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ida-pc\Desktop\ندا\"/>
    </mc:Choice>
  </mc:AlternateContent>
  <bookViews>
    <workbookView xWindow="0" yWindow="0" windowWidth="20490" windowHeight="7650" tabRatio="911"/>
  </bookViews>
  <sheets>
    <sheet name="روکش" sheetId="16" r:id="rId1"/>
    <sheet name=" سهام" sheetId="1" r:id="rId2"/>
    <sheet name="اوراق" sheetId="17" r:id="rId3"/>
    <sheet name="تعدیل اوراق" sheetId="19" r:id="rId4"/>
    <sheet name="سپرده" sheetId="2" r:id="rId5"/>
    <sheet name="صندوق" sheetId="24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مبالغ تخصیصی اوراق " sheetId="20" state="hidden" r:id="rId13"/>
    <sheet name="درآمد سود سهام" sheetId="1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10" hidden="1">'درآمد سپرده بانکی'!$A$7:$L$18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3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4" hidden="1">سپرده!$A$8:$L$19</definedName>
    <definedName name="_xlnm._FilterDatabase" localSheetId="14" hidden="1">'سود اوراق بهادار'!$A$6:$Q$12</definedName>
    <definedName name="_xlnm._FilterDatabase" localSheetId="15" hidden="1">'سود سپرده بانکی'!$A$6:$M$17</definedName>
    <definedName name="_xlnm._FilterDatabase" localSheetId="5" hidden="1">صندوق!$A$8:$L$19</definedName>
    <definedName name="A" localSheetId="14">'سود اوراق بهادار'!$A$10:$Q$13</definedName>
    <definedName name="A">'سود سپرده بانکی'!$A$15:$M$17</definedName>
    <definedName name="_xlnm.Print_Area" localSheetId="1">' سهام'!$A$1:$W$12</definedName>
    <definedName name="_xlnm.Print_Area" localSheetId="2">اوراق!$A$1:$AG$16</definedName>
    <definedName name="_xlnm.Print_Area" localSheetId="3">'تعدیل اوراق'!$A$1:$M$14</definedName>
    <definedName name="_xlnm.Print_Area" localSheetId="10">'درآمد سپرده بانکی'!$A$1:$J$19</definedName>
    <definedName name="_xlnm.Print_Area" localSheetId="9">'درآمد سرمایه گذاری در اوراق بها'!$A$1:$Q$17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3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ازفروش'!$A$1:$Q$16</definedName>
    <definedName name="_xlnm.Print_Area" localSheetId="6">درآمدها!$A$1:$I$13</definedName>
    <definedName name="_xlnm.Print_Area" localSheetId="0">روکش!$A$1:$K$37</definedName>
    <definedName name="_xlnm.Print_Area" localSheetId="11">'سایر درآمدها'!$A$1:$E$10</definedName>
    <definedName name="_xlnm.Print_Area" localSheetId="4">سپرده!$A$1:$K$22</definedName>
    <definedName name="_xlnm.Print_Area" localSheetId="14">'سود اوراق بهادار'!$A$1:$Q$14</definedName>
    <definedName name="_xlnm.Print_Area" localSheetId="15">'سود سپرده بانکی'!$A$1:$M$18</definedName>
    <definedName name="_xlnm.Print_Area" localSheetId="5">صندوق!$A$1:$W$16</definedName>
    <definedName name="_xlnm.Print_Area" localSheetId="12">'مبالغ تخصیصی اوراق '!$A$1:$I$18</definedName>
    <definedName name="_xlnm.Print_Area" localSheetId="18">'مبالغ تخصیصی اورراق '!$A$1:$N$12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3" l="1"/>
  <c r="M14" i="13"/>
  <c r="I11" i="23" l="1"/>
  <c r="E7" i="11"/>
  <c r="K21" i="2"/>
  <c r="I9" i="2"/>
  <c r="O6" i="24"/>
  <c r="C6" i="24"/>
  <c r="K13" i="19"/>
  <c r="K12" i="19"/>
  <c r="K11" i="19"/>
  <c r="I13" i="19"/>
  <c r="AG9" i="17"/>
  <c r="C7" i="1" l="1"/>
  <c r="I8" i="15" l="1"/>
  <c r="G8" i="15"/>
  <c r="E8" i="15"/>
  <c r="E17" i="13"/>
  <c r="I17" i="13"/>
  <c r="Q7" i="14"/>
  <c r="I7" i="14"/>
  <c r="Q8" i="15"/>
  <c r="O8" i="15"/>
  <c r="M8" i="15"/>
  <c r="M13" i="21"/>
  <c r="I7" i="11"/>
  <c r="R12" i="23"/>
  <c r="S12" i="23" s="1"/>
  <c r="R13" i="23"/>
  <c r="S13" i="23" s="1"/>
  <c r="R14" i="23"/>
  <c r="R15" i="23"/>
  <c r="R16" i="23"/>
  <c r="S16" i="23" s="1"/>
  <c r="R11" i="23"/>
  <c r="I12" i="23"/>
  <c r="I13" i="23"/>
  <c r="I14" i="23"/>
  <c r="I15" i="23"/>
  <c r="I16" i="23"/>
  <c r="I10" i="2"/>
  <c r="I11" i="2"/>
  <c r="I12" i="2"/>
  <c r="I13" i="2"/>
  <c r="I14" i="2"/>
  <c r="I15" i="2"/>
  <c r="I16" i="2"/>
  <c r="I17" i="2"/>
  <c r="I18" i="2"/>
  <c r="I19" i="2"/>
  <c r="I20" i="2"/>
  <c r="I9" i="19"/>
  <c r="O13" i="21"/>
  <c r="G13" i="21"/>
  <c r="I13" i="21"/>
  <c r="P17" i="23"/>
  <c r="N17" i="23"/>
  <c r="G17" i="23"/>
  <c r="E17" i="23"/>
  <c r="C17" i="13"/>
  <c r="C21" i="13" s="1"/>
  <c r="K17" i="13"/>
  <c r="C9" i="8"/>
  <c r="E9" i="8"/>
  <c r="Q8" i="14"/>
  <c r="Q9" i="14"/>
  <c r="Q10" i="14"/>
  <c r="Q11" i="14"/>
  <c r="Q12" i="14"/>
  <c r="Q13" i="14"/>
  <c r="Q14" i="14"/>
  <c r="Q15" i="14"/>
  <c r="Q16" i="14"/>
  <c r="Q17" i="14"/>
  <c r="Q18" i="14"/>
  <c r="G19" i="14"/>
  <c r="E19" i="14"/>
  <c r="I8" i="14"/>
  <c r="I9" i="14"/>
  <c r="I10" i="14"/>
  <c r="I11" i="14"/>
  <c r="I12" i="14"/>
  <c r="I13" i="14"/>
  <c r="I14" i="14"/>
  <c r="I15" i="14"/>
  <c r="I16" i="14"/>
  <c r="I17" i="14"/>
  <c r="I18" i="14"/>
  <c r="S14" i="23"/>
  <c r="S15" i="23"/>
  <c r="G21" i="2"/>
  <c r="E21" i="2"/>
  <c r="C21" i="2"/>
  <c r="G15" i="24"/>
  <c r="E15" i="24"/>
  <c r="W10" i="24"/>
  <c r="W11" i="24"/>
  <c r="W12" i="24"/>
  <c r="W13" i="24"/>
  <c r="W14" i="24"/>
  <c r="U15" i="24"/>
  <c r="S15" i="24"/>
  <c r="M15" i="24"/>
  <c r="J15" i="24"/>
  <c r="I21" i="2" l="1"/>
  <c r="I26" i="2" s="1"/>
  <c r="I17" i="23"/>
  <c r="R17" i="23"/>
  <c r="I19" i="14"/>
  <c r="E11" i="11"/>
  <c r="M15" i="13"/>
  <c r="M16" i="13"/>
  <c r="G15" i="13"/>
  <c r="Q11" i="21"/>
  <c r="Q10" i="21"/>
  <c r="Q7" i="21"/>
  <c r="Q9" i="21"/>
  <c r="Q12" i="21"/>
  <c r="K11" i="21"/>
  <c r="K10" i="21"/>
  <c r="K7" i="21"/>
  <c r="K9" i="21"/>
  <c r="K12" i="21"/>
  <c r="K8" i="21"/>
  <c r="O19" i="14"/>
  <c r="M19" i="14"/>
  <c r="K13" i="21" l="1"/>
  <c r="Q15" i="6"/>
  <c r="O16" i="6"/>
  <c r="M16" i="6"/>
  <c r="K16" i="6"/>
  <c r="I15" i="6"/>
  <c r="G16" i="6"/>
  <c r="E16" i="6"/>
  <c r="C16" i="6"/>
  <c r="K10" i="2"/>
  <c r="K11" i="2"/>
  <c r="K12" i="2"/>
  <c r="K13" i="2"/>
  <c r="K14" i="2"/>
  <c r="K15" i="2"/>
  <c r="K16" i="2"/>
  <c r="K17" i="2"/>
  <c r="K18" i="2"/>
  <c r="K19" i="2"/>
  <c r="K20" i="2"/>
  <c r="K9" i="2"/>
  <c r="U39" i="24"/>
  <c r="W9" i="24"/>
  <c r="W15" i="24" s="1"/>
  <c r="AG10" i="17"/>
  <c r="AG15" i="17" s="1"/>
  <c r="AG11" i="17"/>
  <c r="AG12" i="17"/>
  <c r="AG13" i="17"/>
  <c r="AG14" i="17"/>
  <c r="AE15" i="17"/>
  <c r="AC20" i="17" s="1"/>
  <c r="AC15" i="17"/>
  <c r="W15" i="17"/>
  <c r="T15" i="17"/>
  <c r="Q15" i="17"/>
  <c r="O15" i="17"/>
  <c r="W10" i="1"/>
  <c r="Q19" i="14"/>
  <c r="I21" i="13"/>
  <c r="Q8" i="21"/>
  <c r="Q13" i="21" s="1"/>
  <c r="M8" i="13"/>
  <c r="M10" i="13"/>
  <c r="M11" i="13"/>
  <c r="M12" i="13"/>
  <c r="M13" i="13"/>
  <c r="M7" i="13"/>
  <c r="G8" i="13"/>
  <c r="G9" i="13"/>
  <c r="G10" i="13"/>
  <c r="G11" i="13"/>
  <c r="G12" i="13"/>
  <c r="G13" i="13"/>
  <c r="G14" i="13"/>
  <c r="G16" i="13"/>
  <c r="G7" i="13"/>
  <c r="K7" i="11"/>
  <c r="M17" i="13" l="1"/>
  <c r="G17" i="13"/>
  <c r="G18" i="7"/>
  <c r="C18" i="7"/>
  <c r="Q14" i="6"/>
  <c r="I14" i="6"/>
  <c r="I10" i="6"/>
  <c r="I11" i="6"/>
  <c r="I12" i="6"/>
  <c r="I13" i="6"/>
  <c r="E16" i="7" l="1"/>
  <c r="C21" i="7"/>
  <c r="I8" i="7"/>
  <c r="I9" i="7"/>
  <c r="I14" i="7"/>
  <c r="I12" i="7"/>
  <c r="I10" i="7"/>
  <c r="I11" i="7"/>
  <c r="I15" i="7"/>
  <c r="I16" i="7"/>
  <c r="I13" i="7"/>
  <c r="I17" i="7"/>
  <c r="I16" i="6"/>
  <c r="K9" i="11" s="1"/>
  <c r="G21" i="7"/>
  <c r="K10" i="11"/>
  <c r="I11" i="11"/>
  <c r="S11" i="23"/>
  <c r="S17" i="23" s="1"/>
  <c r="K8" i="11"/>
  <c r="I10" i="19"/>
  <c r="I11" i="19"/>
  <c r="I12" i="19"/>
  <c r="AF15" i="17" l="1"/>
  <c r="I38" i="2"/>
  <c r="Y9" i="24" l="1"/>
  <c r="U20" i="24" l="1"/>
  <c r="D15" i="24"/>
  <c r="A3" i="24" l="1"/>
  <c r="A3" i="1" l="1"/>
  <c r="A3" i="17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Q10" i="19"/>
  <c r="I10" i="11" l="1"/>
  <c r="K11" i="11"/>
  <c r="K12" i="11" s="1"/>
  <c r="Q10" i="6"/>
  <c r="Q11" i="6"/>
  <c r="Q12" i="6"/>
  <c r="Q13" i="6"/>
  <c r="O7" i="1"/>
  <c r="E5" i="11"/>
  <c r="K18" i="11" l="1"/>
  <c r="J11" i="23"/>
  <c r="J14" i="23"/>
  <c r="J15" i="23"/>
  <c r="J16" i="23"/>
  <c r="J13" i="23"/>
  <c r="Q16" i="6"/>
  <c r="E9" i="11" s="1"/>
  <c r="I9" i="11" s="1"/>
  <c r="J12" i="23"/>
  <c r="E8" i="11"/>
  <c r="J17" i="23" l="1"/>
  <c r="I8" i="11"/>
  <c r="I12" i="11" s="1"/>
  <c r="E12" i="11"/>
  <c r="G7" i="11" s="1"/>
  <c r="E23" i="14"/>
  <c r="K13" i="15"/>
  <c r="W24" i="13"/>
  <c r="E18" i="11" l="1"/>
  <c r="G11" i="11"/>
  <c r="M16" i="21"/>
  <c r="G16" i="21"/>
  <c r="C18" i="6" l="1"/>
  <c r="M23" i="14" l="1"/>
  <c r="G9" i="22"/>
  <c r="E20" i="23"/>
  <c r="Q23" i="14" l="1"/>
  <c r="I24" i="14"/>
  <c r="D17" i="13" l="1"/>
  <c r="F17" i="13"/>
  <c r="H17" i="13"/>
  <c r="J17" i="13"/>
  <c r="L17" i="13"/>
  <c r="Q13" i="15" l="1"/>
  <c r="M13" i="15"/>
  <c r="N7" i="13" l="1"/>
  <c r="N14" i="13"/>
  <c r="N16" i="13"/>
  <c r="M11" i="1" l="1"/>
  <c r="J11" i="1"/>
  <c r="S16" i="13" l="1"/>
  <c r="T16" i="13" s="1"/>
  <c r="S7" i="13"/>
  <c r="T7" i="13" l="1"/>
  <c r="S14" i="13" l="1"/>
  <c r="T14" i="13" l="1"/>
  <c r="V8" i="15" l="1"/>
  <c r="U9" i="15"/>
  <c r="T9" i="15"/>
  <c r="S9" i="15"/>
  <c r="V9" i="15" l="1"/>
  <c r="I18" i="7" l="1"/>
  <c r="G9" i="11" l="1"/>
  <c r="G10" i="11"/>
  <c r="G8" i="11"/>
  <c r="F21" i="2"/>
  <c r="H21" i="2"/>
  <c r="J21" i="2"/>
  <c r="G12" i="11" l="1"/>
  <c r="J13" i="21"/>
  <c r="F13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5" i="7" l="1"/>
  <c r="E13" i="7"/>
  <c r="E10" i="7"/>
  <c r="E11" i="7"/>
  <c r="E17" i="7"/>
  <c r="E12" i="7"/>
  <c r="E14" i="7"/>
  <c r="E8" i="7"/>
  <c r="E18" i="7" l="1"/>
</calcChain>
</file>

<file path=xl/sharedStrings.xml><?xml version="1.0" encoding="utf-8"?>
<sst xmlns="http://schemas.openxmlformats.org/spreadsheetml/2006/main" count="449" uniqueCount="195">
  <si>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</si>
  <si>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</si>
  <si>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</si>
  <si>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</si>
  <si>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</si>
  <si>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</si>
  <si>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</si>
  <si>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</si>
  <si>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</si>
  <si>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</si>
  <si>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</si>
  <si>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</si>
  <si>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</si>
  <si>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</si>
  <si>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</si>
  <si>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</si>
  <si>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</si>
  <si>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</si>
  <si>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</si>
  <si>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</si>
  <si>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</si>
  <si>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</si>
  <si>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</si>
  <si>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</si>
  <si>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</si>
  <si>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</si>
  <si>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</si>
  <si>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</si>
  <si>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</si>
  <si>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</si>
  <si>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</si>
  <si>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</si>
  <si>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</si>
  <si>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</si>
  <si>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</si>
  <si>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</si>
  <si>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</si>
  <si>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</si>
  <si>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</si>
  <si>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</si>
  <si>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</si>
  <si>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</si>
  <si>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</si>
  <si>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</si>
  <si>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</si>
  <si>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</si>
  <si>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</si>
  <si>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</si>
  <si>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</si>
  <si>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</si>
  <si>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</si>
  <si>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</si>
  <si>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</si>
  <si>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</si>
  <si>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</si>
  <si>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</si>
  <si>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</si>
  <si>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</si>
  <si>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</si>
  <si>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</si>
  <si>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</si>
  <si>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</si>
  <si>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</si>
  <si>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</si>
  <si>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</si>
  <si>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</si>
  <si>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</si>
  <si>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</si>
  <si>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</si>
  <si>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</si>
  <si>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</si>
  <si>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</si>
  <si>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</si>
  <si>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</si>
  <si>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</si>
  <si>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</si>
  <si>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</si>
  <si>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</si>
  <si>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</si>
  <si>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</si>
  <si>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</si>
  <si>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</si>
  <si>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</si>
  <si>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</si>
  <si>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</si>
  <si>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</si>
  <si>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</si>
  <si>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مرابحه عالیس-کیان070224 (عالیس072)</t>
  </si>
  <si>
    <t>1403/02/24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</si>
  <si>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</si>
  <si>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</si>
  <si>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</si>
  <si>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</si>
  <si>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</si>
  <si>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</si>
  <si>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</si>
  <si>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</si>
  <si>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</si>
  <si>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</si>
  <si>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</si>
  <si>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</si>
  <si>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</si>
  <si>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</si>
  <si>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</si>
  <si>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</si>
  <si>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</si>
  <si>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</si>
  <si>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</si>
  <si>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</si>
  <si>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</si>
  <si>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</si>
  <si>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</si>
  <si>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</si>
  <si>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</si>
  <si>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</si>
  <si>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</si>
  <si>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</si>
  <si>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</si>
  <si>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</si>
  <si>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</si>
  <si>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</si>
  <si>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</si>
  <si>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</si>
  <si>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لوازم مادیران063</t>
  </si>
  <si>
    <t>صکوک مرابحه فروس670-بدون ضامن (صفروس670)</t>
  </si>
  <si>
    <t>1403/07/29</t>
  </si>
  <si>
    <t>1406/07/29</t>
  </si>
  <si>
    <t xml:space="preserve"> شرکت فروسیلیس ایران</t>
  </si>
  <si>
    <t>2-2-درآمد حاصل از سرمایه­گذاری در واحدهای صندوق: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</si>
  <si>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</si>
  <si>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</si>
  <si>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</si>
  <si>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</si>
  <si>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</si>
  <si>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</si>
  <si>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</si>
  <si>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</si>
  <si>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</si>
  <si>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</si>
  <si>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1402/06/29</t>
  </si>
  <si>
    <t>1403/07/24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</si>
  <si>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</si>
  <si>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</si>
  <si>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</si>
  <si>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</si>
  <si>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</si>
  <si>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</si>
  <si>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</si>
  <si>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</si>
  <si>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</si>
  <si>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</si>
  <si>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> بانک شهر 7001004144834</t>
  </si>
  <si>
    <t>واحد عادی صندوق اهرمی موج</t>
  </si>
  <si>
    <t>مرابحه عام دولت137-ش.خ061229</t>
  </si>
  <si>
    <t>صکوک مرابحه فروس670-بدون ضامن</t>
  </si>
  <si>
    <t>مرابحه عالیس-کیان070224</t>
  </si>
  <si>
    <t>مرابحه عام دولت181-ش.خ050424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</si>
  <si>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</si>
  <si>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</si>
  <si>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</si>
  <si>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</si>
  <si>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</si>
  <si>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سامان</t>
  </si>
  <si>
    <t>بانک صادرات</t>
  </si>
  <si>
    <t>بانک گردشگری</t>
  </si>
  <si>
    <t>بانک مسکن</t>
  </si>
  <si>
    <t>بانک ملل</t>
  </si>
  <si>
    <t>بانک اقتصادنوین</t>
  </si>
  <si>
    <t>مرابحه عام دولت186-ش.خ051124 (اراد186)</t>
  </si>
  <si>
    <t>1405/11/24</t>
  </si>
  <si>
    <t>بانک سینا</t>
  </si>
  <si>
    <t>بانک ملت</t>
  </si>
  <si>
    <t>‫الف- درآمد سود سهام</t>
  </si>
  <si>
    <t>تحت مدیریت مدیر صندوق</t>
  </si>
  <si>
    <t>مرابحه عام دولت205-ش.خ050414 (اراد205)</t>
  </si>
  <si>
    <t>1403/12/14</t>
  </si>
  <si>
    <t>1405/04/14</t>
  </si>
  <si>
    <t>الف- سود اوراق بهادار با درآمد ثابت</t>
  </si>
  <si>
    <t>واحد عادی صندوق اهرمی کیان</t>
  </si>
  <si>
    <t>واحد عادی صندوق اهرمی شتاب</t>
  </si>
  <si>
    <t>واحد عادی صندوق اهرمی توان</t>
  </si>
  <si>
    <t>1404/10/30</t>
  </si>
  <si>
    <t>منتهی به 1404/11/30</t>
  </si>
  <si>
    <t xml:space="preserve"> 1404/11/30</t>
  </si>
  <si>
    <t>از تاریخ 1404/11/01  الی 1404/11/30</t>
  </si>
  <si>
    <t>مرابحه عام دولت186-ش.خ051124</t>
  </si>
  <si>
    <t>1404/11/30</t>
  </si>
  <si>
    <t>درآمد یک ماهه منتهی به 1404/11/30</t>
  </si>
  <si>
    <t>طی بهمن ماه</t>
  </si>
  <si>
    <t>از ابتدای سال مالی تا پایان بهمن ماه</t>
  </si>
  <si>
    <t>از ابتدای سال مالی تا  پایان بهمن ماه</t>
  </si>
  <si>
    <t>‫طی بهمن ماه</t>
  </si>
  <si>
    <t>از ابتدای سال مالی تا پایان  بهمن ماه</t>
  </si>
  <si>
    <t>طی  بهمن ماه</t>
  </si>
  <si>
    <t>*به تفکیک هر یک از صندوق های سرمایه گذاری اختصاصی بازارگردانی طرف قرارداد افشا گردد.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</si>
</sst>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_-;_-* #,##0\-;_-* &quot;-&quot;??_-;_-@_-"/>
    <numFmt numFmtId="167" formatCode="_-* #,##0.00000000_-;_-* #,##0.00000000\-;_-* &quot;-&quot;??_-;_-@_-"/>
    <numFmt numFmtId="168" formatCode="0.0%"/>
    <numFmt numFmtId="169" formatCode="_(* #,##0.00000000_);_(* \(#,##0.00000000\);_(* &quot;-&quot;??_);_(@_)"/>
    <numFmt numFmtId="170" formatCode="_(* #,##0.0000000_);_(* \(#,##0.0000000\);_(* &quot;-&quot;??_);_(@_)"/>
    <numFmt numFmtId="171" formatCode="_(* #,##0.0_);_(* \(#,##0.0\);_(* &quot;-&quot;??_);_(@_)"/>
    <numFmt numFmtId="172" formatCode="_(* #,##0.0000_);_(* \(#,##0.0000\);_(* &quot;-&quot;??_);_(@_)"/>
  </numFmts>
  <fonts count="7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0"/>
      <color rgb="FF2E2E2E"/>
      <name val="IranSansFaNum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6"/>
      <color rgb="FF00A651"/>
      <name val="IranSansFaNum"/>
    </font>
    <font>
      <b/>
      <sz val="6"/>
      <color rgb="FF2E2E2E"/>
      <name val="IranSansFaNum"/>
    </font>
    <font>
      <b/>
      <sz val="13"/>
      <color theme="1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494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4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5" fontId="22" fillId="0" borderId="4" xfId="0" applyNumberFormat="1" applyFont="1" applyBorder="1" applyAlignment="1">
      <alignment horizontal="center" vertical="center" wrapText="1" readingOrder="2"/>
    </xf>
    <xf numFmtId="165" fontId="22" fillId="0" borderId="4" xfId="1" applyNumberFormat="1" applyFont="1" applyBorder="1" applyAlignment="1">
      <alignment horizontal="center" vertical="center" wrapText="1" readingOrder="2"/>
    </xf>
    <xf numFmtId="165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 readingOrder="2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 readingOrder="2"/>
    </xf>
    <xf numFmtId="164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4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4" fontId="19" fillId="0" borderId="0" xfId="1" applyNumberFormat="1" applyFont="1" applyAlignment="1">
      <alignment vertical="center"/>
    </xf>
    <xf numFmtId="164" fontId="19" fillId="0" borderId="8" xfId="1" applyNumberFormat="1" applyFont="1" applyBorder="1" applyAlignment="1">
      <alignment vertical="center"/>
    </xf>
    <xf numFmtId="164" fontId="19" fillId="0" borderId="0" xfId="1" applyNumberFormat="1" applyFont="1" applyAlignment="1">
      <alignment horizontal="center" vertical="center" wrapText="1" shrinkToFit="1"/>
    </xf>
    <xf numFmtId="164" fontId="14" fillId="0" borderId="0" xfId="1" applyNumberFormat="1" applyFont="1" applyAlignment="1">
      <alignment vertical="center"/>
    </xf>
    <xf numFmtId="164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15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4" fontId="23" fillId="0" borderId="1" xfId="1" applyNumberFormat="1" applyFont="1" applyBorder="1" applyAlignment="1">
      <alignment horizontal="center" vertical="center" wrapText="1" readingOrder="2"/>
    </xf>
    <xf numFmtId="165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4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5" fontId="37" fillId="0" borderId="0" xfId="1" applyNumberFormat="1" applyFont="1" applyAlignment="1">
      <alignment vertical="center"/>
    </xf>
    <xf numFmtId="165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4" fontId="8" fillId="0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Fill="1" applyAlignment="1">
      <alignment vertical="center"/>
    </xf>
    <xf numFmtId="164" fontId="15" fillId="0" borderId="0" xfId="1" applyNumberFormat="1" applyFont="1" applyFill="1"/>
    <xf numFmtId="164" fontId="9" fillId="0" borderId="0" xfId="1" applyNumberFormat="1" applyFont="1" applyFill="1" applyAlignment="1">
      <alignment vertical="center"/>
    </xf>
    <xf numFmtId="164" fontId="9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164" fontId="14" fillId="0" borderId="0" xfId="1" applyNumberFormat="1" applyFont="1" applyFill="1"/>
    <xf numFmtId="164" fontId="14" fillId="0" borderId="4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Alignment="1">
      <alignment horizontal="center" vertical="center" wrapText="1"/>
    </xf>
    <xf numFmtId="164" fontId="19" fillId="0" borderId="0" xfId="1" applyNumberFormat="1" applyFont="1" applyFill="1"/>
    <xf numFmtId="165" fontId="9" fillId="0" borderId="0" xfId="1" applyNumberFormat="1" applyFont="1" applyFill="1" applyAlignment="1">
      <alignment horizontal="center" vertical="center"/>
    </xf>
    <xf numFmtId="164" fontId="13" fillId="0" borderId="0" xfId="1" applyNumberFormat="1" applyFont="1" applyFill="1"/>
    <xf numFmtId="165" fontId="13" fillId="0" borderId="0" xfId="1" applyNumberFormat="1" applyFont="1" applyFill="1"/>
    <xf numFmtId="164" fontId="27" fillId="0" borderId="14" xfId="1" applyNumberFormat="1" applyFont="1" applyFill="1" applyBorder="1" applyAlignment="1">
      <alignment horizontal="center" vertical="center" wrapText="1" readingOrder="2"/>
    </xf>
    <xf numFmtId="164" fontId="19" fillId="0" borderId="0" xfId="1" applyNumberFormat="1" applyFont="1" applyFill="1" applyAlignment="1">
      <alignment vertical="center" wrapText="1"/>
    </xf>
    <xf numFmtId="164" fontId="19" fillId="0" borderId="3" xfId="1" applyNumberFormat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Alignment="1"/>
    <xf numFmtId="166" fontId="42" fillId="0" borderId="0" xfId="1" applyNumberFormat="1" applyFont="1" applyFill="1" applyAlignment="1">
      <alignment horizontal="left" vertical="center" wrapText="1" shrinkToFit="1"/>
    </xf>
    <xf numFmtId="164" fontId="42" fillId="0" borderId="0" xfId="1" applyNumberFormat="1" applyFont="1" applyFill="1" applyAlignment="1">
      <alignment horizontal="left" vertical="center" wrapText="1" shrinkToFit="1"/>
    </xf>
    <xf numFmtId="167" fontId="42" fillId="0" borderId="0" xfId="1" applyNumberFormat="1" applyFont="1" applyFill="1" applyAlignment="1">
      <alignment horizontal="left" vertical="center" wrapText="1" shrinkToFit="1"/>
    </xf>
    <xf numFmtId="164" fontId="0" fillId="0" borderId="0" xfId="1" applyNumberFormat="1" applyFont="1" applyFill="1"/>
    <xf numFmtId="41" fontId="9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4" fontId="41" fillId="0" borderId="0" xfId="0" applyNumberFormat="1" applyFont="1" applyAlignment="1">
      <alignment horizontal="left" vertical="center" wrapText="1" shrinkToFit="1"/>
    </xf>
    <xf numFmtId="164" fontId="0" fillId="0" borderId="0" xfId="0" applyNumberFormat="1"/>
    <xf numFmtId="3" fontId="38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4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4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4" fillId="0" borderId="0" xfId="0" applyNumberFormat="1" applyFont="1"/>
    <xf numFmtId="164" fontId="13" fillId="0" borderId="0" xfId="1" applyNumberFormat="1" applyFont="1" applyFill="1" applyAlignment="1"/>
    <xf numFmtId="164" fontId="13" fillId="0" borderId="0" xfId="0" applyNumberFormat="1" applyFont="1"/>
    <xf numFmtId="3" fontId="13" fillId="0" borderId="0" xfId="0" applyNumberFormat="1" applyFont="1"/>
    <xf numFmtId="164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4" fontId="19" fillId="0" borderId="0" xfId="1" applyNumberFormat="1" applyFont="1"/>
    <xf numFmtId="164" fontId="9" fillId="0" borderId="0" xfId="1" applyNumberFormat="1" applyFont="1"/>
    <xf numFmtId="168" fontId="19" fillId="0" borderId="0" xfId="2" applyNumberFormat="1" applyFont="1"/>
    <xf numFmtId="168" fontId="9" fillId="0" borderId="0" xfId="2" applyNumberFormat="1" applyFont="1"/>
    <xf numFmtId="9" fontId="9" fillId="0" borderId="0" xfId="2" applyFont="1"/>
    <xf numFmtId="164" fontId="9" fillId="0" borderId="0" xfId="1" applyNumberFormat="1" applyFont="1" applyFill="1" applyBorder="1" applyAlignment="1">
      <alignment horizontal="center" vertical="center"/>
    </xf>
    <xf numFmtId="168" fontId="19" fillId="0" borderId="0" xfId="0" applyNumberFormat="1" applyFont="1"/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70" fontId="0" fillId="0" borderId="0" xfId="1" applyNumberFormat="1" applyFont="1" applyFill="1"/>
    <xf numFmtId="169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0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1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164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1" applyNumberFormat="1" applyFont="1" applyFill="1" applyBorder="1" applyAlignment="1">
      <alignment vertical="center"/>
    </xf>
    <xf numFmtId="164" fontId="41" fillId="0" borderId="0" xfId="1" applyNumberFormat="1" applyFont="1" applyAlignment="1">
      <alignment horizontal="center" vertical="center" wrapText="1" shrinkToFit="1"/>
    </xf>
    <xf numFmtId="164" fontId="55" fillId="0" borderId="0" xfId="0" applyNumberFormat="1" applyFont="1" applyAlignment="1">
      <alignment horizontal="center" vertical="center" wrapText="1" shrinkToFit="1"/>
    </xf>
    <xf numFmtId="164" fontId="22" fillId="0" borderId="0" xfId="1" applyNumberFormat="1" applyFont="1" applyFill="1" applyBorder="1" applyAlignment="1">
      <alignment horizontal="center" vertical="center" wrapText="1" readingOrder="2"/>
    </xf>
    <xf numFmtId="164" fontId="35" fillId="0" borderId="0" xfId="1" applyNumberFormat="1" applyFont="1" applyFill="1" applyBorder="1" applyAlignment="1">
      <alignment horizontal="center" vertical="center" wrapText="1" readingOrder="2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7" fillId="0" borderId="0" xfId="0" applyFont="1"/>
    <xf numFmtId="0" fontId="57" fillId="0" borderId="1" xfId="0" applyFont="1" applyBorder="1"/>
    <xf numFmtId="0" fontId="58" fillId="0" borderId="0" xfId="0" applyFont="1" applyAlignment="1">
      <alignment vertical="center" wrapText="1" readingOrder="2"/>
    </xf>
    <xf numFmtId="0" fontId="57" fillId="0" borderId="0" xfId="0" applyFont="1" applyAlignment="1">
      <alignment vertical="center" wrapText="1"/>
    </xf>
    <xf numFmtId="0" fontId="58" fillId="0" borderId="4" xfId="0" applyFont="1" applyBorder="1" applyAlignment="1">
      <alignment horizontal="center" vertical="center" wrapText="1" readingOrder="2"/>
    </xf>
    <xf numFmtId="0" fontId="59" fillId="0" borderId="0" xfId="0" applyFont="1" applyAlignment="1">
      <alignment horizontal="right" vertical="center" wrapText="1" readingOrder="2"/>
    </xf>
    <xf numFmtId="43" fontId="59" fillId="0" borderId="8" xfId="0" applyNumberFormat="1" applyFont="1" applyBorder="1" applyAlignment="1">
      <alignment horizontal="center" vertical="center" wrapText="1" readingOrder="2"/>
    </xf>
    <xf numFmtId="164" fontId="20" fillId="0" borderId="0" xfId="1" applyNumberFormat="1" applyFont="1" applyFill="1" applyBorder="1" applyAlignment="1">
      <alignment horizontal="center" vertical="center"/>
    </xf>
    <xf numFmtId="164" fontId="60" fillId="0" borderId="0" xfId="1" applyNumberFormat="1" applyFont="1"/>
    <xf numFmtId="3" fontId="61" fillId="0" borderId="0" xfId="0" applyNumberFormat="1" applyFont="1"/>
    <xf numFmtId="164" fontId="15" fillId="0" borderId="0" xfId="0" applyNumberFormat="1" applyFont="1"/>
    <xf numFmtId="164" fontId="51" fillId="0" borderId="0" xfId="1" applyNumberFormat="1" applyFont="1" applyFill="1"/>
    <xf numFmtId="164" fontId="63" fillId="0" borderId="0" xfId="1" applyNumberFormat="1" applyFont="1" applyFill="1" applyBorder="1" applyAlignment="1">
      <alignment horizontal="center" vertical="center" wrapText="1" readingOrder="2"/>
    </xf>
    <xf numFmtId="164" fontId="51" fillId="0" borderId="0" xfId="1" applyNumberFormat="1" applyFont="1" applyFill="1" applyBorder="1" applyAlignment="1">
      <alignment horizontal="center" vertical="center" wrapText="1"/>
    </xf>
    <xf numFmtId="164" fontId="51" fillId="0" borderId="0" xfId="1" applyNumberFormat="1" applyFont="1" applyFill="1" applyAlignment="1">
      <alignment vertical="center"/>
    </xf>
    <xf numFmtId="165" fontId="22" fillId="0" borderId="3" xfId="1" applyNumberFormat="1" applyFont="1" applyBorder="1" applyAlignment="1">
      <alignment horizontal="center" vertical="center" wrapText="1" readingOrder="2"/>
    </xf>
    <xf numFmtId="164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 wrapText="1" readingOrder="2"/>
    </xf>
    <xf numFmtId="164" fontId="11" fillId="0" borderId="8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Alignment="1">
      <alignment vertical="center"/>
    </xf>
    <xf numFmtId="164" fontId="11" fillId="0" borderId="8" xfId="1" applyNumberFormat="1" applyFont="1" applyFill="1" applyBorder="1" applyAlignment="1">
      <alignment vertical="center"/>
    </xf>
    <xf numFmtId="0" fontId="59" fillId="0" borderId="0" xfId="0" applyFont="1" applyAlignment="1">
      <alignment vertical="center" wrapText="1" readingOrder="2"/>
    </xf>
    <xf numFmtId="164" fontId="19" fillId="0" borderId="0" xfId="1" applyNumberFormat="1" applyFont="1" applyFill="1" applyAlignment="1">
      <alignment horizontal="center" vertical="center"/>
    </xf>
    <xf numFmtId="164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4" fillId="0" borderId="0" xfId="0" applyFont="1" applyAlignment="1">
      <alignment horizontal="center" vertical="center" wrapText="1"/>
    </xf>
    <xf numFmtId="164" fontId="64" fillId="0" borderId="0" xfId="1" applyNumberFormat="1" applyFont="1" applyAlignment="1">
      <alignment horizontal="center" vertical="center" wrapText="1"/>
    </xf>
    <xf numFmtId="164" fontId="5" fillId="0" borderId="0" xfId="1" applyNumberFormat="1" applyFont="1" applyFill="1" applyAlignment="1">
      <alignment horizontal="center"/>
    </xf>
    <xf numFmtId="37" fontId="54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4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164" fontId="20" fillId="0" borderId="0" xfId="1" applyNumberFormat="1" applyFont="1" applyAlignment="1">
      <alignment horizontal="center"/>
    </xf>
    <xf numFmtId="3" fontId="57" fillId="0" borderId="0" xfId="0" applyNumberFormat="1" applyFont="1"/>
    <xf numFmtId="164" fontId="57" fillId="0" borderId="0" xfId="0" applyNumberFormat="1" applyFont="1"/>
    <xf numFmtId="0" fontId="65" fillId="0" borderId="0" xfId="0" applyFont="1"/>
    <xf numFmtId="164" fontId="65" fillId="0" borderId="0" xfId="1" applyNumberFormat="1" applyFont="1" applyFill="1"/>
    <xf numFmtId="171" fontId="0" fillId="0" borderId="0" xfId="1" applyNumberFormat="1" applyFont="1" applyAlignment="1">
      <alignment horizontal="right"/>
    </xf>
    <xf numFmtId="164" fontId="40" fillId="0" borderId="0" xfId="1" applyNumberFormat="1" applyFont="1"/>
    <xf numFmtId="164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4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4" fillId="0" borderId="0" xfId="0" applyNumberFormat="1" applyFont="1" applyAlignment="1">
      <alignment horizontal="center" vertical="center"/>
    </xf>
    <xf numFmtId="0" fontId="20" fillId="0" borderId="0" xfId="0" applyFont="1"/>
    <xf numFmtId="164" fontId="20" fillId="0" borderId="8" xfId="1" applyNumberFormat="1" applyFont="1" applyFill="1" applyBorder="1" applyAlignment="1">
      <alignment vertical="center"/>
    </xf>
    <xf numFmtId="164" fontId="20" fillId="0" borderId="0" xfId="1" applyNumberFormat="1" applyFont="1" applyFill="1" applyAlignment="1">
      <alignment vertical="center"/>
    </xf>
    <xf numFmtId="168" fontId="19" fillId="0" borderId="0" xfId="2" applyNumberFormat="1" applyFont="1" applyFill="1"/>
    <xf numFmtId="168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4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6" fillId="0" borderId="0" xfId="0" applyNumberFormat="1" applyFont="1" applyAlignment="1">
      <alignment horizontal="center" vertical="center" wrapText="1"/>
    </xf>
    <xf numFmtId="9" fontId="51" fillId="0" borderId="0" xfId="0" applyNumberFormat="1" applyFont="1"/>
    <xf numFmtId="164" fontId="62" fillId="0" borderId="0" xfId="0" applyNumberFormat="1" applyFont="1"/>
    <xf numFmtId="164" fontId="62" fillId="0" borderId="0" xfId="1" applyNumberFormat="1" applyFont="1" applyFill="1"/>
    <xf numFmtId="168" fontId="9" fillId="0" borderId="0" xfId="0" applyNumberFormat="1" applyFont="1"/>
    <xf numFmtId="168" fontId="51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4" fontId="19" fillId="0" borderId="8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20" fillId="0" borderId="8" xfId="1" applyNumberFormat="1" applyFont="1" applyFill="1" applyBorder="1" applyAlignment="1">
      <alignment horizontal="center" vertical="center"/>
    </xf>
    <xf numFmtId="0" fontId="0" fillId="3" borderId="0" xfId="0" applyFill="1"/>
    <xf numFmtId="0" fontId="58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right"/>
    </xf>
    <xf numFmtId="165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/>
    <xf numFmtId="165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43" fontId="41" fillId="0" borderId="0" xfId="1" applyFont="1" applyAlignment="1">
      <alignment horizontal="center" vertical="center" wrapText="1" shrinkToFit="1"/>
    </xf>
    <xf numFmtId="172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10" fontId="31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4" fontId="8" fillId="0" borderId="0" xfId="1" applyNumberFormat="1" applyFont="1" applyBorder="1" applyAlignment="1">
      <alignment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4" fontId="14" fillId="0" borderId="0" xfId="1" applyNumberFormat="1" applyFont="1" applyBorder="1" applyAlignment="1">
      <alignment horizontal="center" vertical="center" readingOrder="2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6" fillId="0" borderId="0" xfId="0" quotePrefix="1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center" vertical="center"/>
    </xf>
    <xf numFmtId="10" fontId="66" fillId="0" borderId="0" xfId="2" applyNumberFormat="1" applyFont="1" applyAlignment="1">
      <alignment horizontal="center" vertical="center"/>
    </xf>
    <xf numFmtId="164" fontId="14" fillId="0" borderId="2" xfId="1" applyNumberFormat="1" applyFont="1" applyBorder="1" applyAlignment="1">
      <alignment horizontal="right" vertical="center" readingOrder="2"/>
    </xf>
    <xf numFmtId="164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4" fillId="0" borderId="0" xfId="2" applyFont="1" applyFill="1" applyAlignment="1">
      <alignment horizontal="center" vertical="center" wrapText="1"/>
    </xf>
    <xf numFmtId="164" fontId="64" fillId="0" borderId="0" xfId="1" applyNumberFormat="1" applyFont="1" applyFill="1" applyAlignment="1">
      <alignment horizontal="center" vertical="center" wrapText="1"/>
    </xf>
    <xf numFmtId="9" fontId="64" fillId="0" borderId="0" xfId="2" applyFont="1" applyFill="1" applyBorder="1" applyAlignment="1">
      <alignment horizontal="center" vertical="center" wrapText="1"/>
    </xf>
    <xf numFmtId="164" fontId="64" fillId="0" borderId="0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 readingOrder="2"/>
    </xf>
    <xf numFmtId="164" fontId="64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Fill="1" applyAlignment="1">
      <alignment horizontal="right" vertical="center"/>
    </xf>
    <xf numFmtId="0" fontId="59" fillId="0" borderId="0" xfId="0" applyFont="1" applyAlignment="1">
      <alignment horizontal="center" vertical="center" wrapText="1" readingOrder="2"/>
    </xf>
    <xf numFmtId="164" fontId="57" fillId="0" borderId="0" xfId="1" applyNumberFormat="1" applyFont="1"/>
    <xf numFmtId="168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4" fontId="32" fillId="0" borderId="0" xfId="1" applyNumberFormat="1" applyFont="1" applyAlignment="1">
      <alignment horizontal="center" vertical="center"/>
    </xf>
    <xf numFmtId="164" fontId="32" fillId="2" borderId="0" xfId="1" applyNumberFormat="1" applyFont="1" applyFill="1" applyAlignment="1">
      <alignment horizontal="center" vertical="center"/>
    </xf>
    <xf numFmtId="164" fontId="33" fillId="0" borderId="0" xfId="1" applyNumberFormat="1" applyFont="1" applyAlignment="1">
      <alignment vertical="center"/>
    </xf>
    <xf numFmtId="164" fontId="67" fillId="2" borderId="0" xfId="1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4" fontId="41" fillId="0" borderId="0" xfId="1" applyNumberFormat="1" applyFont="1" applyAlignment="1">
      <alignment horizontal="center" vertical="center" shrinkToFit="1"/>
    </xf>
    <xf numFmtId="164" fontId="41" fillId="0" borderId="0" xfId="1" applyNumberFormat="1" applyFont="1" applyAlignment="1">
      <alignment horizontal="right" vertical="center" shrinkToFit="1"/>
    </xf>
    <xf numFmtId="164" fontId="41" fillId="0" borderId="0" xfId="0" applyNumberFormat="1" applyFont="1" applyAlignment="1">
      <alignment horizontal="right" vertical="center" shrinkToFit="1"/>
    </xf>
    <xf numFmtId="164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4" fontId="19" fillId="0" borderId="0" xfId="1" applyNumberFormat="1" applyFont="1" applyAlignment="1">
      <alignment horizontal="right" vertical="center" readingOrder="2"/>
    </xf>
    <xf numFmtId="0" fontId="69" fillId="0" borderId="0" xfId="0" applyFont="1" applyAlignment="1">
      <alignment vertical="center" readingOrder="2"/>
    </xf>
    <xf numFmtId="168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readingOrder="2"/>
    </xf>
    <xf numFmtId="168" fontId="19" fillId="0" borderId="2" xfId="2" applyNumberFormat="1" applyFont="1" applyBorder="1" applyAlignment="1">
      <alignment horizontal="center" vertical="center" readingOrder="2"/>
    </xf>
    <xf numFmtId="3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164" fontId="64" fillId="0" borderId="2" xfId="0" applyNumberFormat="1" applyFont="1" applyBorder="1" applyAlignment="1">
      <alignment horizontal="center" vertical="center" readingOrder="2"/>
    </xf>
    <xf numFmtId="0" fontId="64" fillId="0" borderId="0" xfId="0" applyFont="1" applyAlignment="1">
      <alignment horizontal="center"/>
    </xf>
    <xf numFmtId="164" fontId="64" fillId="0" borderId="0" xfId="0" applyNumberFormat="1" applyFont="1" applyAlignment="1">
      <alignment horizontal="center" vertical="center" readingOrder="2"/>
    </xf>
    <xf numFmtId="164" fontId="64" fillId="0" borderId="0" xfId="0" applyNumberFormat="1" applyFont="1" applyAlignment="1">
      <alignment horizontal="center"/>
    </xf>
    <xf numFmtId="10" fontId="64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68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68" fontId="28" fillId="0" borderId="8" xfId="2" applyNumberFormat="1" applyFont="1" applyBorder="1" applyAlignment="1">
      <alignment horizontal="center" wrapText="1" readingOrder="2"/>
    </xf>
    <xf numFmtId="164" fontId="28" fillId="0" borderId="0" xfId="0" applyNumberFormat="1" applyFont="1" applyAlignment="1">
      <alignment horizontal="center" wrapText="1" readingOrder="2"/>
    </xf>
    <xf numFmtId="164" fontId="28" fillId="0" borderId="8" xfId="0" applyNumberFormat="1" applyFont="1" applyBorder="1" applyAlignment="1">
      <alignment horizontal="center" wrapText="1" readingOrder="2"/>
    </xf>
    <xf numFmtId="164" fontId="19" fillId="0" borderId="8" xfId="1" applyNumberFormat="1" applyFont="1" applyBorder="1" applyAlignment="1">
      <alignment horizontal="right" vertical="center" readingOrder="2"/>
    </xf>
    <xf numFmtId="0" fontId="59" fillId="0" borderId="1" xfId="0" applyFont="1" applyBorder="1" applyAlignment="1">
      <alignment horizontal="center" vertical="center" wrapText="1" readingOrder="2"/>
    </xf>
    <xf numFmtId="164" fontId="70" fillId="0" borderId="8" xfId="1" applyNumberFormat="1" applyFont="1" applyFill="1" applyBorder="1" applyAlignment="1">
      <alignment vertical="center"/>
    </xf>
    <xf numFmtId="164" fontId="71" fillId="0" borderId="0" xfId="1" applyNumberFormat="1" applyFont="1" applyFill="1" applyBorder="1" applyAlignment="1">
      <alignment vertical="center" wrapText="1" readingOrder="2"/>
    </xf>
    <xf numFmtId="164" fontId="19" fillId="0" borderId="0" xfId="1" applyNumberFormat="1" applyFont="1" applyFill="1" applyAlignment="1">
      <alignment horizontal="right" vertical="center" readingOrder="2"/>
    </xf>
    <xf numFmtId="164" fontId="19" fillId="0" borderId="1" xfId="1" applyNumberFormat="1" applyFont="1" applyFill="1" applyBorder="1" applyAlignment="1">
      <alignment horizontal="right" vertical="center" readingOrder="2"/>
    </xf>
    <xf numFmtId="0" fontId="72" fillId="0" borderId="0" xfId="0" applyFont="1"/>
    <xf numFmtId="0" fontId="73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4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64" fontId="72" fillId="0" borderId="0" xfId="0" applyNumberFormat="1" applyFont="1"/>
    <xf numFmtId="164" fontId="11" fillId="0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 wrapText="1" readingOrder="2"/>
    </xf>
    <xf numFmtId="164" fontId="0" fillId="0" borderId="0" xfId="1" applyNumberFormat="1" applyFont="1"/>
    <xf numFmtId="164" fontId="67" fillId="2" borderId="16" xfId="1" applyNumberFormat="1" applyFont="1" applyFill="1" applyBorder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3" fontId="0" fillId="0" borderId="0" xfId="0" applyNumberFormat="1"/>
    <xf numFmtId="164" fontId="16" fillId="0" borderId="0" xfId="0" applyNumberFormat="1" applyFont="1" applyAlignment="1">
      <alignment horizontal="center"/>
    </xf>
    <xf numFmtId="3" fontId="74" fillId="0" borderId="0" xfId="0" applyNumberFormat="1" applyFont="1"/>
    <xf numFmtId="3" fontId="75" fillId="0" borderId="0" xfId="0" applyNumberFormat="1" applyFont="1"/>
    <xf numFmtId="164" fontId="19" fillId="0" borderId="0" xfId="1" applyNumberFormat="1" applyFont="1" applyFill="1" applyAlignment="1"/>
    <xf numFmtId="164" fontId="15" fillId="0" borderId="16" xfId="1" applyNumberFormat="1" applyFont="1" applyFill="1" applyBorder="1"/>
    <xf numFmtId="0" fontId="18" fillId="0" borderId="0" xfId="0" applyFont="1" applyAlignment="1">
      <alignment horizontal="right" vertical="center" readingOrder="2"/>
    </xf>
    <xf numFmtId="164" fontId="19" fillId="0" borderId="0" xfId="1" applyNumberFormat="1" applyFont="1" applyFill="1" applyBorder="1" applyAlignment="1">
      <alignment horizontal="center" vertical="center" readingOrder="2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3" xfId="1" applyNumberFormat="1" applyFont="1" applyBorder="1" applyAlignment="1">
      <alignment horizontal="center" vertical="center" readingOrder="2"/>
    </xf>
    <xf numFmtId="164" fontId="5" fillId="0" borderId="1" xfId="1" applyNumberFormat="1" applyFont="1" applyBorder="1" applyAlignment="1">
      <alignment horizontal="center" vertical="center" readingOrder="2"/>
    </xf>
    <xf numFmtId="164" fontId="5" fillId="0" borderId="0" xfId="1" applyNumberFormat="1" applyFont="1" applyBorder="1" applyAlignment="1">
      <alignment horizontal="center" vertical="center" readingOrder="2"/>
    </xf>
    <xf numFmtId="164" fontId="5" fillId="0" borderId="0" xfId="1" applyNumberFormat="1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164" fontId="5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4" fontId="5" fillId="0" borderId="3" xfId="1" applyNumberFormat="1" applyFont="1" applyBorder="1" applyAlignment="1">
      <alignment horizontal="center" vertical="center" wrapText="1" readingOrder="2"/>
    </xf>
    <xf numFmtId="164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48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4" fontId="19" fillId="0" borderId="0" xfId="1" applyNumberFormat="1" applyFont="1" applyFill="1" applyBorder="1" applyAlignment="1">
      <alignment horizontal="center" vertical="center" readingOrder="2"/>
    </xf>
    <xf numFmtId="164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3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 wrapText="1" readingOrder="2"/>
    </xf>
    <xf numFmtId="164" fontId="14" fillId="0" borderId="3" xfId="1" applyNumberFormat="1" applyFont="1" applyBorder="1" applyAlignment="1">
      <alignment horizontal="center" vertical="center" readingOrder="2"/>
    </xf>
    <xf numFmtId="164" fontId="14" fillId="0" borderId="1" xfId="1" applyNumberFormat="1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 readingOrder="2"/>
    </xf>
    <xf numFmtId="164" fontId="8" fillId="0" borderId="1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22" fillId="0" borderId="3" xfId="1" applyNumberFormat="1" applyFont="1" applyBorder="1" applyAlignment="1">
      <alignment horizontal="center" vertical="center" wrapText="1" readingOrder="2"/>
    </xf>
    <xf numFmtId="164" fontId="22" fillId="0" borderId="0" xfId="1" applyNumberFormat="1" applyFont="1" applyBorder="1" applyAlignment="1">
      <alignment horizontal="center" vertical="center" wrapText="1" readingOrder="2"/>
    </xf>
    <xf numFmtId="165" fontId="22" fillId="0" borderId="3" xfId="1" applyNumberFormat="1" applyFont="1" applyBorder="1" applyAlignment="1">
      <alignment horizontal="center" vertical="center" wrapText="1" readingOrder="2"/>
    </xf>
    <xf numFmtId="165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164" fontId="14" fillId="0" borderId="3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49" fillId="0" borderId="0" xfId="0" applyFont="1" applyAlignment="1">
      <alignment horizontal="right" vertical="center" readingOrder="2"/>
    </xf>
    <xf numFmtId="0" fontId="58" fillId="0" borderId="1" xfId="0" applyFont="1" applyBorder="1" applyAlignment="1">
      <alignment horizontal="center" vertical="center" wrapText="1" readingOrder="2"/>
    </xf>
    <xf numFmtId="0" fontId="57" fillId="0" borderId="3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0" fontId="58" fillId="0" borderId="3" xfId="0" applyFont="1" applyBorder="1" applyAlignment="1">
      <alignment horizontal="center" vertical="center" wrapText="1" readingOrder="2"/>
    </xf>
    <xf numFmtId="0" fontId="57" fillId="0" borderId="3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 readingOrder="2"/>
    </xf>
    <xf numFmtId="0" fontId="51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5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5" fontId="21" fillId="0" borderId="1" xfId="1" applyNumberFormat="1" applyFont="1" applyFill="1" applyBorder="1" applyAlignment="1">
      <alignment horizontal="center" vertical="center" wrapText="1" readingOrder="2"/>
    </xf>
    <xf numFmtId="165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  <xf numFmtId="164" fontId="19" fillId="0" borderId="0" xfId="1" applyNumberFormat="1" applyFont="1" applyBorder="1" applyAlignment="1">
      <alignment horizontal="right" vertical="center" readingOrder="2"/>
    </xf>
    <xf numFmtId="0" fontId="20" fillId="0" borderId="0" xfId="0" applyFont="1" applyAlignment="1"/>
    <xf numFmtId="0" fontId="76" fillId="0" borderId="0" xfId="0" applyFont="1" applyAlignment="1">
      <alignment horizontal="center"/>
    </xf>
    <xf numFmtId="0" fontId="76" fillId="0" borderId="0" xfId="0" applyFont="1" applyAlignment="1"/>
  </cellXfs>
  <cellStyles count="5">
    <cellStyle name="Comma" xfId="1" builtinId="3"/>
    <cellStyle name="Hyperlink 2" xfId="4"/>
    <cellStyle name="Normal" xfId="0" builtinId="0"/>
    <cellStyle name="Normal 2" xfId="3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66675</xdr:colOff>
      <xdr:row>37</xdr:row>
      <xdr:rowOff>38099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47475" y="0"/>
          <a:ext cx="5791200" cy="846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7:M37"/>
  <sheetViews>
    <sheetView rightToLeft="1" tabSelected="1" view="pageBreakPreview" topLeftCell="A22" zoomScaleNormal="100" zoomScaleSheetLayoutView="100" workbookViewId="0">
      <selection activeCell="O10" sqref="O10"/>
    </sheetView>
  </sheetViews>
  <sheetFormatPr defaultColWidth="9.140625" defaultRowHeight="17.25"/>
  <cols>
    <col min="1" max="9" width="9.140625" style="7"/>
    <col min="10" max="10" width="3.5703125" style="7" customWidth="1"/>
    <col min="11" max="11" width="2" style="7" customWidth="1"/>
    <col min="12" max="16384" width="9.140625" style="7"/>
  </cols>
  <sheetData>
    <row r="17" spans="1:13">
      <c r="A17" s="369" t="s">
        <v>63</v>
      </c>
      <c r="B17" s="369"/>
      <c r="C17" s="369"/>
      <c r="D17" s="369"/>
      <c r="E17" s="369"/>
      <c r="F17" s="369"/>
      <c r="G17" s="369"/>
      <c r="H17" s="369"/>
      <c r="I17" s="369"/>
      <c r="J17" s="369"/>
    </row>
    <row r="18" spans="1:13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M18" s="7" t="s">
        <v>50</v>
      </c>
    </row>
    <row r="19" spans="1:13">
      <c r="A19" s="369"/>
      <c r="B19" s="369"/>
      <c r="C19" s="369"/>
      <c r="D19" s="369"/>
      <c r="E19" s="369"/>
      <c r="F19" s="369"/>
      <c r="G19" s="369"/>
      <c r="H19" s="369"/>
      <c r="I19" s="369"/>
      <c r="J19" s="369"/>
    </row>
    <row r="20" spans="1:13" ht="40.5">
      <c r="A20" s="369" t="s">
        <v>75</v>
      </c>
      <c r="B20" s="369"/>
      <c r="C20" s="369"/>
      <c r="D20" s="369"/>
      <c r="E20" s="369"/>
      <c r="F20" s="369"/>
      <c r="G20" s="369"/>
      <c r="H20" s="369"/>
      <c r="I20" s="369"/>
    </row>
    <row r="21" spans="1:13">
      <c r="A21" s="369" t="s">
        <v>182</v>
      </c>
      <c r="B21" s="369"/>
      <c r="C21" s="369"/>
      <c r="D21" s="369"/>
      <c r="E21" s="369"/>
      <c r="F21" s="369"/>
      <c r="G21" s="369"/>
      <c r="H21" s="369"/>
      <c r="I21" s="369"/>
      <c r="J21" s="369"/>
    </row>
    <row r="22" spans="1:13">
      <c r="A22" s="369"/>
      <c r="B22" s="369"/>
      <c r="C22" s="369"/>
      <c r="D22" s="369"/>
      <c r="E22" s="369"/>
      <c r="F22" s="369"/>
      <c r="G22" s="369"/>
      <c r="H22" s="369"/>
      <c r="I22" s="369"/>
      <c r="J22" s="369"/>
    </row>
    <row r="23" spans="1:13">
      <c r="A23" s="369"/>
      <c r="B23" s="369"/>
      <c r="C23" s="369"/>
      <c r="D23" s="369"/>
      <c r="E23" s="369"/>
      <c r="F23" s="369"/>
      <c r="G23" s="369"/>
      <c r="H23" s="369"/>
      <c r="I23" s="369"/>
      <c r="J23" s="369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69"/>
      <c r="L28" s="369"/>
    </row>
    <row r="29" spans="1:13" ht="15" customHeight="1">
      <c r="K29" s="369"/>
      <c r="L29" s="369"/>
    </row>
    <row r="30" spans="1:13" ht="15" customHeight="1">
      <c r="K30" s="369"/>
      <c r="L30" s="369"/>
    </row>
    <row r="31" spans="1:13" ht="15" customHeight="1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</row>
    <row r="37" ht="7.5" customHeight="1"/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T21"/>
  <sheetViews>
    <sheetView rightToLeft="1" view="pageBreakPreview" topLeftCell="B1" zoomScale="90" zoomScaleNormal="100" zoomScaleSheetLayoutView="90" workbookViewId="0">
      <selection activeCell="I19" sqref="I19"/>
    </sheetView>
  </sheetViews>
  <sheetFormatPr defaultColWidth="9.140625" defaultRowHeight="21.75"/>
  <cols>
    <col min="1" max="1" width="45.42578125" style="84" customWidth="1"/>
    <col min="2" max="2" width="0.42578125" style="84" customWidth="1"/>
    <col min="3" max="3" width="21.140625" style="84" bestFit="1" customWidth="1"/>
    <col min="4" max="4" width="0.7109375" style="84" customWidth="1"/>
    <col min="5" max="5" width="20.85546875" style="84" customWidth="1"/>
    <col min="6" max="6" width="0.5703125" style="84" customWidth="1"/>
    <col min="7" max="7" width="21" style="84" customWidth="1"/>
    <col min="8" max="8" width="0.5703125" style="84" customWidth="1"/>
    <col min="9" max="9" width="22.85546875" style="84" bestFit="1" customWidth="1"/>
    <col min="10" max="10" width="0.42578125" style="84" customWidth="1"/>
    <col min="11" max="11" width="22.85546875" style="84" bestFit="1" customWidth="1"/>
    <col min="12" max="12" width="0.5703125" style="84" customWidth="1"/>
    <col min="13" max="13" width="22" style="84" customWidth="1"/>
    <col min="14" max="14" width="0.85546875" style="84" customWidth="1"/>
    <col min="15" max="15" width="21.140625" style="84" bestFit="1" customWidth="1"/>
    <col min="16" max="16" width="0.5703125" style="84" customWidth="1"/>
    <col min="17" max="17" width="22.85546875" style="84" bestFit="1" customWidth="1"/>
    <col min="18" max="18" width="16" style="84" bestFit="1" customWidth="1"/>
    <col min="19" max="19" width="15.42578125" style="84" bestFit="1" customWidth="1"/>
    <col min="20" max="16384" width="9.140625" style="84"/>
  </cols>
  <sheetData>
    <row r="1" spans="1:20" ht="21" customHeight="1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20" ht="21.75" customHeight="1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20" ht="23.25" customHeight="1">
      <c r="A3" s="459" t="str">
        <f>روکش!A21</f>
        <v>منتهی به 1404/11/30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20">
      <c r="A4" s="411" t="s">
        <v>133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</row>
    <row r="5" spans="1:20" ht="4.5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20" ht="22.5" customHeight="1" thickBot="1">
      <c r="A6" s="123"/>
      <c r="B6" s="124"/>
      <c r="C6" s="462" t="s">
        <v>188</v>
      </c>
      <c r="D6" s="462"/>
      <c r="E6" s="462"/>
      <c r="F6" s="462"/>
      <c r="G6" s="462"/>
      <c r="H6" s="462"/>
      <c r="I6" s="462"/>
      <c r="J6" s="99"/>
      <c r="K6" s="462" t="s">
        <v>189</v>
      </c>
      <c r="L6" s="462"/>
      <c r="M6" s="462"/>
      <c r="N6" s="462"/>
      <c r="O6" s="462"/>
      <c r="P6" s="462"/>
      <c r="Q6" s="462"/>
    </row>
    <row r="7" spans="1:20" ht="15.75" customHeight="1">
      <c r="A7" s="463"/>
      <c r="B7" s="464"/>
      <c r="C7" s="460" t="s">
        <v>12</v>
      </c>
      <c r="D7" s="460"/>
      <c r="E7" s="460" t="s">
        <v>10</v>
      </c>
      <c r="F7" s="463"/>
      <c r="G7" s="460" t="s">
        <v>11</v>
      </c>
      <c r="H7" s="463"/>
      <c r="I7" s="460" t="s">
        <v>2</v>
      </c>
      <c r="J7" s="125"/>
      <c r="K7" s="460" t="s">
        <v>12</v>
      </c>
      <c r="L7" s="460"/>
      <c r="M7" s="460" t="s">
        <v>10</v>
      </c>
      <c r="N7" s="463"/>
      <c r="O7" s="460" t="s">
        <v>11</v>
      </c>
      <c r="P7" s="463"/>
      <c r="Q7" s="460" t="s">
        <v>2</v>
      </c>
    </row>
    <row r="8" spans="1:20" ht="12" customHeight="1">
      <c r="A8" s="464"/>
      <c r="B8" s="464"/>
      <c r="C8" s="461"/>
      <c r="D8" s="461"/>
      <c r="E8" s="461"/>
      <c r="F8" s="464"/>
      <c r="G8" s="461"/>
      <c r="H8" s="464"/>
      <c r="I8" s="461"/>
      <c r="J8" s="125"/>
      <c r="K8" s="461"/>
      <c r="L8" s="461"/>
      <c r="M8" s="461"/>
      <c r="N8" s="464"/>
      <c r="O8" s="461"/>
      <c r="P8" s="464"/>
      <c r="Q8" s="461"/>
    </row>
    <row r="9" spans="1:20" ht="20.25" customHeight="1" thickBot="1">
      <c r="A9" s="464"/>
      <c r="B9" s="464"/>
      <c r="C9" s="126" t="s">
        <v>51</v>
      </c>
      <c r="D9" s="461"/>
      <c r="E9" s="126" t="s">
        <v>52</v>
      </c>
      <c r="F9" s="464"/>
      <c r="G9" s="126" t="s">
        <v>53</v>
      </c>
      <c r="H9" s="464"/>
      <c r="I9" s="462"/>
      <c r="J9" s="127"/>
      <c r="K9" s="126" t="s">
        <v>51</v>
      </c>
      <c r="L9" s="461"/>
      <c r="M9" s="126" t="s">
        <v>52</v>
      </c>
      <c r="N9" s="464"/>
      <c r="O9" s="126" t="s">
        <v>53</v>
      </c>
      <c r="P9" s="464"/>
      <c r="Q9" s="462"/>
    </row>
    <row r="10" spans="1:20" ht="27.75" customHeight="1">
      <c r="A10" s="99" t="s">
        <v>137</v>
      </c>
      <c r="B10" s="99"/>
      <c r="C10" s="62">
        <v>2128995210</v>
      </c>
      <c r="D10" s="62"/>
      <c r="E10" s="62">
        <v>0</v>
      </c>
      <c r="F10" s="99"/>
      <c r="G10" s="62">
        <v>0</v>
      </c>
      <c r="H10" s="99"/>
      <c r="I10" s="62">
        <f t="shared" ref="I10:I15" si="0">G10+E10+C10</f>
        <v>2128995210</v>
      </c>
      <c r="J10" s="127"/>
      <c r="K10" s="62">
        <v>4188908220</v>
      </c>
      <c r="L10" s="62"/>
      <c r="M10" s="62">
        <v>0</v>
      </c>
      <c r="N10" s="62"/>
      <c r="O10" s="62">
        <v>0</v>
      </c>
      <c r="P10" s="99"/>
      <c r="Q10" s="62">
        <f t="shared" ref="Q10:Q15" si="1">K10+M10+O10</f>
        <v>4188908220</v>
      </c>
      <c r="R10" s="121"/>
      <c r="S10" s="121"/>
      <c r="T10" s="121"/>
    </row>
    <row r="11" spans="1:20" ht="27.75" customHeight="1">
      <c r="A11" s="99" t="s">
        <v>87</v>
      </c>
      <c r="B11" s="99"/>
      <c r="C11" s="62">
        <v>9094998933</v>
      </c>
      <c r="D11" s="62"/>
      <c r="E11" s="62">
        <v>0</v>
      </c>
      <c r="F11" s="99"/>
      <c r="G11" s="62">
        <v>0</v>
      </c>
      <c r="H11" s="99"/>
      <c r="I11" s="62">
        <f t="shared" si="0"/>
        <v>9094998933</v>
      </c>
      <c r="J11" s="127"/>
      <c r="K11" s="62">
        <v>18096199493</v>
      </c>
      <c r="L11" s="62"/>
      <c r="M11" s="62">
        <v>0</v>
      </c>
      <c r="N11" s="62"/>
      <c r="O11" s="62">
        <v>0</v>
      </c>
      <c r="P11" s="99"/>
      <c r="Q11" s="62">
        <f t="shared" si="1"/>
        <v>18096199493</v>
      </c>
      <c r="R11" s="121"/>
      <c r="S11" s="121"/>
      <c r="T11" s="121"/>
    </row>
    <row r="12" spans="1:20" ht="27.75" customHeight="1">
      <c r="A12" s="99" t="s">
        <v>168</v>
      </c>
      <c r="B12" s="99"/>
      <c r="C12" s="62">
        <v>1942928275</v>
      </c>
      <c r="D12" s="62"/>
      <c r="E12" s="62">
        <v>-38778902</v>
      </c>
      <c r="F12" s="99"/>
      <c r="G12" s="62">
        <v>0</v>
      </c>
      <c r="H12" s="99"/>
      <c r="I12" s="62">
        <f t="shared" si="0"/>
        <v>1904149373</v>
      </c>
      <c r="J12" s="127"/>
      <c r="K12" s="62">
        <v>3812576574</v>
      </c>
      <c r="L12" s="62"/>
      <c r="M12" s="62">
        <v>-753490067</v>
      </c>
      <c r="N12" s="62"/>
      <c r="O12" s="62">
        <v>0</v>
      </c>
      <c r="P12" s="99"/>
      <c r="Q12" s="62">
        <f t="shared" si="1"/>
        <v>3059086507</v>
      </c>
      <c r="R12" s="121"/>
      <c r="S12" s="121"/>
      <c r="T12" s="121"/>
    </row>
    <row r="13" spans="1:20" ht="20.25" customHeight="1">
      <c r="A13" s="99" t="s">
        <v>138</v>
      </c>
      <c r="B13" s="99"/>
      <c r="C13" s="62">
        <v>6217370475</v>
      </c>
      <c r="D13" s="62"/>
      <c r="E13" s="62">
        <v>2135478202</v>
      </c>
      <c r="F13" s="99"/>
      <c r="G13" s="62">
        <v>0</v>
      </c>
      <c r="H13" s="99"/>
      <c r="I13" s="62">
        <f t="shared" si="0"/>
        <v>8352848677</v>
      </c>
      <c r="J13" s="127"/>
      <c r="K13" s="62">
        <v>12200245031</v>
      </c>
      <c r="L13" s="62"/>
      <c r="M13" s="62">
        <v>5131608170</v>
      </c>
      <c r="N13" s="62"/>
      <c r="O13" s="62">
        <v>0</v>
      </c>
      <c r="P13" s="99"/>
      <c r="Q13" s="62">
        <f t="shared" si="1"/>
        <v>17331853201</v>
      </c>
      <c r="R13" s="121"/>
      <c r="S13" s="121"/>
      <c r="T13" s="121"/>
    </row>
    <row r="14" spans="1:20" ht="21.75" customHeight="1">
      <c r="A14" s="99" t="s">
        <v>124</v>
      </c>
      <c r="B14" s="99"/>
      <c r="C14" s="62">
        <v>5971288903</v>
      </c>
      <c r="D14" s="62"/>
      <c r="E14" s="62">
        <v>0</v>
      </c>
      <c r="F14" s="99"/>
      <c r="G14" s="62">
        <v>0</v>
      </c>
      <c r="H14" s="99"/>
      <c r="I14" s="62">
        <f t="shared" si="0"/>
        <v>5971288903</v>
      </c>
      <c r="J14" s="127"/>
      <c r="K14" s="62">
        <v>12297322455</v>
      </c>
      <c r="L14" s="62"/>
      <c r="M14" s="62">
        <v>0</v>
      </c>
      <c r="N14" s="62"/>
      <c r="O14" s="62">
        <v>0</v>
      </c>
      <c r="P14" s="99"/>
      <c r="Q14" s="62">
        <f t="shared" si="1"/>
        <v>12297322455</v>
      </c>
      <c r="R14" s="121"/>
      <c r="S14" s="121"/>
      <c r="T14" s="121"/>
    </row>
    <row r="15" spans="1:20" ht="21.75" customHeight="1">
      <c r="A15" s="99" t="s">
        <v>174</v>
      </c>
      <c r="B15" s="99"/>
      <c r="C15" s="62">
        <v>10776992487</v>
      </c>
      <c r="D15" s="62"/>
      <c r="E15" s="62">
        <v>0</v>
      </c>
      <c r="F15" s="99"/>
      <c r="G15" s="62">
        <v>0</v>
      </c>
      <c r="H15" s="99"/>
      <c r="I15" s="62">
        <f t="shared" si="0"/>
        <v>10776992487</v>
      </c>
      <c r="J15" s="127"/>
      <c r="K15" s="62">
        <v>21170965848</v>
      </c>
      <c r="L15" s="62"/>
      <c r="M15" s="62">
        <v>0</v>
      </c>
      <c r="N15" s="62"/>
      <c r="O15" s="62">
        <v>0</v>
      </c>
      <c r="P15" s="99"/>
      <c r="Q15" s="62">
        <f t="shared" si="1"/>
        <v>21170965848</v>
      </c>
      <c r="R15" s="121"/>
      <c r="S15" s="121"/>
      <c r="T15" s="121"/>
    </row>
    <row r="16" spans="1:20" ht="29.25" customHeight="1" thickBot="1">
      <c r="A16" s="226"/>
      <c r="B16" s="227"/>
      <c r="C16" s="345">
        <f>SUM(C10:C15)</f>
        <v>36132574283</v>
      </c>
      <c r="D16" s="346"/>
      <c r="E16" s="345">
        <f>SUM(E10:E15)</f>
        <v>2096699300</v>
      </c>
      <c r="F16" s="346"/>
      <c r="G16" s="345">
        <f>SUM(G10:G15)</f>
        <v>0</v>
      </c>
      <c r="H16" s="346"/>
      <c r="I16" s="345">
        <f>SUM(I10:I15)</f>
        <v>38229273583</v>
      </c>
      <c r="J16" s="346"/>
      <c r="K16" s="345">
        <f>SUM(K10:K15)</f>
        <v>71766217621</v>
      </c>
      <c r="L16" s="346"/>
      <c r="M16" s="345">
        <f>SUM(M10:M15)</f>
        <v>4378118103</v>
      </c>
      <c r="N16" s="346"/>
      <c r="O16" s="345">
        <f>SUM(O10:O15)</f>
        <v>0</v>
      </c>
      <c r="P16" s="346"/>
      <c r="Q16" s="345">
        <f>SUM(Q10:Q15)</f>
        <v>76144335724</v>
      </c>
    </row>
    <row r="17" spans="1:17" ht="22.5" thickTop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216"/>
    </row>
    <row r="18" spans="1:17" hidden="1">
      <c r="C18" s="84">
        <f>IFERROR(VLOOKUP(#REF!,'سود اوراق بهادار'!$A$10:$Q$12,11,0),0)</f>
        <v>0</v>
      </c>
    </row>
    <row r="19" spans="1:17"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>
      <c r="C20" s="121"/>
      <c r="E20" s="121"/>
      <c r="G20" s="121"/>
      <c r="K20" s="121"/>
      <c r="M20" s="121"/>
      <c r="O20" s="121"/>
    </row>
    <row r="21" spans="1:17">
      <c r="C21" s="121"/>
      <c r="E21" s="121"/>
      <c r="G21" s="121"/>
    </row>
  </sheetData>
  <autoFilter ref="A9:Q9"/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N21"/>
  <sheetViews>
    <sheetView rightToLeft="1" view="pageBreakPreview" topLeftCell="A4" zoomScale="90" zoomScaleNormal="100" zoomScaleSheetLayoutView="90" workbookViewId="0">
      <selection activeCell="N16" sqref="N16"/>
    </sheetView>
  </sheetViews>
  <sheetFormatPr defaultColWidth="9.140625" defaultRowHeight="21.75"/>
  <cols>
    <col min="1" max="1" width="19.85546875" style="84" customWidth="1"/>
    <col min="2" max="2" width="0.7109375" style="84" customWidth="1"/>
    <col min="3" max="3" width="22.85546875" style="63" bestFit="1" customWidth="1"/>
    <col min="4" max="4" width="1.42578125" style="63" customWidth="1"/>
    <col min="5" max="5" width="21.7109375" style="63" customWidth="1"/>
    <col min="6" max="6" width="1.42578125" style="63" customWidth="1"/>
    <col min="7" max="7" width="24.42578125" style="63" bestFit="1" customWidth="1"/>
    <col min="8" max="8" width="1.28515625" style="84" customWidth="1"/>
    <col min="9" max="9" width="22" style="84" customWidth="1"/>
    <col min="10" max="10" width="0.7109375" style="84" customWidth="1"/>
    <col min="11" max="11" width="32.28515625" style="84" hidden="1" customWidth="1"/>
    <col min="12" max="12" width="23.7109375" style="63" hidden="1" customWidth="1"/>
    <col min="13" max="13" width="23.85546875" style="134" customWidth="1"/>
    <col min="14" max="14" width="24" style="84" customWidth="1"/>
    <col min="15" max="16384" width="9.140625" style="84"/>
  </cols>
  <sheetData>
    <row r="1" spans="1:14" s="98" customFormat="1" ht="18.75">
      <c r="A1" s="434" t="s">
        <v>75</v>
      </c>
      <c r="B1" s="434"/>
      <c r="C1" s="434"/>
      <c r="D1" s="434"/>
      <c r="E1" s="434"/>
      <c r="F1" s="434"/>
      <c r="G1" s="434"/>
      <c r="H1" s="434"/>
      <c r="I1" s="434"/>
      <c r="J1" s="434"/>
      <c r="L1" s="68"/>
      <c r="M1" s="133"/>
    </row>
    <row r="2" spans="1:14" s="98" customFormat="1" ht="18.75">
      <c r="A2" s="434" t="s">
        <v>48</v>
      </c>
      <c r="B2" s="434"/>
      <c r="C2" s="434"/>
      <c r="D2" s="434"/>
      <c r="E2" s="434"/>
      <c r="F2" s="434"/>
      <c r="G2" s="434"/>
      <c r="H2" s="434"/>
      <c r="I2" s="434"/>
      <c r="J2" s="434"/>
      <c r="L2" s="68"/>
      <c r="M2" s="133"/>
    </row>
    <row r="3" spans="1:14" s="98" customFormat="1" ht="18.75">
      <c r="A3" s="434" t="str">
        <f>روکش!A21</f>
        <v>منتهی به 1404/11/30</v>
      </c>
      <c r="B3" s="434"/>
      <c r="C3" s="434"/>
      <c r="D3" s="434"/>
      <c r="E3" s="434"/>
      <c r="F3" s="434"/>
      <c r="G3" s="434"/>
      <c r="H3" s="434"/>
      <c r="I3" s="434"/>
      <c r="J3" s="434"/>
      <c r="L3" s="68"/>
      <c r="M3" s="133"/>
    </row>
    <row r="4" spans="1:14">
      <c r="A4" s="411" t="s">
        <v>134</v>
      </c>
      <c r="B4" s="411"/>
      <c r="C4" s="411"/>
      <c r="D4" s="411"/>
      <c r="E4" s="411"/>
      <c r="F4" s="411"/>
      <c r="G4" s="411"/>
      <c r="H4" s="411"/>
      <c r="I4" s="411"/>
      <c r="J4" s="411"/>
    </row>
    <row r="5" spans="1:14" ht="6.75" customHeight="1">
      <c r="A5" s="98"/>
      <c r="B5" s="98"/>
      <c r="C5" s="198"/>
      <c r="D5" s="198"/>
      <c r="E5" s="198"/>
      <c r="F5" s="198"/>
      <c r="G5" s="198"/>
      <c r="H5" s="98"/>
      <c r="I5" s="98"/>
      <c r="J5" s="98"/>
    </row>
    <row r="6" spans="1:14" ht="27.75" customHeight="1" thickBot="1">
      <c r="A6" s="461"/>
      <c r="B6" s="461"/>
      <c r="C6" s="465" t="s">
        <v>188</v>
      </c>
      <c r="D6" s="465"/>
      <c r="E6" s="465"/>
      <c r="F6" s="465"/>
      <c r="G6" s="462" t="s">
        <v>189</v>
      </c>
      <c r="H6" s="462"/>
      <c r="I6" s="462"/>
      <c r="J6" s="462"/>
    </row>
    <row r="7" spans="1:14" ht="37.5">
      <c r="A7" s="304" t="s">
        <v>13</v>
      </c>
      <c r="B7" s="99"/>
      <c r="C7" s="72" t="s">
        <v>14</v>
      </c>
      <c r="D7" s="73"/>
      <c r="E7" s="72" t="s">
        <v>15</v>
      </c>
      <c r="F7" s="74"/>
      <c r="G7" s="72" t="s">
        <v>14</v>
      </c>
      <c r="H7" s="99"/>
      <c r="I7" s="235" t="s">
        <v>15</v>
      </c>
      <c r="J7" s="99"/>
    </row>
    <row r="8" spans="1:14">
      <c r="A8" s="300" t="s">
        <v>167</v>
      </c>
      <c r="B8" s="99"/>
      <c r="C8" s="197">
        <v>307329</v>
      </c>
      <c r="D8" s="73"/>
      <c r="E8" s="303">
        <f t="shared" ref="E8:E17" si="0">C8/$C$18</f>
        <v>1.0334557760339909E-5</v>
      </c>
      <c r="F8" s="77"/>
      <c r="G8" s="236">
        <v>613404</v>
      </c>
      <c r="H8" s="99"/>
      <c r="I8" s="303">
        <f t="shared" ref="I8:I17" si="1">G8/$G$18</f>
        <v>9.5571707391159016E-6</v>
      </c>
      <c r="J8" s="99"/>
      <c r="K8" s="84" t="s">
        <v>147</v>
      </c>
      <c r="L8" s="63">
        <v>2463402</v>
      </c>
      <c r="N8" s="121"/>
    </row>
    <row r="9" spans="1:14">
      <c r="A9" s="300" t="s">
        <v>158</v>
      </c>
      <c r="B9" s="99"/>
      <c r="C9" s="197">
        <v>24350</v>
      </c>
      <c r="D9" s="73"/>
      <c r="E9" s="303">
        <f t="shared" si="0"/>
        <v>8.1881788397540351E-7</v>
      </c>
      <c r="F9" s="77"/>
      <c r="G9" s="236">
        <v>48600</v>
      </c>
      <c r="H9" s="99"/>
      <c r="I9" s="303">
        <f t="shared" si="1"/>
        <v>7.572146544871452E-7</v>
      </c>
      <c r="J9" s="99"/>
      <c r="K9" s="84" t="s">
        <v>148</v>
      </c>
      <c r="L9" s="63">
        <v>11659</v>
      </c>
      <c r="N9" s="121"/>
    </row>
    <row r="10" spans="1:14">
      <c r="A10" s="300" t="s">
        <v>159</v>
      </c>
      <c r="B10" s="99"/>
      <c r="C10" s="197">
        <v>4854577199</v>
      </c>
      <c r="D10" s="73"/>
      <c r="E10" s="303">
        <f t="shared" si="0"/>
        <v>0.16324495399098241</v>
      </c>
      <c r="F10" s="77"/>
      <c r="G10" s="236">
        <v>13684808734</v>
      </c>
      <c r="H10" s="99"/>
      <c r="I10" s="303">
        <f t="shared" si="1"/>
        <v>0.21321682545758183</v>
      </c>
      <c r="J10" s="99"/>
      <c r="K10" s="84" t="s">
        <v>149</v>
      </c>
      <c r="L10" s="63">
        <v>3126</v>
      </c>
      <c r="N10" s="121"/>
    </row>
    <row r="11" spans="1:14">
      <c r="A11" s="300" t="s">
        <v>160</v>
      </c>
      <c r="B11" s="7"/>
      <c r="C11" s="197">
        <v>1137127</v>
      </c>
      <c r="D11" s="7"/>
      <c r="E11" s="303">
        <f t="shared" si="0"/>
        <v>3.8238189895330541E-5</v>
      </c>
      <c r="F11" s="7"/>
      <c r="G11" s="236">
        <v>3903444</v>
      </c>
      <c r="H11" s="7"/>
      <c r="I11" s="303">
        <f t="shared" si="1"/>
        <v>6.0817798349175306E-5</v>
      </c>
      <c r="J11" s="99"/>
      <c r="K11" s="84" t="s">
        <v>150</v>
      </c>
      <c r="L11" s="63">
        <v>11971</v>
      </c>
      <c r="N11" s="121"/>
    </row>
    <row r="12" spans="1:14">
      <c r="A12" s="300" t="s">
        <v>161</v>
      </c>
      <c r="B12" s="7"/>
      <c r="C12" s="197">
        <v>4617926919</v>
      </c>
      <c r="D12" s="7"/>
      <c r="E12" s="303">
        <f t="shared" si="0"/>
        <v>0.15528711080774682</v>
      </c>
      <c r="F12" s="7"/>
      <c r="G12" s="236">
        <v>10348481376</v>
      </c>
      <c r="H12" s="7"/>
      <c r="I12" s="303">
        <f t="shared" si="1"/>
        <v>0.16123501542375507</v>
      </c>
      <c r="J12" s="99"/>
      <c r="N12" s="121"/>
    </row>
    <row r="13" spans="1:14">
      <c r="A13" s="300" t="s">
        <v>162</v>
      </c>
      <c r="B13" s="7"/>
      <c r="C13" s="197">
        <v>0</v>
      </c>
      <c r="D13" s="7"/>
      <c r="E13" s="303">
        <f t="shared" si="0"/>
        <v>0</v>
      </c>
      <c r="F13" s="7"/>
      <c r="G13" s="236">
        <v>1195</v>
      </c>
      <c r="H13" s="7"/>
      <c r="I13" s="303">
        <f t="shared" si="1"/>
        <v>1.861875539325388E-8</v>
      </c>
      <c r="J13" s="99"/>
      <c r="N13" s="121"/>
    </row>
    <row r="14" spans="1:14">
      <c r="A14" s="300" t="s">
        <v>163</v>
      </c>
      <c r="B14" s="7"/>
      <c r="C14" s="197">
        <v>9880529679</v>
      </c>
      <c r="D14" s="7"/>
      <c r="E14" s="303">
        <f t="shared" si="0"/>
        <v>0.33225274761047036</v>
      </c>
      <c r="F14" s="7"/>
      <c r="G14" s="236">
        <v>19611807284</v>
      </c>
      <c r="H14" s="7"/>
      <c r="I14" s="303">
        <f t="shared" si="1"/>
        <v>0.30556271350663655</v>
      </c>
      <c r="J14" s="99"/>
      <c r="N14" s="121"/>
    </row>
    <row r="15" spans="1:14">
      <c r="A15" s="300" t="s">
        <v>164</v>
      </c>
      <c r="B15" s="7"/>
      <c r="C15" s="197">
        <v>10383318563</v>
      </c>
      <c r="D15" s="7"/>
      <c r="E15" s="303">
        <f t="shared" si="0"/>
        <v>0.34916003837364223</v>
      </c>
      <c r="F15" s="7"/>
      <c r="G15" s="236">
        <v>20532674713</v>
      </c>
      <c r="H15" s="7"/>
      <c r="I15" s="303">
        <f t="shared" si="1"/>
        <v>0.31991033309673328</v>
      </c>
      <c r="J15" s="99"/>
      <c r="N15" s="121"/>
    </row>
    <row r="16" spans="1:14">
      <c r="A16" s="300" t="s">
        <v>171</v>
      </c>
      <c r="B16" s="7"/>
      <c r="C16" s="197">
        <v>8744</v>
      </c>
      <c r="D16" s="7"/>
      <c r="E16" s="303">
        <f t="shared" si="0"/>
        <v>2.9403464383905252E-7</v>
      </c>
      <c r="F16" s="7"/>
      <c r="G16" s="236">
        <v>17043</v>
      </c>
      <c r="H16" s="7"/>
      <c r="I16" s="303">
        <f t="shared" si="1"/>
        <v>2.6553928716922664E-7</v>
      </c>
      <c r="J16" s="99"/>
      <c r="N16" s="121"/>
    </row>
    <row r="17" spans="1:14" ht="22.5" thickBot="1">
      <c r="A17" s="300" t="s">
        <v>166</v>
      </c>
      <c r="B17" s="7"/>
      <c r="C17" s="197">
        <v>162477</v>
      </c>
      <c r="D17" s="7"/>
      <c r="E17" s="303">
        <f t="shared" si="0"/>
        <v>5.4636169747298413E-6</v>
      </c>
      <c r="F17" s="7"/>
      <c r="G17" s="236">
        <v>237230</v>
      </c>
      <c r="H17" s="7"/>
      <c r="I17" s="303">
        <f t="shared" si="1"/>
        <v>3.6961735079009352E-6</v>
      </c>
      <c r="J17" s="99"/>
      <c r="N17" s="121"/>
    </row>
    <row r="18" spans="1:14" ht="22.5" thickBot="1">
      <c r="A18" s="237"/>
      <c r="B18" s="227"/>
      <c r="C18" s="238">
        <f>SUM(C8:C17)</f>
        <v>29737992387</v>
      </c>
      <c r="D18" s="7"/>
      <c r="E18" s="239">
        <f>SUM(E8:E17)</f>
        <v>1</v>
      </c>
      <c r="F18" s="7"/>
      <c r="G18" s="238">
        <f>SUM(G8:G17)</f>
        <v>64182593023</v>
      </c>
      <c r="H18" s="7"/>
      <c r="I18" s="239">
        <f>SUM(I8:I17)</f>
        <v>0.99999999999999989</v>
      </c>
      <c r="J18" s="99"/>
    </row>
    <row r="19" spans="1:14" ht="22.5" thickTop="1"/>
    <row r="20" spans="1:14">
      <c r="C20" s="68">
        <v>29815677906</v>
      </c>
      <c r="G20" s="68">
        <v>64185190574</v>
      </c>
    </row>
    <row r="21" spans="1:14">
      <c r="C21" s="68">
        <f>C20-C18</f>
        <v>77685519</v>
      </c>
      <c r="D21" s="68"/>
      <c r="E21" s="68"/>
      <c r="F21" s="68"/>
      <c r="G21" s="68">
        <f>G20-G18</f>
        <v>2597551</v>
      </c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6" type="noConversion"/>
  <conditionalFormatting sqref="A18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F12"/>
  <sheetViews>
    <sheetView rightToLeft="1" view="pageBreakPreview" zoomScaleNormal="100" zoomScaleSheetLayoutView="100" workbookViewId="0">
      <selection activeCell="E13" sqref="E13"/>
    </sheetView>
  </sheetViews>
  <sheetFormatPr defaultColWidth="9.140625" defaultRowHeight="18"/>
  <cols>
    <col min="1" max="1" width="32.42578125" style="98" customWidth="1"/>
    <col min="2" max="2" width="1.42578125" style="98" customWidth="1"/>
    <col min="3" max="3" width="17.7109375" style="98" bestFit="1" customWidth="1"/>
    <col min="4" max="4" width="0.85546875" style="98" customWidth="1"/>
    <col min="5" max="5" width="22.42578125" style="98" customWidth="1"/>
    <col min="6" max="6" width="16.5703125" style="98" customWidth="1"/>
    <col min="7" max="16384" width="9.140625" style="98"/>
  </cols>
  <sheetData>
    <row r="1" spans="1:6" s="128" customFormat="1" ht="18.75">
      <c r="A1" s="434" t="s">
        <v>75</v>
      </c>
      <c r="B1" s="434"/>
      <c r="C1" s="434"/>
      <c r="D1" s="434"/>
      <c r="E1" s="434"/>
    </row>
    <row r="2" spans="1:6" s="128" customFormat="1" ht="18.75">
      <c r="A2" s="434" t="s">
        <v>48</v>
      </c>
      <c r="B2" s="434"/>
      <c r="C2" s="434"/>
      <c r="D2" s="434"/>
      <c r="E2" s="434"/>
    </row>
    <row r="3" spans="1:6" s="128" customFormat="1" ht="18.75">
      <c r="A3" s="434" t="str">
        <f>روکش!A21</f>
        <v>منتهی به 1404/11/30</v>
      </c>
      <c r="B3" s="434"/>
      <c r="C3" s="434"/>
      <c r="D3" s="434"/>
      <c r="E3" s="434"/>
    </row>
    <row r="4" spans="1:6" ht="18.75">
      <c r="A4" s="411" t="s">
        <v>136</v>
      </c>
      <c r="B4" s="411"/>
      <c r="C4" s="411"/>
      <c r="D4" s="411"/>
      <c r="E4" s="411"/>
    </row>
    <row r="5" spans="1:6" ht="36.75" customHeight="1" thickBot="1">
      <c r="A5" s="123"/>
      <c r="B5" s="124"/>
      <c r="C5" s="129" t="s">
        <v>188</v>
      </c>
      <c r="D5" s="99"/>
      <c r="E5" s="129" t="s">
        <v>190</v>
      </c>
    </row>
    <row r="6" spans="1:6" ht="18.75">
      <c r="A6" s="463"/>
      <c r="B6" s="464"/>
      <c r="C6" s="460" t="s">
        <v>6</v>
      </c>
      <c r="D6" s="125"/>
      <c r="E6" s="460" t="s">
        <v>6</v>
      </c>
    </row>
    <row r="7" spans="1:6" ht="18.75" customHeight="1" thickBot="1">
      <c r="A7" s="464"/>
      <c r="B7" s="464"/>
      <c r="C7" s="462"/>
      <c r="D7" s="127"/>
      <c r="E7" s="462"/>
    </row>
    <row r="8" spans="1:6" ht="25.9" customHeight="1">
      <c r="A8" s="130" t="s">
        <v>25</v>
      </c>
      <c r="B8" s="7"/>
      <c r="C8" s="356">
        <v>78514340</v>
      </c>
      <c r="D8" s="356"/>
      <c r="E8" s="356">
        <v>6648243</v>
      </c>
      <c r="F8" s="142"/>
    </row>
    <row r="9" spans="1:6" ht="19.5" thickBot="1">
      <c r="A9" s="125"/>
      <c r="B9" s="159"/>
      <c r="C9" s="193">
        <f>SUM(C8:C8)</f>
        <v>78514340</v>
      </c>
      <c r="D9" s="194"/>
      <c r="E9" s="195">
        <f>SUM(E8:E8)</f>
        <v>6648243</v>
      </c>
    </row>
    <row r="10" spans="1:6" ht="18.75" thickTop="1">
      <c r="D10" s="60"/>
    </row>
    <row r="12" spans="1:6">
      <c r="E12" s="101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rightToLeft="1" view="pageBreakPreview" zoomScale="60" zoomScaleNormal="100" workbookViewId="0">
      <selection activeCell="K57" sqref="K57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469" t="s">
        <v>91</v>
      </c>
      <c r="B1" s="469"/>
      <c r="C1" s="469"/>
      <c r="D1" s="469"/>
      <c r="E1" s="469"/>
      <c r="F1" s="469"/>
      <c r="G1" s="469"/>
      <c r="H1" s="469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21">
      <c r="A2" s="469" t="s">
        <v>48</v>
      </c>
      <c r="B2" s="469"/>
      <c r="C2" s="469"/>
      <c r="D2" s="469"/>
      <c r="E2" s="469"/>
      <c r="F2" s="469"/>
      <c r="G2" s="469"/>
      <c r="H2" s="469"/>
      <c r="I2" s="148"/>
      <c r="J2" s="148"/>
      <c r="K2" s="148"/>
      <c r="L2" s="148"/>
      <c r="M2" s="148"/>
      <c r="N2" s="148"/>
      <c r="O2" s="148"/>
      <c r="P2" s="148"/>
      <c r="Q2" s="148"/>
    </row>
    <row r="3" spans="1:17" ht="21">
      <c r="A3" s="469" t="s">
        <v>92</v>
      </c>
      <c r="B3" s="469"/>
      <c r="C3" s="469"/>
      <c r="D3" s="469"/>
      <c r="E3" s="469"/>
      <c r="F3" s="469"/>
      <c r="G3" s="469"/>
      <c r="H3" s="469"/>
      <c r="I3" s="148"/>
      <c r="J3" s="148"/>
      <c r="K3" s="148"/>
      <c r="L3" s="148"/>
      <c r="M3" s="148"/>
      <c r="N3" s="148"/>
      <c r="O3" s="148"/>
      <c r="P3" s="148"/>
      <c r="Q3" s="148"/>
    </row>
    <row r="5" spans="1:17" ht="25.5">
      <c r="A5" s="451" t="s">
        <v>93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</row>
    <row r="7" spans="1:17" ht="30">
      <c r="A7" s="149" t="s">
        <v>94</v>
      </c>
      <c r="B7" s="149" t="s">
        <v>95</v>
      </c>
      <c r="C7" s="149" t="s">
        <v>96</v>
      </c>
      <c r="D7" s="149" t="s">
        <v>97</v>
      </c>
      <c r="E7" s="149" t="s">
        <v>98</v>
      </c>
      <c r="F7" s="150" t="s">
        <v>99</v>
      </c>
      <c r="G7" s="149" t="s">
        <v>100</v>
      </c>
      <c r="H7" s="150" t="s">
        <v>101</v>
      </c>
    </row>
    <row r="8" spans="1:17" ht="17.25">
      <c r="A8" s="466" t="s">
        <v>102</v>
      </c>
      <c r="B8" s="467" t="s">
        <v>103</v>
      </c>
      <c r="C8" s="151" t="s">
        <v>104</v>
      </c>
      <c r="D8" s="151"/>
      <c r="E8" s="151"/>
      <c r="F8" s="151"/>
      <c r="G8" s="151"/>
      <c r="H8" s="151"/>
    </row>
    <row r="9" spans="1:17" ht="17.25">
      <c r="A9" s="466"/>
      <c r="B9" s="467"/>
      <c r="C9" s="151" t="s">
        <v>105</v>
      </c>
      <c r="D9" s="151"/>
      <c r="E9" s="151"/>
      <c r="F9" s="151"/>
      <c r="G9" s="151"/>
      <c r="H9" s="151"/>
    </row>
    <row r="10" spans="1:17" ht="17.25">
      <c r="A10" s="466" t="s">
        <v>102</v>
      </c>
      <c r="B10" s="467" t="s">
        <v>106</v>
      </c>
      <c r="C10" s="151" t="s">
        <v>104</v>
      </c>
      <c r="D10" s="151"/>
      <c r="E10" s="151"/>
      <c r="F10" s="151"/>
      <c r="G10" s="151"/>
      <c r="H10" s="151"/>
    </row>
    <row r="11" spans="1:17" ht="17.25">
      <c r="A11" s="466"/>
      <c r="B11" s="467"/>
      <c r="C11" s="151" t="s">
        <v>107</v>
      </c>
      <c r="D11" s="151"/>
      <c r="E11" s="151"/>
      <c r="F11" s="151"/>
      <c r="G11" s="151"/>
      <c r="H11" s="151"/>
    </row>
    <row r="12" spans="1:17" ht="57">
      <c r="A12" s="153" t="s">
        <v>108</v>
      </c>
      <c r="B12" s="152" t="s">
        <v>109</v>
      </c>
      <c r="C12" s="151" t="s">
        <v>110</v>
      </c>
      <c r="D12" s="151"/>
      <c r="E12" s="151"/>
      <c r="F12" s="151"/>
      <c r="G12" s="151"/>
      <c r="H12" s="151"/>
    </row>
    <row r="13" spans="1:17" ht="17.25">
      <c r="A13" s="466" t="s">
        <v>111</v>
      </c>
      <c r="B13" s="466" t="s">
        <v>111</v>
      </c>
      <c r="C13" s="151" t="s">
        <v>112</v>
      </c>
      <c r="D13" s="151"/>
      <c r="E13" s="151"/>
      <c r="F13" s="151"/>
      <c r="G13" s="151"/>
      <c r="H13" s="151"/>
    </row>
    <row r="14" spans="1:17" ht="17.25">
      <c r="A14" s="466"/>
      <c r="B14" s="466"/>
      <c r="C14" s="151" t="s">
        <v>113</v>
      </c>
      <c r="D14" s="151"/>
      <c r="E14" s="151"/>
      <c r="F14" s="151"/>
      <c r="G14" s="151"/>
      <c r="H14" s="151"/>
    </row>
    <row r="15" spans="1:17" ht="17.25">
      <c r="A15" s="466"/>
      <c r="B15" s="466"/>
      <c r="C15" s="151" t="s">
        <v>114</v>
      </c>
      <c r="D15" s="151"/>
      <c r="E15" s="151"/>
      <c r="F15" s="151"/>
      <c r="G15" s="151"/>
      <c r="H15" s="151"/>
    </row>
    <row r="16" spans="1:17" ht="17.25">
      <c r="A16" s="466"/>
      <c r="B16" s="466"/>
      <c r="C16" s="151" t="s">
        <v>115</v>
      </c>
      <c r="D16" s="151"/>
      <c r="E16" s="151"/>
      <c r="F16" s="151"/>
      <c r="G16" s="151"/>
      <c r="H16" s="151"/>
    </row>
    <row r="18" spans="1:6" ht="17.25">
      <c r="A18" s="468" t="s">
        <v>116</v>
      </c>
      <c r="B18" s="468"/>
      <c r="C18" s="468"/>
      <c r="D18" s="468"/>
      <c r="E18" s="468"/>
      <c r="F18" s="468"/>
    </row>
    <row r="28" spans="1:6">
      <c r="A28" t="s">
        <v>117</v>
      </c>
    </row>
    <row r="61" spans="34:34">
      <c r="AH61" t="s">
        <v>118</v>
      </c>
    </row>
  </sheetData>
  <mergeCells count="11">
    <mergeCell ref="A1:H1"/>
    <mergeCell ref="A2:H2"/>
    <mergeCell ref="A3:H3"/>
    <mergeCell ref="A5:Q5"/>
    <mergeCell ref="A8:A9"/>
    <mergeCell ref="B8:B9"/>
    <mergeCell ref="A10:A11"/>
    <mergeCell ref="B10:B11"/>
    <mergeCell ref="A13:A16"/>
    <mergeCell ref="B13:B16"/>
    <mergeCell ref="A18:F18"/>
  </mergeCells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S20"/>
  <sheetViews>
    <sheetView rightToLeft="1" view="pageBreakPreview" zoomScaleNormal="100" zoomScaleSheetLayoutView="100" workbookViewId="0">
      <selection activeCell="M14" sqref="M14"/>
    </sheetView>
  </sheetViews>
  <sheetFormatPr defaultColWidth="9.140625" defaultRowHeight="17.25"/>
  <cols>
    <col min="1" max="1" width="24.7109375" style="7" customWidth="1"/>
    <col min="2" max="2" width="0.5703125" style="7" customWidth="1"/>
    <col min="3" max="3" width="15" style="7" customWidth="1"/>
    <col min="4" max="4" width="0.85546875" style="7" customWidth="1"/>
    <col min="5" max="5" width="15.28515625" style="7" bestFit="1" customWidth="1"/>
    <col min="6" max="6" width="1.140625" style="7" customWidth="1"/>
    <col min="7" max="7" width="9.42578125" style="7" bestFit="1" customWidth="1"/>
    <col min="8" max="8" width="0.5703125" style="7" customWidth="1"/>
    <col min="9" max="9" width="19.42578125" style="7" customWidth="1"/>
    <col min="10" max="10" width="1" style="7" customWidth="1"/>
    <col min="11" max="11" width="15.28515625" style="7" customWidth="1"/>
    <col min="12" max="12" width="1.140625" style="7" customWidth="1"/>
    <col min="13" max="13" width="18.28515625" style="7" customWidth="1"/>
    <col min="14" max="14" width="1" style="7" customWidth="1"/>
    <col min="15" max="15" width="19.42578125" style="7" bestFit="1" customWidth="1"/>
    <col min="16" max="16" width="1.140625" style="7" customWidth="1"/>
    <col min="17" max="17" width="16" style="7" bestFit="1" customWidth="1"/>
    <col min="18" max="18" width="1.140625" style="7" customWidth="1"/>
    <col min="19" max="19" width="21.140625" style="7" bestFit="1" customWidth="1"/>
    <col min="20" max="20" width="2.85546875" style="7" customWidth="1"/>
    <col min="21" max="16384" width="9.140625" style="7"/>
  </cols>
  <sheetData>
    <row r="1" spans="1:19" ht="22.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</row>
    <row r="2" spans="1:19" ht="22.5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</row>
    <row r="3" spans="1:19" ht="22.5">
      <c r="A3" s="459" t="str">
        <f>روکش!A21</f>
        <v>منتهی به 1404/11/30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</row>
    <row r="4" spans="1:19" ht="22.5">
      <c r="A4" s="411" t="s">
        <v>172</v>
      </c>
      <c r="B4" s="411"/>
      <c r="C4" s="411"/>
      <c r="D4" s="411"/>
      <c r="E4" s="411"/>
      <c r="F4" s="411"/>
      <c r="G4" s="411"/>
      <c r="H4" s="102"/>
      <c r="I4" s="472"/>
      <c r="J4" s="472"/>
      <c r="K4" s="472"/>
      <c r="L4" s="472"/>
      <c r="M4" s="472"/>
      <c r="N4" s="472"/>
      <c r="O4" s="472"/>
      <c r="P4" s="472"/>
      <c r="Q4" s="473"/>
      <c r="R4" s="473"/>
      <c r="S4" s="473"/>
    </row>
    <row r="6" spans="1:19" ht="18.75">
      <c r="C6" s="470" t="s">
        <v>65</v>
      </c>
      <c r="D6" s="471"/>
      <c r="E6" s="471"/>
      <c r="F6" s="471"/>
      <c r="G6" s="471"/>
      <c r="I6" s="470" t="s">
        <v>191</v>
      </c>
      <c r="J6" s="471"/>
      <c r="K6" s="471"/>
      <c r="L6" s="471"/>
      <c r="M6" s="471"/>
      <c r="O6" s="470" t="s">
        <v>189</v>
      </c>
      <c r="P6" s="471"/>
      <c r="Q6" s="471"/>
      <c r="R6" s="471"/>
      <c r="S6" s="471"/>
    </row>
    <row r="7" spans="1:19" ht="56.25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21.75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8.75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8.75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8"/>
    <row r="13" spans="1:19" s="32" customFormat="1" ht="18"/>
    <row r="14" spans="1:19" s="32" customFormat="1" ht="18"/>
    <row r="15" spans="1:19" s="32" customFormat="1" ht="18"/>
    <row r="16" spans="1:19" s="32" customFormat="1" ht="18"/>
    <row r="17" s="32" customFormat="1" ht="18"/>
    <row r="18" s="32" customFormat="1" ht="18"/>
    <row r="19" s="32" customFormat="1" ht="18"/>
    <row r="20" s="32" customFormat="1" ht="18"/>
  </sheetData>
  <autoFilter ref="A7:S7">
    <sortState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18"/>
  <sheetViews>
    <sheetView rightToLeft="1" view="pageBreakPreview" zoomScale="80" zoomScaleNormal="100" zoomScaleSheetLayoutView="80" workbookViewId="0">
      <selection activeCell="K19" sqref="K19"/>
    </sheetView>
  </sheetViews>
  <sheetFormatPr defaultColWidth="9.140625" defaultRowHeight="30.75" customHeight="1"/>
  <cols>
    <col min="1" max="1" width="40.85546875" style="98" customWidth="1"/>
    <col min="2" max="2" width="0.5703125" style="98" customWidth="1"/>
    <col min="3" max="3" width="14" style="98" customWidth="1"/>
    <col min="4" max="4" width="0.42578125" style="98" customWidth="1"/>
    <col min="5" max="5" width="14" style="98" customWidth="1"/>
    <col min="6" max="6" width="0.5703125" style="98" customWidth="1"/>
    <col min="7" max="7" width="22.5703125" style="68" customWidth="1"/>
    <col min="8" max="8" width="0.42578125" style="68" hidden="1" customWidth="1"/>
    <col min="9" max="9" width="17" style="68" customWidth="1"/>
    <col min="10" max="10" width="0.7109375" style="68" customWidth="1"/>
    <col min="11" max="11" width="22.5703125" style="68" customWidth="1"/>
    <col min="12" max="12" width="0.7109375" style="68" customWidth="1"/>
    <col min="13" max="13" width="24.5703125" style="68" customWidth="1"/>
    <col min="14" max="14" width="0.5703125" style="68" customWidth="1"/>
    <col min="15" max="15" width="18.140625" style="68" customWidth="1"/>
    <col min="16" max="16" width="0.5703125" style="68" customWidth="1"/>
    <col min="17" max="17" width="26.140625" style="68" customWidth="1"/>
    <col min="18" max="18" width="4.28515625" style="98" customWidth="1"/>
    <col min="19" max="19" width="6.7109375" style="135" customWidth="1"/>
    <col min="20" max="20" width="17.140625" style="133" customWidth="1"/>
    <col min="21" max="21" width="14.5703125" style="98" bestFit="1" customWidth="1"/>
    <col min="22" max="22" width="16" style="133" customWidth="1"/>
    <col min="23" max="23" width="6.42578125" style="98" customWidth="1"/>
    <col min="24" max="24" width="17.85546875" style="98" customWidth="1"/>
    <col min="25" max="25" width="15.42578125" style="98" customWidth="1"/>
    <col min="26" max="26" width="3.28515625" style="98" customWidth="1"/>
    <col min="27" max="27" width="4.28515625" style="98" customWidth="1"/>
    <col min="28" max="28" width="7.5703125" style="135" customWidth="1"/>
    <col min="29" max="29" width="13.85546875" style="133" customWidth="1"/>
    <col min="30" max="30" width="6.42578125" style="98" customWidth="1"/>
    <col min="31" max="31" width="16" style="133" customWidth="1"/>
    <col min="32" max="32" width="6.42578125" style="98" customWidth="1"/>
    <col min="33" max="33" width="13.140625" style="98" customWidth="1"/>
    <col min="34" max="34" width="21" style="98" customWidth="1"/>
    <col min="35" max="16384" width="9.140625" style="98"/>
  </cols>
  <sheetData>
    <row r="1" spans="1:33" s="84" customFormat="1" ht="24.6" customHeight="1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S1" s="136"/>
      <c r="T1" s="134"/>
      <c r="V1" s="134"/>
      <c r="AB1" s="136"/>
      <c r="AC1" s="134"/>
      <c r="AE1" s="134"/>
    </row>
    <row r="2" spans="1:33" s="84" customFormat="1" ht="24.6" customHeight="1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S2" s="136"/>
      <c r="T2" s="134"/>
      <c r="V2" s="134"/>
      <c r="AB2" s="136"/>
      <c r="AC2" s="134"/>
      <c r="AE2" s="134"/>
    </row>
    <row r="3" spans="1:33" s="84" customFormat="1" ht="24.6" customHeight="1">
      <c r="A3" s="459" t="str">
        <f>روکش!A21</f>
        <v>منتهی به 1404/11/30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S3" s="136"/>
      <c r="T3" s="134"/>
      <c r="V3" s="134"/>
      <c r="AB3" s="136"/>
      <c r="AC3" s="134"/>
      <c r="AE3" s="134"/>
    </row>
    <row r="4" spans="1:33" ht="30.75" customHeight="1">
      <c r="A4" s="474" t="s">
        <v>177</v>
      </c>
      <c r="B4" s="474"/>
      <c r="C4" s="474"/>
      <c r="D4" s="474"/>
      <c r="E4" s="474"/>
      <c r="F4" s="474"/>
      <c r="G4" s="474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2"/>
      <c r="B5" s="475"/>
      <c r="C5" s="475"/>
      <c r="D5" s="475"/>
      <c r="E5" s="475"/>
      <c r="F5" s="118"/>
      <c r="G5" s="476" t="s">
        <v>188</v>
      </c>
      <c r="H5" s="476"/>
      <c r="I5" s="476"/>
      <c r="J5" s="476"/>
      <c r="K5" s="476"/>
      <c r="L5" s="65"/>
      <c r="M5" s="476" t="s">
        <v>189</v>
      </c>
      <c r="N5" s="476"/>
      <c r="O5" s="476"/>
      <c r="P5" s="476"/>
      <c r="Q5" s="476"/>
    </row>
    <row r="6" spans="1:33" ht="42" customHeight="1" thickBot="1">
      <c r="A6" s="19" t="s">
        <v>30</v>
      </c>
      <c r="B6" s="119"/>
      <c r="C6" s="120" t="s">
        <v>19</v>
      </c>
      <c r="D6" s="119"/>
      <c r="E6" s="120" t="s">
        <v>27</v>
      </c>
      <c r="F6" s="119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66" t="s">
        <v>32</v>
      </c>
      <c r="P6" s="67"/>
      <c r="Q6" s="66" t="s">
        <v>33</v>
      </c>
    </row>
    <row r="7" spans="1:33" ht="30" customHeight="1">
      <c r="A7" s="309" t="s">
        <v>87</v>
      </c>
      <c r="B7" s="122"/>
      <c r="C7" s="122" t="s">
        <v>89</v>
      </c>
      <c r="D7" s="122"/>
      <c r="E7" s="360">
        <v>23</v>
      </c>
      <c r="F7" s="122"/>
      <c r="G7" s="122">
        <v>9094998933</v>
      </c>
      <c r="H7" s="122"/>
      <c r="I7" s="122">
        <v>0</v>
      </c>
      <c r="J7" s="122"/>
      <c r="K7" s="122">
        <f>G7+I7</f>
        <v>9094998933</v>
      </c>
      <c r="L7" s="122"/>
      <c r="M7" s="122">
        <v>18096199493</v>
      </c>
      <c r="N7" s="122"/>
      <c r="O7" s="122">
        <v>0</v>
      </c>
      <c r="P7" s="122"/>
      <c r="Q7" s="122">
        <f>M7+O7</f>
        <v>18096199493</v>
      </c>
      <c r="R7" s="142"/>
      <c r="S7" s="134"/>
      <c r="U7" s="142"/>
      <c r="W7" s="139"/>
      <c r="X7" s="101"/>
      <c r="AB7" s="136"/>
      <c r="AD7" s="139"/>
      <c r="AF7" s="139"/>
      <c r="AG7" s="101"/>
    </row>
    <row r="8" spans="1:33" ht="30" customHeight="1">
      <c r="A8" s="309" t="s">
        <v>174</v>
      </c>
      <c r="B8" s="122"/>
      <c r="C8" s="122" t="s">
        <v>176</v>
      </c>
      <c r="D8" s="122"/>
      <c r="E8" s="360">
        <v>23</v>
      </c>
      <c r="F8" s="122"/>
      <c r="G8" s="122">
        <v>10776992487</v>
      </c>
      <c r="H8" s="122"/>
      <c r="I8" s="122">
        <v>0</v>
      </c>
      <c r="J8" s="122"/>
      <c r="K8" s="122">
        <f>G8+I8</f>
        <v>10776992487</v>
      </c>
      <c r="L8" s="122"/>
      <c r="M8" s="122">
        <v>21170965848</v>
      </c>
      <c r="N8" s="122"/>
      <c r="O8" s="122">
        <v>0</v>
      </c>
      <c r="P8" s="122"/>
      <c r="Q8" s="122">
        <f>M8+O8</f>
        <v>21170965848</v>
      </c>
      <c r="S8" s="137"/>
      <c r="U8" s="142"/>
      <c r="W8" s="139"/>
      <c r="X8" s="101"/>
      <c r="AB8" s="137"/>
      <c r="AF8" s="139"/>
      <c r="AG8" s="101"/>
    </row>
    <row r="9" spans="1:33" ht="30" customHeight="1">
      <c r="A9" s="309" t="s">
        <v>168</v>
      </c>
      <c r="B9" s="122"/>
      <c r="C9" s="122" t="s">
        <v>169</v>
      </c>
      <c r="D9" s="122"/>
      <c r="E9" s="360">
        <v>23</v>
      </c>
      <c r="F9" s="122"/>
      <c r="G9" s="122">
        <v>1942928275</v>
      </c>
      <c r="H9" s="122"/>
      <c r="I9" s="122">
        <v>0</v>
      </c>
      <c r="J9" s="122"/>
      <c r="K9" s="122">
        <f>G9+I9</f>
        <v>1942928275</v>
      </c>
      <c r="L9" s="122"/>
      <c r="M9" s="122">
        <v>3812576574</v>
      </c>
      <c r="N9" s="122"/>
      <c r="O9" s="122">
        <v>0</v>
      </c>
      <c r="P9" s="122"/>
      <c r="Q9" s="122">
        <f>M9+O9</f>
        <v>3812576574</v>
      </c>
      <c r="S9" s="134"/>
      <c r="U9" s="142"/>
      <c r="W9" s="139"/>
      <c r="X9" s="101"/>
      <c r="AB9" s="136"/>
      <c r="AD9" s="144"/>
      <c r="AF9" s="139"/>
      <c r="AG9" s="101"/>
    </row>
    <row r="10" spans="1:33" ht="30" customHeight="1">
      <c r="A10" s="309" t="s">
        <v>137</v>
      </c>
      <c r="B10" s="122"/>
      <c r="C10" s="122" t="s">
        <v>141</v>
      </c>
      <c r="D10" s="122"/>
      <c r="E10" s="360">
        <v>20.5</v>
      </c>
      <c r="F10" s="122"/>
      <c r="G10" s="122">
        <v>2128995210</v>
      </c>
      <c r="H10" s="122"/>
      <c r="I10" s="122"/>
      <c r="J10" s="122"/>
      <c r="K10" s="122">
        <f>G10+I10</f>
        <v>2128995210</v>
      </c>
      <c r="L10" s="122"/>
      <c r="M10" s="122">
        <v>4188908220</v>
      </c>
      <c r="N10" s="122"/>
      <c r="O10" s="122">
        <v>0</v>
      </c>
      <c r="P10" s="122"/>
      <c r="Q10" s="122">
        <f>M10+O10</f>
        <v>4188908220</v>
      </c>
      <c r="R10" s="142"/>
      <c r="S10" s="134"/>
      <c r="U10" s="142"/>
      <c r="W10" s="139"/>
      <c r="X10" s="101"/>
      <c r="AB10" s="136"/>
      <c r="AD10" s="139"/>
      <c r="AF10" s="139"/>
      <c r="AG10" s="101"/>
    </row>
    <row r="11" spans="1:33" ht="30" customHeight="1">
      <c r="A11" s="309" t="s">
        <v>138</v>
      </c>
      <c r="B11" s="122"/>
      <c r="C11" s="122" t="s">
        <v>142</v>
      </c>
      <c r="D11" s="122"/>
      <c r="E11" s="360">
        <v>23</v>
      </c>
      <c r="F11" s="122"/>
      <c r="G11" s="122">
        <v>6217370475</v>
      </c>
      <c r="H11" s="122"/>
      <c r="I11" s="122">
        <v>0</v>
      </c>
      <c r="J11" s="122"/>
      <c r="K11" s="122">
        <f t="shared" ref="K11" si="0">G11+I11</f>
        <v>6217370475</v>
      </c>
      <c r="L11" s="122"/>
      <c r="M11" s="122">
        <v>12200245031</v>
      </c>
      <c r="N11" s="122"/>
      <c r="O11" s="122">
        <v>0</v>
      </c>
      <c r="P11" s="122"/>
      <c r="Q11" s="122">
        <f t="shared" ref="Q11" si="1">M11+O11</f>
        <v>12200245031</v>
      </c>
      <c r="R11" s="142"/>
      <c r="S11" s="134"/>
      <c r="U11" s="142"/>
      <c r="W11" s="139"/>
      <c r="X11" s="101"/>
      <c r="AB11" s="136"/>
      <c r="AD11" s="139"/>
      <c r="AF11" s="139"/>
      <c r="AG11" s="101"/>
    </row>
    <row r="12" spans="1:33" ht="30" customHeight="1">
      <c r="A12" s="309" t="s">
        <v>124</v>
      </c>
      <c r="B12" s="122"/>
      <c r="C12" s="122" t="s">
        <v>126</v>
      </c>
      <c r="D12" s="122"/>
      <c r="E12" s="360">
        <v>26</v>
      </c>
      <c r="F12" s="122"/>
      <c r="G12" s="122">
        <v>5971288903</v>
      </c>
      <c r="H12" s="122"/>
      <c r="I12" s="122">
        <v>0</v>
      </c>
      <c r="J12" s="122"/>
      <c r="K12" s="122">
        <f>G12+I12</f>
        <v>5971288903</v>
      </c>
      <c r="L12" s="122"/>
      <c r="M12" s="122">
        <v>12297322455</v>
      </c>
      <c r="N12" s="122"/>
      <c r="O12" s="122">
        <v>0</v>
      </c>
      <c r="P12" s="122"/>
      <c r="Q12" s="122">
        <f>M12+O12</f>
        <v>12297322455</v>
      </c>
      <c r="S12" s="134"/>
      <c r="U12" s="142"/>
      <c r="W12" s="139"/>
      <c r="X12" s="101"/>
      <c r="AB12" s="136"/>
      <c r="AD12" s="144"/>
      <c r="AF12" s="139"/>
      <c r="AG12" s="101"/>
    </row>
    <row r="13" spans="1:33" s="84" customFormat="1" ht="24.75" customHeight="1" thickBot="1">
      <c r="A13" s="228"/>
      <c r="B13" s="157"/>
      <c r="C13" s="229"/>
      <c r="D13" s="230"/>
      <c r="E13" s="158"/>
      <c r="F13" s="166">
        <f>SUM(F10:F12)</f>
        <v>0</v>
      </c>
      <c r="G13" s="231">
        <f>SUM(G7:G12)</f>
        <v>36132574283</v>
      </c>
      <c r="H13" s="232"/>
      <c r="I13" s="231">
        <f>SUM(I7:I12)</f>
        <v>0</v>
      </c>
      <c r="J13" s="232">
        <f>SUM(J10:J12)</f>
        <v>0</v>
      </c>
      <c r="K13" s="231">
        <f>SUM(K7:K12)</f>
        <v>36132574283</v>
      </c>
      <c r="L13" s="232"/>
      <c r="M13" s="231">
        <f>SUM(M7:M12)</f>
        <v>71766217621</v>
      </c>
      <c r="N13" s="232"/>
      <c r="O13" s="231">
        <f>SUM(O7:O12)</f>
        <v>0</v>
      </c>
      <c r="P13" s="232"/>
      <c r="Q13" s="231">
        <f>SUM(Q7:Q12)</f>
        <v>71766217621</v>
      </c>
      <c r="S13" s="233"/>
      <c r="T13" s="63"/>
      <c r="U13" s="142"/>
      <c r="V13" s="63"/>
      <c r="X13" s="121"/>
      <c r="AB13" s="234"/>
      <c r="AC13" s="63"/>
      <c r="AE13" s="63"/>
      <c r="AG13" s="121"/>
    </row>
    <row r="14" spans="1:33" ht="30.75" customHeight="1" thickTop="1">
      <c r="H14" s="62"/>
      <c r="J14" s="62"/>
      <c r="L14" s="62"/>
      <c r="P14" s="62"/>
    </row>
    <row r="15" spans="1:33" ht="30.75" hidden="1" customHeight="1">
      <c r="G15" s="68">
        <v>24025147401</v>
      </c>
      <c r="M15" s="68">
        <v>92657151140</v>
      </c>
    </row>
    <row r="16" spans="1:33" ht="30.75" hidden="1" customHeight="1">
      <c r="G16" s="68">
        <f>G13-G15</f>
        <v>12107426882</v>
      </c>
      <c r="M16" s="68">
        <f>M13-M15</f>
        <v>-20890933519</v>
      </c>
    </row>
    <row r="17" ht="30.75" hidden="1" customHeight="1"/>
    <row r="18" ht="30.75" hidden="1" customHeight="1"/>
  </sheetData>
  <autoFilter ref="A6:Q12">
    <sortState ref="A7:Q12">
      <sortCondition descending="1" ref="A6:A12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Y29"/>
  <sheetViews>
    <sheetView rightToLeft="1" view="pageBreakPreview" topLeftCell="A4" zoomScale="90" zoomScaleNormal="100" zoomScaleSheetLayoutView="90" workbookViewId="0">
      <selection activeCell="I20" sqref="I20"/>
    </sheetView>
  </sheetViews>
  <sheetFormatPr defaultColWidth="9.140625" defaultRowHeight="30.75" customHeight="1"/>
  <cols>
    <col min="1" max="1" width="23.140625" style="98" customWidth="1"/>
    <col min="2" max="2" width="0.85546875" style="98" customWidth="1"/>
    <col min="3" max="3" width="21.5703125" style="68" customWidth="1"/>
    <col min="4" max="4" width="0.85546875" style="68" customWidth="1"/>
    <col min="5" max="5" width="16.140625" style="68" bestFit="1" customWidth="1"/>
    <col min="6" max="6" width="0.7109375" style="68" customWidth="1"/>
    <col min="7" max="7" width="18.85546875" style="68" customWidth="1"/>
    <col min="8" max="8" width="0.7109375" style="68" customWidth="1"/>
    <col min="9" max="9" width="20.7109375" style="68" customWidth="1"/>
    <col min="10" max="10" width="0.5703125" style="68" customWidth="1"/>
    <col min="11" max="11" width="16.28515625" style="68" customWidth="1"/>
    <col min="12" max="12" width="0.5703125" style="68" customWidth="1"/>
    <col min="13" max="13" width="23.85546875" style="68" customWidth="1"/>
    <col min="14" max="14" width="25.140625" style="61" hidden="1" customWidth="1"/>
    <col min="15" max="15" width="7" style="68" hidden="1" customWidth="1"/>
    <col min="16" max="16" width="9.28515625" style="185" hidden="1" customWidth="1"/>
    <col min="17" max="17" width="2.7109375" style="185" hidden="1" customWidth="1"/>
    <col min="18" max="18" width="4.42578125" style="185" hidden="1" customWidth="1"/>
    <col min="19" max="19" width="12.85546875" style="185" hidden="1" customWidth="1"/>
    <col min="20" max="20" width="19.5703125" style="185" hidden="1" customWidth="1"/>
    <col min="21" max="21" width="14.5703125" style="61" hidden="1" customWidth="1"/>
    <col min="22" max="22" width="30.28515625" style="98" hidden="1" customWidth="1"/>
    <col min="23" max="23" width="16.5703125" style="98" hidden="1" customWidth="1"/>
    <col min="24" max="16384" width="9.140625" style="98"/>
  </cols>
  <sheetData>
    <row r="1" spans="1:25" ht="30.75" customHeight="1">
      <c r="A1" s="405" t="s">
        <v>75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85"/>
      <c r="O1" s="86"/>
      <c r="P1" s="240"/>
      <c r="Q1" s="240"/>
      <c r="R1" s="240"/>
      <c r="S1" s="240"/>
      <c r="T1" s="240"/>
      <c r="U1" s="85"/>
    </row>
    <row r="2" spans="1:25" ht="30.75" customHeight="1">
      <c r="A2" s="405" t="s">
        <v>48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85"/>
      <c r="O2" s="86"/>
      <c r="P2" s="240"/>
      <c r="Q2" s="240"/>
      <c r="R2" s="240"/>
      <c r="S2" s="240"/>
      <c r="T2" s="240"/>
      <c r="U2" s="85"/>
    </row>
    <row r="3" spans="1:25" ht="30.75" customHeight="1">
      <c r="A3" s="405" t="str">
        <f>روکش!A21</f>
        <v>منتهی به 1404/11/30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85"/>
      <c r="O3" s="86"/>
      <c r="P3" s="240"/>
      <c r="Q3" s="240"/>
      <c r="R3" s="240"/>
      <c r="S3" s="240"/>
      <c r="T3" s="240"/>
      <c r="U3" s="85"/>
    </row>
    <row r="4" spans="1:25" ht="30.75" customHeight="1">
      <c r="A4" s="474" t="s">
        <v>119</v>
      </c>
      <c r="B4" s="474"/>
      <c r="C4" s="474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5" ht="26.25" customHeight="1" thickBot="1">
      <c r="A5" s="132"/>
      <c r="B5" s="241"/>
      <c r="C5" s="477" t="s">
        <v>188</v>
      </c>
      <c r="D5" s="477"/>
      <c r="E5" s="477"/>
      <c r="F5" s="477"/>
      <c r="G5" s="477"/>
      <c r="H5" s="63"/>
      <c r="I5" s="477" t="s">
        <v>192</v>
      </c>
      <c r="J5" s="477"/>
      <c r="K5" s="477"/>
      <c r="L5" s="477"/>
      <c r="M5" s="477"/>
      <c r="N5" s="170"/>
      <c r="O5" s="169"/>
      <c r="P5" s="186"/>
      <c r="Q5" s="186"/>
      <c r="R5" s="186"/>
      <c r="S5" s="186"/>
      <c r="T5" s="186"/>
      <c r="U5" s="170"/>
    </row>
    <row r="6" spans="1:25" ht="28.5" customHeight="1" thickBot="1">
      <c r="A6" s="260" t="s">
        <v>30</v>
      </c>
      <c r="B6" s="119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71"/>
      <c r="O6" s="161"/>
      <c r="P6" s="187"/>
      <c r="Q6" s="187"/>
      <c r="R6" s="187"/>
      <c r="S6" s="187"/>
      <c r="T6" s="187"/>
      <c r="U6" s="171"/>
    </row>
    <row r="7" spans="1:25" ht="23.25" customHeight="1">
      <c r="A7" s="300" t="s">
        <v>167</v>
      </c>
      <c r="B7" s="197"/>
      <c r="C7" s="197">
        <v>307329</v>
      </c>
      <c r="D7" s="197"/>
      <c r="E7" s="197">
        <v>0</v>
      </c>
      <c r="F7" s="197"/>
      <c r="G7" s="197">
        <f>C7+E7</f>
        <v>307329</v>
      </c>
      <c r="H7" s="197"/>
      <c r="I7" s="197">
        <v>613404</v>
      </c>
      <c r="J7" s="197"/>
      <c r="K7" s="197">
        <v>0</v>
      </c>
      <c r="L7" s="197"/>
      <c r="M7" s="197">
        <f>I7+K7</f>
        <v>613404</v>
      </c>
      <c r="N7" s="242" t="str">
        <f>A7</f>
        <v>بانک اقتصادنوین</v>
      </c>
      <c r="O7" s="144">
        <v>0.05</v>
      </c>
      <c r="P7" s="185">
        <v>0</v>
      </c>
      <c r="R7" s="243">
        <v>0.05</v>
      </c>
      <c r="S7" s="244">
        <f t="shared" ref="S7:S14" si="0">P7*R7/O7</f>
        <v>0</v>
      </c>
      <c r="T7" s="245">
        <f t="shared" ref="T7:T14" si="1">P7-S7</f>
        <v>0</v>
      </c>
      <c r="U7" s="172"/>
    </row>
    <row r="8" spans="1:25" ht="23.25" customHeight="1">
      <c r="A8" s="300" t="s">
        <v>158</v>
      </c>
      <c r="B8" s="197"/>
      <c r="C8" s="197">
        <v>24350</v>
      </c>
      <c r="D8" s="197"/>
      <c r="E8" s="197">
        <v>0</v>
      </c>
      <c r="F8" s="197"/>
      <c r="G8" s="197">
        <f t="shared" ref="G8:G16" si="2">C8+E8</f>
        <v>24350</v>
      </c>
      <c r="H8" s="197"/>
      <c r="I8" s="197">
        <v>48600</v>
      </c>
      <c r="J8" s="197"/>
      <c r="K8" s="197">
        <v>0</v>
      </c>
      <c r="L8" s="197"/>
      <c r="M8" s="197">
        <f t="shared" ref="M8:M16" si="3">I8+K8</f>
        <v>48600</v>
      </c>
      <c r="N8" s="242"/>
      <c r="O8" s="144"/>
      <c r="R8" s="243"/>
      <c r="S8" s="244"/>
      <c r="T8" s="245"/>
      <c r="U8" s="172"/>
    </row>
    <row r="9" spans="1:25" ht="23.25" customHeight="1">
      <c r="A9" s="300" t="s">
        <v>159</v>
      </c>
      <c r="B9" s="197"/>
      <c r="C9" s="197">
        <v>4865029961</v>
      </c>
      <c r="D9" s="197"/>
      <c r="E9" s="197">
        <v>-10452762</v>
      </c>
      <c r="F9" s="197"/>
      <c r="G9" s="197">
        <f t="shared" si="2"/>
        <v>4854577199</v>
      </c>
      <c r="H9" s="197"/>
      <c r="I9" s="197">
        <v>13685509950</v>
      </c>
      <c r="J9" s="197"/>
      <c r="K9" s="197">
        <v>-701216</v>
      </c>
      <c r="L9" s="197"/>
      <c r="M9" s="197">
        <f>I9+K9</f>
        <v>13684808734</v>
      </c>
      <c r="N9" s="242"/>
      <c r="O9" s="144"/>
      <c r="R9" s="243"/>
      <c r="S9" s="244"/>
      <c r="T9" s="245"/>
      <c r="U9" s="172"/>
      <c r="Y9" s="364"/>
    </row>
    <row r="10" spans="1:25" ht="23.25" customHeight="1">
      <c r="A10" s="300" t="s">
        <v>160</v>
      </c>
      <c r="B10" s="197"/>
      <c r="C10" s="197">
        <v>1137127</v>
      </c>
      <c r="D10" s="197"/>
      <c r="E10" s="197">
        <v>0</v>
      </c>
      <c r="F10" s="197"/>
      <c r="G10" s="197">
        <f t="shared" si="2"/>
        <v>1137127</v>
      </c>
      <c r="H10" s="197"/>
      <c r="I10" s="197">
        <v>3903444</v>
      </c>
      <c r="J10" s="197"/>
      <c r="K10" s="197">
        <v>0</v>
      </c>
      <c r="L10" s="197"/>
      <c r="M10" s="197">
        <f t="shared" si="3"/>
        <v>3903444</v>
      </c>
      <c r="N10" s="242"/>
      <c r="O10" s="144"/>
      <c r="R10" s="243"/>
      <c r="S10" s="244"/>
      <c r="T10" s="245"/>
      <c r="U10" s="172"/>
      <c r="Y10" s="364"/>
    </row>
    <row r="11" spans="1:25" ht="23.25" customHeight="1">
      <c r="A11" s="300" t="s">
        <v>161</v>
      </c>
      <c r="B11" s="197"/>
      <c r="C11" s="197">
        <v>4617926919</v>
      </c>
      <c r="D11" s="197"/>
      <c r="E11" s="197">
        <v>0</v>
      </c>
      <c r="F11" s="197"/>
      <c r="G11" s="197">
        <f t="shared" si="2"/>
        <v>4617926919</v>
      </c>
      <c r="H11" s="197"/>
      <c r="I11" s="197">
        <v>10348481376</v>
      </c>
      <c r="J11" s="197"/>
      <c r="K11" s="197">
        <v>0</v>
      </c>
      <c r="L11" s="197"/>
      <c r="M11" s="197">
        <f t="shared" si="3"/>
        <v>10348481376</v>
      </c>
      <c r="N11" s="242"/>
      <c r="O11" s="144"/>
      <c r="R11" s="243"/>
      <c r="S11" s="244"/>
      <c r="T11" s="245"/>
      <c r="U11" s="172"/>
    </row>
    <row r="12" spans="1:25" ht="23.25" customHeight="1">
      <c r="A12" s="300" t="s">
        <v>162</v>
      </c>
      <c r="B12" s="197"/>
      <c r="C12" s="197">
        <v>0</v>
      </c>
      <c r="D12" s="197"/>
      <c r="E12" s="197">
        <v>0</v>
      </c>
      <c r="F12" s="197"/>
      <c r="G12" s="197">
        <f t="shared" si="2"/>
        <v>0</v>
      </c>
      <c r="H12" s="197"/>
      <c r="I12" s="197">
        <v>1195</v>
      </c>
      <c r="J12" s="197"/>
      <c r="K12" s="197">
        <v>0</v>
      </c>
      <c r="L12" s="197"/>
      <c r="M12" s="197">
        <f t="shared" si="3"/>
        <v>1195</v>
      </c>
      <c r="N12" s="242"/>
      <c r="O12" s="144"/>
      <c r="R12" s="243"/>
      <c r="S12" s="244"/>
      <c r="T12" s="245"/>
      <c r="U12" s="172"/>
    </row>
    <row r="13" spans="1:25" ht="23.25" customHeight="1">
      <c r="A13" s="300" t="s">
        <v>163</v>
      </c>
      <c r="B13" s="197"/>
      <c r="C13" s="197">
        <v>9880529679</v>
      </c>
      <c r="D13" s="197"/>
      <c r="E13" s="197">
        <v>0</v>
      </c>
      <c r="F13" s="197"/>
      <c r="G13" s="197">
        <f t="shared" si="2"/>
        <v>9880529679</v>
      </c>
      <c r="H13" s="197"/>
      <c r="I13" s="197">
        <v>19611807284</v>
      </c>
      <c r="J13" s="197"/>
      <c r="K13" s="197">
        <v>0</v>
      </c>
      <c r="L13" s="197"/>
      <c r="M13" s="197">
        <f t="shared" si="3"/>
        <v>19611807284</v>
      </c>
      <c r="N13" s="242"/>
      <c r="O13" s="144"/>
      <c r="R13" s="243"/>
      <c r="S13" s="244"/>
      <c r="T13" s="245"/>
      <c r="U13" s="172"/>
    </row>
    <row r="14" spans="1:25" ht="23.25" customHeight="1">
      <c r="A14" s="300" t="s">
        <v>164</v>
      </c>
      <c r="B14" s="197"/>
      <c r="C14" s="197">
        <v>10450551320</v>
      </c>
      <c r="D14" s="197"/>
      <c r="E14" s="197">
        <v>-67232757</v>
      </c>
      <c r="F14" s="197"/>
      <c r="G14" s="197">
        <f t="shared" si="2"/>
        <v>10383318563</v>
      </c>
      <c r="H14" s="197"/>
      <c r="I14" s="197">
        <v>20534571048</v>
      </c>
      <c r="J14" s="197"/>
      <c r="K14" s="197">
        <v>-1896335</v>
      </c>
      <c r="L14" s="197"/>
      <c r="M14" s="197">
        <f>I14+K14</f>
        <v>20532674713</v>
      </c>
      <c r="N14" s="242" t="str">
        <f t="shared" ref="N14:N16" si="4">A14</f>
        <v>بانک گردشگری</v>
      </c>
      <c r="O14" s="246">
        <v>0.30499999999999999</v>
      </c>
      <c r="P14" s="185">
        <v>1372122270</v>
      </c>
      <c r="R14" s="247">
        <v>0.22500000000000001</v>
      </c>
      <c r="S14" s="244">
        <f t="shared" si="0"/>
        <v>1012221346.7213115</v>
      </c>
      <c r="T14" s="245">
        <f t="shared" si="1"/>
        <v>359900923.27868855</v>
      </c>
      <c r="U14" s="172"/>
    </row>
    <row r="15" spans="1:25" s="84" customFormat="1" ht="23.25" customHeight="1">
      <c r="A15" s="300" t="s">
        <v>171</v>
      </c>
      <c r="B15" s="197"/>
      <c r="C15" s="197">
        <v>8744</v>
      </c>
      <c r="D15" s="197"/>
      <c r="E15" s="197">
        <v>0</v>
      </c>
      <c r="F15" s="197"/>
      <c r="G15" s="197">
        <f t="shared" si="2"/>
        <v>8744</v>
      </c>
      <c r="H15" s="197"/>
      <c r="I15" s="197">
        <v>17043</v>
      </c>
      <c r="J15" s="197"/>
      <c r="K15" s="197">
        <v>0</v>
      </c>
      <c r="L15" s="197"/>
      <c r="M15" s="197">
        <f t="shared" si="3"/>
        <v>17043</v>
      </c>
      <c r="N15" s="242"/>
      <c r="O15" s="246"/>
      <c r="P15" s="188"/>
      <c r="Q15" s="188"/>
      <c r="R15" s="243"/>
      <c r="S15" s="244"/>
      <c r="T15" s="245"/>
      <c r="U15" s="172"/>
    </row>
    <row r="16" spans="1:25" ht="23.25" customHeight="1">
      <c r="A16" s="300" t="s">
        <v>166</v>
      </c>
      <c r="B16" s="197"/>
      <c r="C16" s="197">
        <v>162477</v>
      </c>
      <c r="D16" s="197"/>
      <c r="E16" s="197">
        <v>0</v>
      </c>
      <c r="F16" s="197"/>
      <c r="G16" s="197">
        <f t="shared" si="2"/>
        <v>162477</v>
      </c>
      <c r="H16" s="197"/>
      <c r="I16" s="197">
        <v>237230</v>
      </c>
      <c r="J16" s="197"/>
      <c r="K16" s="197">
        <v>0</v>
      </c>
      <c r="L16" s="197"/>
      <c r="M16" s="197">
        <f t="shared" si="3"/>
        <v>237230</v>
      </c>
      <c r="N16" s="242" t="str">
        <f t="shared" si="4"/>
        <v>بانک ملل</v>
      </c>
      <c r="O16" s="246">
        <v>0.30499999999999999</v>
      </c>
      <c r="P16" s="185">
        <v>256096432</v>
      </c>
      <c r="R16" s="243">
        <v>0.05</v>
      </c>
      <c r="S16" s="244">
        <f t="shared" ref="S16" si="5">P16*R16/O16</f>
        <v>41983021.639344268</v>
      </c>
      <c r="T16" s="245">
        <f t="shared" ref="T16" si="6">P16-S16</f>
        <v>214113410.36065573</v>
      </c>
      <c r="U16" s="172"/>
    </row>
    <row r="17" spans="1:23" s="84" customFormat="1" ht="22.5" thickBot="1">
      <c r="A17" s="261"/>
      <c r="B17" s="248"/>
      <c r="C17" s="249">
        <f t="shared" ref="C17:M17" si="7">SUM(C7:C16)</f>
        <v>29815677906</v>
      </c>
      <c r="D17" s="249">
        <f t="shared" si="7"/>
        <v>0</v>
      </c>
      <c r="E17" s="249">
        <f t="shared" si="7"/>
        <v>-77685519</v>
      </c>
      <c r="F17" s="249">
        <f t="shared" si="7"/>
        <v>0</v>
      </c>
      <c r="G17" s="249">
        <f t="shared" si="7"/>
        <v>29737992387</v>
      </c>
      <c r="H17" s="249">
        <f t="shared" si="7"/>
        <v>0</v>
      </c>
      <c r="I17" s="249">
        <f t="shared" si="7"/>
        <v>64185190574</v>
      </c>
      <c r="J17" s="249">
        <f t="shared" si="7"/>
        <v>0</v>
      </c>
      <c r="K17" s="249">
        <f t="shared" si="7"/>
        <v>-2597551</v>
      </c>
      <c r="L17" s="249">
        <f t="shared" si="7"/>
        <v>0</v>
      </c>
      <c r="M17" s="249">
        <f t="shared" si="7"/>
        <v>64182593023</v>
      </c>
      <c r="N17" s="172"/>
      <c r="O17" s="62"/>
      <c r="P17" s="188"/>
      <c r="Q17" s="188"/>
      <c r="R17" s="188"/>
      <c r="S17" s="188"/>
      <c r="T17" s="188"/>
      <c r="U17" s="250"/>
      <c r="V17" s="84" t="s">
        <v>151</v>
      </c>
      <c r="W17" s="251">
        <v>-3247143</v>
      </c>
    </row>
    <row r="18" spans="1:23" ht="18.75" thickTop="1">
      <c r="W18" s="142"/>
    </row>
    <row r="19" spans="1:23" ht="18">
      <c r="I19" s="217"/>
      <c r="W19" s="142"/>
    </row>
    <row r="20" spans="1:23" ht="18">
      <c r="C20" s="68">
        <v>29815677906</v>
      </c>
      <c r="I20" s="68">
        <v>64185190574</v>
      </c>
      <c r="V20" s="142"/>
      <c r="W20" s="142"/>
    </row>
    <row r="21" spans="1:23" ht="18">
      <c r="C21" s="68">
        <f>C20-C17</f>
        <v>0</v>
      </c>
      <c r="I21" s="68">
        <f>I20-I17</f>
        <v>0</v>
      </c>
      <c r="M21" s="364"/>
      <c r="V21" s="142"/>
      <c r="W21" s="142"/>
    </row>
    <row r="22" spans="1:23" ht="18">
      <c r="M22" s="364"/>
      <c r="V22" s="142"/>
      <c r="W22" s="142"/>
    </row>
    <row r="23" spans="1:23" ht="18">
      <c r="W23" s="142"/>
    </row>
    <row r="24" spans="1:23" ht="18">
      <c r="W24" s="142">
        <f>SUM(W17:W23)</f>
        <v>-3247143</v>
      </c>
    </row>
    <row r="28" spans="1:23" ht="30.75" hidden="1" customHeight="1">
      <c r="E28" s="68">
        <v>41367115392</v>
      </c>
    </row>
    <row r="29" spans="1:23" ht="30.75" hidden="1" customHeight="1"/>
  </sheetData>
  <autoFilter ref="A6:M17"/>
  <mergeCells count="6">
    <mergeCell ref="A4:C4"/>
    <mergeCell ref="I5:M5"/>
    <mergeCell ref="A1:M1"/>
    <mergeCell ref="A2:M2"/>
    <mergeCell ref="A3:M3"/>
    <mergeCell ref="C5:G5"/>
  </mergeCells>
  <phoneticPr fontId="46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AC15"/>
  <sheetViews>
    <sheetView rightToLeft="1" view="pageBreakPreview" zoomScale="80" zoomScaleNormal="100" zoomScaleSheetLayoutView="80" workbookViewId="0">
      <selection activeCell="I21" sqref="I21"/>
    </sheetView>
  </sheetViews>
  <sheetFormatPr defaultColWidth="9.140625" defaultRowHeight="17.25"/>
  <cols>
    <col min="1" max="1" width="38.28515625" style="7" customWidth="1"/>
    <col min="2" max="2" width="1.28515625" style="7" customWidth="1"/>
    <col min="3" max="3" width="12.42578125" style="7" bestFit="1" customWidth="1"/>
    <col min="4" max="4" width="0.85546875" style="7" customWidth="1"/>
    <col min="5" max="5" width="20.140625" style="70" customWidth="1"/>
    <col min="6" max="6" width="0.5703125" style="70" customWidth="1"/>
    <col min="7" max="7" width="18.42578125" style="70" customWidth="1"/>
    <col min="8" max="8" width="0.85546875" style="70" customWidth="1"/>
    <col min="9" max="9" width="24.5703125" style="71" customWidth="1"/>
    <col min="10" max="10" width="0.5703125" style="71" customWidth="1"/>
    <col min="11" max="11" width="15.5703125" style="71" customWidth="1"/>
    <col min="12" max="12" width="0.42578125" style="71" customWidth="1"/>
    <col min="13" max="13" width="22.28515625" style="71" customWidth="1"/>
    <col min="14" max="14" width="0.42578125" style="71" customWidth="1"/>
    <col min="15" max="15" width="25.28515625" style="71" bestFit="1" customWidth="1"/>
    <col min="16" max="16" width="0.5703125" style="71" customWidth="1"/>
    <col min="17" max="17" width="23.28515625" style="71" customWidth="1"/>
    <col min="18" max="18" width="16.85546875" style="7" hidden="1" customWidth="1"/>
    <col min="19" max="19" width="16.42578125" style="7" hidden="1" customWidth="1"/>
    <col min="20" max="20" width="18.85546875" style="7" hidden="1" customWidth="1"/>
    <col min="21" max="21" width="13.5703125" style="7" hidden="1" customWidth="1"/>
    <col min="22" max="22" width="14.85546875" style="7" hidden="1" customWidth="1"/>
    <col min="23" max="23" width="0" style="7" hidden="1" customWidth="1"/>
    <col min="24" max="24" width="18.42578125" style="7" hidden="1" customWidth="1"/>
    <col min="25" max="25" width="0" style="7" hidden="1" customWidth="1"/>
    <col min="26" max="28" width="9.140625" style="7"/>
    <col min="29" max="29" width="41.85546875" style="7" customWidth="1"/>
    <col min="30" max="16384" width="9.140625" style="7"/>
  </cols>
  <sheetData>
    <row r="1" spans="1:29" ht="22.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29" ht="22.5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29" ht="22.5">
      <c r="A3" s="459" t="str">
        <f>روکش!A21</f>
        <v>منتهی به 1404/11/30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29" ht="22.5">
      <c r="A4" s="473" t="s">
        <v>55</v>
      </c>
      <c r="B4" s="473"/>
      <c r="C4" s="473"/>
      <c r="D4" s="473"/>
      <c r="E4" s="473"/>
      <c r="F4" s="473"/>
      <c r="G4" s="473"/>
      <c r="H4" s="473"/>
      <c r="I4" s="473"/>
      <c r="J4" s="483"/>
      <c r="K4" s="483"/>
      <c r="L4" s="483"/>
      <c r="M4" s="483"/>
      <c r="N4" s="483"/>
      <c r="O4" s="483"/>
      <c r="P4" s="483"/>
      <c r="Q4" s="483"/>
    </row>
    <row r="5" spans="1:29" ht="21" customHeight="1" thickBot="1">
      <c r="A5" s="84"/>
      <c r="B5" s="84"/>
      <c r="C5" s="481" t="s">
        <v>193</v>
      </c>
      <c r="D5" s="481"/>
      <c r="E5" s="481"/>
      <c r="F5" s="481"/>
      <c r="G5" s="481"/>
      <c r="H5" s="481"/>
      <c r="I5" s="481"/>
      <c r="J5" s="12"/>
      <c r="K5" s="482" t="s">
        <v>192</v>
      </c>
      <c r="L5" s="482"/>
      <c r="M5" s="482"/>
      <c r="N5" s="482"/>
      <c r="O5" s="482"/>
      <c r="P5" s="482"/>
      <c r="Q5" s="482"/>
    </row>
    <row r="6" spans="1:29" ht="22.5" thickBot="1">
      <c r="A6" s="252" t="s">
        <v>30</v>
      </c>
      <c r="B6" s="252"/>
      <c r="C6" s="264" t="s">
        <v>3</v>
      </c>
      <c r="D6" s="256"/>
      <c r="E6" s="265" t="s">
        <v>37</v>
      </c>
      <c r="F6" s="266"/>
      <c r="G6" s="267" t="s">
        <v>34</v>
      </c>
      <c r="H6" s="266"/>
      <c r="I6" s="263" t="s">
        <v>38</v>
      </c>
      <c r="J6" s="268"/>
      <c r="K6" s="269" t="s">
        <v>3</v>
      </c>
      <c r="L6" s="270"/>
      <c r="M6" s="263" t="s">
        <v>37</v>
      </c>
      <c r="N6" s="270"/>
      <c r="O6" s="269" t="s">
        <v>34</v>
      </c>
      <c r="P6" s="270"/>
      <c r="Q6" s="271" t="s">
        <v>38</v>
      </c>
      <c r="T6" s="253"/>
    </row>
    <row r="7" spans="1:29" ht="31.5" customHeight="1">
      <c r="A7" s="254" t="s">
        <v>146</v>
      </c>
      <c r="B7" s="252"/>
      <c r="C7" s="131"/>
      <c r="D7" s="131"/>
      <c r="E7" s="131">
        <v>0</v>
      </c>
      <c r="F7" s="131"/>
      <c r="G7" s="131">
        <v>0</v>
      </c>
      <c r="H7" s="131"/>
      <c r="I7" s="131">
        <v>0</v>
      </c>
      <c r="J7" s="268"/>
      <c r="K7" s="131">
        <v>14398</v>
      </c>
      <c r="L7" s="131"/>
      <c r="M7" s="131">
        <v>24004791938</v>
      </c>
      <c r="N7" s="131"/>
      <c r="O7" s="131">
        <v>-23601302386</v>
      </c>
      <c r="P7" s="131"/>
      <c r="Q7" s="131">
        <v>403489552</v>
      </c>
      <c r="T7" s="253"/>
    </row>
    <row r="8" spans="1:29" ht="22.5" thickBot="1">
      <c r="C8" s="190"/>
      <c r="D8" s="190"/>
      <c r="E8" s="163">
        <f>SUM(E7)</f>
        <v>0</v>
      </c>
      <c r="F8" s="190"/>
      <c r="G8" s="163">
        <f>SUM(G7)</f>
        <v>0</v>
      </c>
      <c r="H8" s="190"/>
      <c r="I8" s="163">
        <f>SUM(I7)</f>
        <v>0</v>
      </c>
      <c r="J8" s="190"/>
      <c r="K8" s="190"/>
      <c r="L8" s="190"/>
      <c r="M8" s="163">
        <f>SUM(M7:M7)</f>
        <v>24004791938</v>
      </c>
      <c r="N8" s="190"/>
      <c r="O8" s="163">
        <f>SUM(O7:O7)</f>
        <v>-23601302386</v>
      </c>
      <c r="P8" s="190"/>
      <c r="Q8" s="163">
        <f>SUM(Q7:Q7)</f>
        <v>403489552</v>
      </c>
      <c r="R8" s="115" t="s">
        <v>123</v>
      </c>
      <c r="S8" s="115">
        <v>380000</v>
      </c>
      <c r="T8" s="115">
        <v>409299670616</v>
      </c>
      <c r="U8" s="7">
        <v>-78000000</v>
      </c>
      <c r="V8" s="115">
        <f>T8-U8</f>
        <v>409377670616</v>
      </c>
      <c r="AC8" s="254"/>
    </row>
    <row r="9" spans="1:29" ht="20.25" customHeight="1" thickTop="1">
      <c r="A9" s="84"/>
      <c r="B9" s="84"/>
      <c r="C9" s="84"/>
      <c r="D9" s="84"/>
      <c r="E9" s="63"/>
      <c r="F9" s="63"/>
      <c r="G9" s="63"/>
      <c r="H9" s="63"/>
      <c r="I9" s="12"/>
      <c r="J9" s="12"/>
      <c r="K9" s="12"/>
      <c r="L9" s="12"/>
      <c r="M9" s="12"/>
      <c r="N9" s="12"/>
      <c r="O9" s="12"/>
      <c r="P9" s="12"/>
      <c r="Q9" s="12"/>
      <c r="R9" s="115"/>
      <c r="S9" s="115">
        <f>SUM(S8:S8)</f>
        <v>380000</v>
      </c>
      <c r="T9" s="115">
        <f>SUM(T8:T8)</f>
        <v>409299670616</v>
      </c>
      <c r="U9" s="115">
        <f>SUM(U8:U8)</f>
        <v>-78000000</v>
      </c>
      <c r="V9" s="115">
        <f>SUM(V8:V8)</f>
        <v>409377670616</v>
      </c>
    </row>
    <row r="10" spans="1:29" ht="21.75">
      <c r="A10" s="478" t="s">
        <v>36</v>
      </c>
      <c r="B10" s="479"/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80"/>
      <c r="R10" s="115"/>
    </row>
    <row r="11" spans="1:29" hidden="1"/>
    <row r="12" spans="1:29" hidden="1">
      <c r="K12" s="71">
        <v>245000</v>
      </c>
      <c r="M12" s="71">
        <v>245000000000</v>
      </c>
      <c r="Q12" s="71">
        <v>5638702098</v>
      </c>
    </row>
    <row r="13" spans="1:29" hidden="1">
      <c r="K13" s="71" t="e">
        <f>K12-#REF!</f>
        <v>#REF!</v>
      </c>
      <c r="M13" s="71">
        <f>M12-M8</f>
        <v>220995208062</v>
      </c>
      <c r="Q13" s="71">
        <f>Q12-Q8</f>
        <v>5235212546</v>
      </c>
    </row>
    <row r="14" spans="1:29" hidden="1"/>
    <row r="15" spans="1:29" hidden="1"/>
  </sheetData>
  <autoFilter ref="A6:Q6">
    <sortState ref="A7:Q14">
      <sortCondition descending="1" ref="Q6"/>
    </sortState>
  </autoFilter>
  <mergeCells count="8">
    <mergeCell ref="A1:Q1"/>
    <mergeCell ref="A2:Q2"/>
    <mergeCell ref="A3:Q3"/>
    <mergeCell ref="A10:Q10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9"/>
  <sheetViews>
    <sheetView rightToLeft="1" view="pageBreakPreview" zoomScale="70" zoomScaleNormal="100" zoomScaleSheetLayoutView="70" workbookViewId="0">
      <selection activeCell="A2" sqref="A2:Q2"/>
    </sheetView>
  </sheetViews>
  <sheetFormatPr defaultColWidth="9.140625" defaultRowHeight="21.75"/>
  <cols>
    <col min="1" max="1" width="38.42578125" style="7" customWidth="1"/>
    <col min="2" max="2" width="0.5703125" style="7" customWidth="1"/>
    <col min="3" max="3" width="14.5703125" style="12" bestFit="1" customWidth="1"/>
    <col min="4" max="4" width="0.85546875" style="12" customWidth="1"/>
    <col min="5" max="5" width="28" style="12" customWidth="1"/>
    <col min="6" max="6" width="0.85546875" style="12" customWidth="1"/>
    <col min="7" max="7" width="25.28515625" style="12" customWidth="1"/>
    <col min="8" max="8" width="0.7109375" style="12" customWidth="1"/>
    <col min="9" max="9" width="28.5703125" style="12" customWidth="1"/>
    <col min="10" max="10" width="1.42578125" style="12" customWidth="1"/>
    <col min="11" max="11" width="14.5703125" style="12" bestFit="1" customWidth="1"/>
    <col min="12" max="12" width="1.140625" style="12" customWidth="1"/>
    <col min="13" max="13" width="26.140625" style="12" customWidth="1"/>
    <col min="14" max="14" width="1" style="12" customWidth="1"/>
    <col min="15" max="15" width="25" style="12" customWidth="1"/>
    <col min="16" max="16" width="1.140625" style="12" customWidth="1"/>
    <col min="17" max="17" width="31" style="12" customWidth="1"/>
    <col min="18" max="16384" width="9.140625" style="7"/>
  </cols>
  <sheetData>
    <row r="1" spans="1:17" ht="22.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17" ht="22.5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17" ht="22.5">
      <c r="A3" s="459" t="str">
        <f>روکش!A21</f>
        <v>منتهی به 1404/11/30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17">
      <c r="A4" s="411" t="s">
        <v>54</v>
      </c>
      <c r="B4" s="411"/>
      <c r="C4" s="411"/>
      <c r="D4" s="411"/>
      <c r="E4" s="411"/>
      <c r="F4" s="411"/>
      <c r="G4" s="411"/>
      <c r="H4" s="411"/>
    </row>
    <row r="5" spans="1:17" s="255" customFormat="1" ht="32.25" customHeight="1" thickBot="1">
      <c r="A5" s="106"/>
      <c r="B5" s="106"/>
      <c r="C5" s="487" t="s">
        <v>193</v>
      </c>
      <c r="D5" s="487"/>
      <c r="E5" s="487"/>
      <c r="F5" s="487"/>
      <c r="G5" s="487"/>
      <c r="H5" s="487"/>
      <c r="I5" s="487"/>
      <c r="J5" s="69"/>
      <c r="K5" s="482" t="s">
        <v>192</v>
      </c>
      <c r="L5" s="482"/>
      <c r="M5" s="482"/>
      <c r="N5" s="482"/>
      <c r="O5" s="482"/>
      <c r="P5" s="482"/>
      <c r="Q5" s="482"/>
    </row>
    <row r="6" spans="1:17" s="255" customFormat="1" ht="27" customHeight="1" thickBot="1">
      <c r="A6" s="106" t="s">
        <v>30</v>
      </c>
      <c r="B6" s="106"/>
      <c r="C6" s="75" t="s">
        <v>3</v>
      </c>
      <c r="D6" s="69"/>
      <c r="E6" s="76" t="s">
        <v>17</v>
      </c>
      <c r="F6" s="69"/>
      <c r="G6" s="75" t="s">
        <v>34</v>
      </c>
      <c r="H6" s="69"/>
      <c r="I6" s="76" t="s">
        <v>35</v>
      </c>
      <c r="J6" s="69"/>
      <c r="K6" s="75" t="s">
        <v>3</v>
      </c>
      <c r="L6" s="69"/>
      <c r="M6" s="76" t="s">
        <v>17</v>
      </c>
      <c r="N6" s="69"/>
      <c r="O6" s="76" t="s">
        <v>34</v>
      </c>
      <c r="P6" s="69"/>
      <c r="Q6" s="263" t="s">
        <v>35</v>
      </c>
    </row>
    <row r="7" spans="1:17" s="255" customFormat="1" ht="27" customHeight="1">
      <c r="A7" s="111" t="s">
        <v>146</v>
      </c>
      <c r="B7" s="106"/>
      <c r="C7" s="138">
        <v>49000</v>
      </c>
      <c r="D7" s="138"/>
      <c r="E7" s="138">
        <v>86283561000</v>
      </c>
      <c r="F7" s="138"/>
      <c r="G7" s="138">
        <v>-83818861000</v>
      </c>
      <c r="H7" s="138"/>
      <c r="I7" s="138">
        <f>E7+G7</f>
        <v>2464700000</v>
      </c>
      <c r="J7" s="138"/>
      <c r="K7" s="138">
        <v>49000</v>
      </c>
      <c r="L7" s="138"/>
      <c r="M7" s="138">
        <v>86283561000</v>
      </c>
      <c r="N7" s="138"/>
      <c r="O7" s="138">
        <v>-80321143000</v>
      </c>
      <c r="P7" s="69"/>
      <c r="Q7" s="138">
        <f>M7+O7</f>
        <v>5962418000</v>
      </c>
    </row>
    <row r="8" spans="1:17" s="255" customFormat="1" ht="27" customHeight="1">
      <c r="A8" s="111" t="s">
        <v>143</v>
      </c>
      <c r="B8" s="106"/>
      <c r="C8" s="138">
        <v>2642533</v>
      </c>
      <c r="D8" s="138"/>
      <c r="E8" s="138">
        <v>78750125933</v>
      </c>
      <c r="F8" s="138"/>
      <c r="G8" s="138">
        <v>-76757286096</v>
      </c>
      <c r="H8" s="138"/>
      <c r="I8" s="138">
        <f t="shared" ref="I8:I18" si="0">E8+G8</f>
        <v>1992839837</v>
      </c>
      <c r="J8" s="138"/>
      <c r="K8" s="138">
        <v>2642533</v>
      </c>
      <c r="L8" s="138"/>
      <c r="M8" s="138">
        <v>78750125933</v>
      </c>
      <c r="N8" s="138"/>
      <c r="O8" s="138">
        <v>-74798455659</v>
      </c>
      <c r="P8" s="69"/>
      <c r="Q8" s="138">
        <f t="shared" ref="Q8:Q18" si="1">M8+O8</f>
        <v>3951670274</v>
      </c>
    </row>
    <row r="9" spans="1:17" s="255" customFormat="1" ht="27" customHeight="1">
      <c r="A9" s="111" t="s">
        <v>178</v>
      </c>
      <c r="B9" s="106"/>
      <c r="C9" s="138">
        <v>6128379</v>
      </c>
      <c r="D9" s="138"/>
      <c r="E9" s="138">
        <v>78780802315</v>
      </c>
      <c r="F9" s="138"/>
      <c r="G9" s="138">
        <v>-76782828194</v>
      </c>
      <c r="H9" s="138"/>
      <c r="I9" s="138">
        <f t="shared" si="0"/>
        <v>1997974121</v>
      </c>
      <c r="J9" s="138"/>
      <c r="K9" s="138">
        <v>6128379</v>
      </c>
      <c r="L9" s="138"/>
      <c r="M9" s="138">
        <v>78780802315</v>
      </c>
      <c r="N9" s="138"/>
      <c r="O9" s="138">
        <v>-74823340292</v>
      </c>
      <c r="P9" s="69"/>
      <c r="Q9" s="138">
        <f t="shared" si="1"/>
        <v>3957462023</v>
      </c>
    </row>
    <row r="10" spans="1:17" s="255" customFormat="1" ht="27" customHeight="1">
      <c r="A10" s="111" t="s">
        <v>152</v>
      </c>
      <c r="B10" s="106"/>
      <c r="C10" s="138">
        <v>4899171</v>
      </c>
      <c r="D10" s="138"/>
      <c r="E10" s="138">
        <v>96704736369</v>
      </c>
      <c r="F10" s="138"/>
      <c r="G10" s="138">
        <v>-94250447665</v>
      </c>
      <c r="H10" s="138"/>
      <c r="I10" s="138">
        <f t="shared" si="0"/>
        <v>2454288704</v>
      </c>
      <c r="J10" s="138"/>
      <c r="K10" s="138">
        <v>4899171</v>
      </c>
      <c r="L10" s="138"/>
      <c r="M10" s="138">
        <v>96704736369</v>
      </c>
      <c r="N10" s="138"/>
      <c r="O10" s="138">
        <v>-91842505118</v>
      </c>
      <c r="P10" s="69"/>
      <c r="Q10" s="138">
        <f t="shared" si="1"/>
        <v>4862231251</v>
      </c>
    </row>
    <row r="11" spans="1:17" s="255" customFormat="1" ht="27" customHeight="1">
      <c r="A11" s="111" t="s">
        <v>179</v>
      </c>
      <c r="B11" s="106"/>
      <c r="C11" s="138">
        <v>3698906</v>
      </c>
      <c r="D11" s="138"/>
      <c r="E11" s="138">
        <v>78483387508</v>
      </c>
      <c r="F11" s="138"/>
      <c r="G11" s="138">
        <v>-76537393061</v>
      </c>
      <c r="H11" s="138"/>
      <c r="I11" s="138">
        <f t="shared" si="0"/>
        <v>1945994447</v>
      </c>
      <c r="J11" s="138"/>
      <c r="K11" s="138">
        <v>3698906</v>
      </c>
      <c r="L11" s="138"/>
      <c r="M11" s="138">
        <v>78483387508</v>
      </c>
      <c r="N11" s="138"/>
      <c r="O11" s="138">
        <v>-74645439631</v>
      </c>
      <c r="P11" s="69"/>
      <c r="Q11" s="138">
        <f t="shared" si="1"/>
        <v>3837947877</v>
      </c>
    </row>
    <row r="12" spans="1:17" s="255" customFormat="1" ht="27" customHeight="1">
      <c r="A12" s="111" t="s">
        <v>180</v>
      </c>
      <c r="B12" s="106"/>
      <c r="C12" s="138">
        <v>3268231</v>
      </c>
      <c r="D12" s="138"/>
      <c r="E12" s="138">
        <v>78459539195</v>
      </c>
      <c r="F12" s="138"/>
      <c r="G12" s="138">
        <v>-76530498529</v>
      </c>
      <c r="H12" s="138"/>
      <c r="I12" s="138">
        <f t="shared" si="0"/>
        <v>1929040666</v>
      </c>
      <c r="J12" s="138"/>
      <c r="K12" s="138">
        <v>3268231</v>
      </c>
      <c r="L12" s="138"/>
      <c r="M12" s="138">
        <v>78459539195</v>
      </c>
      <c r="N12" s="138"/>
      <c r="O12" s="138">
        <v>-74640676636</v>
      </c>
      <c r="P12" s="69"/>
      <c r="Q12" s="138">
        <f t="shared" si="1"/>
        <v>3818862559</v>
      </c>
    </row>
    <row r="13" spans="1:17" s="255" customFormat="1" ht="27" customHeight="1">
      <c r="A13" s="111" t="s">
        <v>137</v>
      </c>
      <c r="B13" s="106"/>
      <c r="C13" s="138">
        <v>120000</v>
      </c>
      <c r="D13" s="138"/>
      <c r="E13" s="138">
        <v>88631780250</v>
      </c>
      <c r="F13" s="138"/>
      <c r="G13" s="138">
        <v>-88631780250</v>
      </c>
      <c r="H13" s="138"/>
      <c r="I13" s="138">
        <f t="shared" si="0"/>
        <v>0</v>
      </c>
      <c r="J13" s="138"/>
      <c r="K13" s="138">
        <v>120000</v>
      </c>
      <c r="L13" s="138"/>
      <c r="M13" s="138">
        <v>88631780250</v>
      </c>
      <c r="N13" s="138"/>
      <c r="O13" s="138">
        <v>-88631780250</v>
      </c>
      <c r="P13" s="69"/>
      <c r="Q13" s="138">
        <f t="shared" si="1"/>
        <v>0</v>
      </c>
    </row>
    <row r="14" spans="1:17" s="255" customFormat="1" ht="27" customHeight="1">
      <c r="A14" s="111" t="s">
        <v>87</v>
      </c>
      <c r="B14" s="106"/>
      <c r="C14" s="138">
        <v>320000</v>
      </c>
      <c r="D14" s="138"/>
      <c r="E14" s="138">
        <v>319826000000</v>
      </c>
      <c r="F14" s="138"/>
      <c r="G14" s="138">
        <v>-319826000000</v>
      </c>
      <c r="H14" s="138"/>
      <c r="I14" s="138">
        <f t="shared" si="0"/>
        <v>0</v>
      </c>
      <c r="J14" s="138"/>
      <c r="K14" s="138">
        <v>320000</v>
      </c>
      <c r="L14" s="138"/>
      <c r="M14" s="138">
        <v>319826000000</v>
      </c>
      <c r="N14" s="138"/>
      <c r="O14" s="138">
        <v>-319826000000</v>
      </c>
      <c r="P14" s="83"/>
      <c r="Q14" s="138">
        <f t="shared" si="1"/>
        <v>0</v>
      </c>
    </row>
    <row r="15" spans="1:17" s="255" customFormat="1" ht="27" customHeight="1">
      <c r="A15" s="111" t="s">
        <v>168</v>
      </c>
      <c r="B15" s="106"/>
      <c r="C15" s="138">
        <v>100000</v>
      </c>
      <c r="D15" s="138"/>
      <c r="E15" s="138">
        <v>90333054680</v>
      </c>
      <c r="F15" s="138"/>
      <c r="G15" s="138">
        <v>-90371833582</v>
      </c>
      <c r="H15" s="138"/>
      <c r="I15" s="138">
        <f t="shared" si="0"/>
        <v>-38778902</v>
      </c>
      <c r="J15" s="138"/>
      <c r="K15" s="138">
        <v>100000</v>
      </c>
      <c r="L15" s="138"/>
      <c r="M15" s="138">
        <v>90333054680</v>
      </c>
      <c r="N15" s="138"/>
      <c r="O15" s="138">
        <v>-91086544747</v>
      </c>
      <c r="P15" s="83"/>
      <c r="Q15" s="138">
        <f t="shared" si="1"/>
        <v>-753490067</v>
      </c>
    </row>
    <row r="16" spans="1:17" s="255" customFormat="1" ht="27" customHeight="1">
      <c r="A16" s="111" t="s">
        <v>138</v>
      </c>
      <c r="B16" s="106"/>
      <c r="C16" s="138">
        <v>320000</v>
      </c>
      <c r="D16" s="138"/>
      <c r="E16" s="138">
        <v>283473297537</v>
      </c>
      <c r="F16" s="138"/>
      <c r="G16" s="138">
        <v>-281337819335</v>
      </c>
      <c r="H16" s="138"/>
      <c r="I16" s="138">
        <f t="shared" si="0"/>
        <v>2135478202</v>
      </c>
      <c r="J16" s="138"/>
      <c r="K16" s="138">
        <v>320000</v>
      </c>
      <c r="L16" s="138"/>
      <c r="M16" s="138">
        <v>283473297537</v>
      </c>
      <c r="N16" s="138"/>
      <c r="O16" s="138">
        <v>-278341689367</v>
      </c>
      <c r="P16" s="83"/>
      <c r="Q16" s="138">
        <f t="shared" si="1"/>
        <v>5131608170</v>
      </c>
    </row>
    <row r="17" spans="1:17" s="255" customFormat="1" ht="27" customHeight="1">
      <c r="A17" s="111" t="s">
        <v>124</v>
      </c>
      <c r="B17" s="106"/>
      <c r="C17" s="138">
        <v>200000</v>
      </c>
      <c r="D17" s="138"/>
      <c r="E17" s="138">
        <v>199891250000</v>
      </c>
      <c r="F17" s="138"/>
      <c r="G17" s="138">
        <v>-199891250000</v>
      </c>
      <c r="H17" s="138"/>
      <c r="I17" s="138">
        <f t="shared" si="0"/>
        <v>0</v>
      </c>
      <c r="J17" s="138"/>
      <c r="K17" s="138">
        <v>200000</v>
      </c>
      <c r="L17" s="138"/>
      <c r="M17" s="138">
        <v>199891250000</v>
      </c>
      <c r="N17" s="138"/>
      <c r="O17" s="138">
        <v>-199891250000</v>
      </c>
      <c r="P17" s="83"/>
      <c r="Q17" s="138">
        <f t="shared" si="1"/>
        <v>0</v>
      </c>
    </row>
    <row r="18" spans="1:17" s="255" customFormat="1" ht="27" customHeight="1">
      <c r="A18" s="111" t="s">
        <v>174</v>
      </c>
      <c r="B18" s="106"/>
      <c r="C18" s="138">
        <v>530000</v>
      </c>
      <c r="D18" s="138"/>
      <c r="E18" s="138">
        <v>505186155582</v>
      </c>
      <c r="F18" s="138"/>
      <c r="G18" s="138">
        <v>-505186155582</v>
      </c>
      <c r="H18" s="138"/>
      <c r="I18" s="138">
        <f t="shared" si="0"/>
        <v>0</v>
      </c>
      <c r="J18" s="138"/>
      <c r="K18" s="138">
        <v>530000</v>
      </c>
      <c r="L18" s="138"/>
      <c r="M18" s="138">
        <v>505186155582</v>
      </c>
      <c r="N18" s="138"/>
      <c r="O18" s="138">
        <v>-505186155582</v>
      </c>
      <c r="P18" s="83"/>
      <c r="Q18" s="138">
        <f t="shared" si="1"/>
        <v>0</v>
      </c>
    </row>
    <row r="19" spans="1:17" s="255" customFormat="1" ht="25.5" customHeight="1" thickBot="1">
      <c r="A19" s="256"/>
      <c r="B19" s="106"/>
      <c r="C19" s="181"/>
      <c r="D19" s="181"/>
      <c r="E19" s="257">
        <f>SUM(E7:E18)</f>
        <v>1984803690369</v>
      </c>
      <c r="F19" s="181"/>
      <c r="G19" s="257">
        <f>SUM(G7:G18)</f>
        <v>-1969922153294</v>
      </c>
      <c r="H19" s="181"/>
      <c r="I19" s="257">
        <f>SUM(I7:I18)</f>
        <v>14881537075</v>
      </c>
      <c r="J19" s="181"/>
      <c r="K19" s="181"/>
      <c r="L19" s="181"/>
      <c r="M19" s="257">
        <f>SUM(M7:M18)</f>
        <v>1984803690369</v>
      </c>
      <c r="N19" s="181"/>
      <c r="O19" s="257">
        <f>SUM(O7:O18)</f>
        <v>-1954034980282</v>
      </c>
      <c r="P19" s="181"/>
      <c r="Q19" s="257">
        <f>SUM(Q7:Q18)</f>
        <v>30768710087</v>
      </c>
    </row>
    <row r="20" spans="1:17" s="255" customFormat="1" ht="22.5" thickTop="1">
      <c r="A20" s="106"/>
      <c r="B20" s="106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s="255" customFormat="1" ht="24.75" customHeight="1">
      <c r="A21" s="484" t="s">
        <v>36</v>
      </c>
      <c r="B21" s="485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6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-809897854468</v>
      </c>
      <c r="I23" s="12">
        <v>6606085937</v>
      </c>
      <c r="M23" s="12">
        <f>M22-M19</f>
        <v>-809897854468</v>
      </c>
      <c r="Q23" s="12">
        <f>Q22-Q19</f>
        <v>-22537075577</v>
      </c>
    </row>
    <row r="24" spans="1:17" hidden="1">
      <c r="I24" s="12">
        <f>I23-I19</f>
        <v>-8275451138</v>
      </c>
    </row>
    <row r="25" spans="1:17" hidden="1"/>
    <row r="28" spans="1:17">
      <c r="M28" s="361"/>
      <c r="N28" s="12">
        <v>0</v>
      </c>
    </row>
    <row r="29" spans="1:17">
      <c r="M29" s="361"/>
      <c r="N29" s="12">
        <v>19508609153</v>
      </c>
    </row>
  </sheetData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55"/>
  <sheetViews>
    <sheetView rightToLeft="1" view="pageBreakPreview" zoomScaleNormal="100" zoomScaleSheetLayoutView="100" workbookViewId="0">
      <selection activeCell="P7" sqref="P7"/>
    </sheetView>
  </sheetViews>
  <sheetFormatPr defaultRowHeight="15"/>
  <cols>
    <col min="1" max="1" width="33.42578125" bestFit="1" customWidth="1"/>
    <col min="2" max="2" width="0.42578125" customWidth="1"/>
    <col min="3" max="3" width="20.7109375" customWidth="1"/>
    <col min="4" max="4" width="0.42578125" customWidth="1"/>
    <col min="5" max="5" width="21" customWidth="1"/>
    <col min="6" max="6" width="0.5703125" customWidth="1"/>
    <col min="7" max="7" width="10" bestFit="1" customWidth="1"/>
    <col min="8" max="8" width="0.7109375" customWidth="1"/>
    <col min="9" max="9" width="17" customWidth="1"/>
    <col min="10" max="10" width="0.5703125" customWidth="1"/>
    <col min="11" max="11" width="23.42578125" customWidth="1"/>
    <col min="12" max="12" width="0.7109375" customWidth="1"/>
    <col min="13" max="13" width="10.42578125" customWidth="1"/>
    <col min="14" max="14" width="0.5703125" customWidth="1"/>
    <col min="15" max="15" width="0.42578125" customWidth="1"/>
    <col min="17" max="17" width="17.85546875" customWidth="1"/>
  </cols>
  <sheetData>
    <row r="1" spans="1:23" s="349" customFormat="1" ht="21">
      <c r="A1" s="492" t="s">
        <v>75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148"/>
      <c r="Q1" s="148"/>
      <c r="R1" s="148"/>
      <c r="S1" s="148"/>
      <c r="T1" s="148"/>
      <c r="U1" s="148"/>
      <c r="V1" s="148"/>
      <c r="W1" s="148"/>
    </row>
    <row r="2" spans="1:23" s="349" customFormat="1" ht="22.5">
      <c r="A2" s="492" t="s">
        <v>48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3"/>
      <c r="O2" s="493"/>
      <c r="P2" s="491"/>
      <c r="Q2" s="491"/>
      <c r="R2" s="148"/>
      <c r="S2" s="148"/>
      <c r="T2" s="148"/>
      <c r="U2" s="148"/>
      <c r="V2" s="148"/>
      <c r="W2" s="148"/>
    </row>
    <row r="3" spans="1:23" s="349" customFormat="1" ht="21">
      <c r="A3" s="492" t="str">
        <f>سپرده!A3</f>
        <v>منتهی به 1404/11/30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148"/>
      <c r="Q3" s="148"/>
      <c r="R3" s="148"/>
      <c r="S3" s="148"/>
      <c r="T3" s="148"/>
      <c r="U3" s="148"/>
      <c r="V3" s="148"/>
      <c r="W3" s="148"/>
    </row>
    <row r="4" spans="1:23" s="349" customFormat="1" ht="11.25" customHeight="1"/>
    <row r="5" spans="1:23" s="349" customFormat="1" ht="18.75">
      <c r="A5" s="411" t="s">
        <v>93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</row>
    <row r="6" spans="1:23" s="349" customFormat="1" ht="15" customHeight="1">
      <c r="A6" s="36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</row>
    <row r="7" spans="1:23" s="350" customFormat="1" ht="18.75" customHeight="1">
      <c r="A7" s="489" t="s">
        <v>193</v>
      </c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</row>
    <row r="8" spans="1:23" s="349" customFormat="1" ht="39" customHeight="1">
      <c r="A8" s="351" t="s">
        <v>94</v>
      </c>
      <c r="B8" s="315"/>
      <c r="C8" s="351" t="s">
        <v>95</v>
      </c>
      <c r="D8" s="315"/>
      <c r="E8" s="351" t="s">
        <v>96</v>
      </c>
      <c r="F8" s="315"/>
      <c r="G8" s="351" t="s">
        <v>97</v>
      </c>
      <c r="H8" s="315"/>
      <c r="I8" s="351" t="s">
        <v>98</v>
      </c>
      <c r="J8" s="315"/>
      <c r="K8" s="351" t="s">
        <v>99</v>
      </c>
      <c r="L8" s="315"/>
      <c r="M8" s="351" t="s">
        <v>100</v>
      </c>
      <c r="N8" s="315"/>
    </row>
    <row r="9" spans="1:23" s="349" customFormat="1" ht="31.5" customHeight="1">
      <c r="A9" s="352" t="s">
        <v>120</v>
      </c>
      <c r="B9" s="352"/>
      <c r="C9" s="315" t="s">
        <v>173</v>
      </c>
      <c r="D9" s="315"/>
      <c r="E9" s="315" t="s">
        <v>121</v>
      </c>
      <c r="F9" s="315"/>
      <c r="G9" s="490">
        <f>اوراق!M12</f>
        <v>320000</v>
      </c>
      <c r="H9" s="205"/>
      <c r="I9" s="368">
        <v>320000000000</v>
      </c>
      <c r="J9" s="357"/>
      <c r="K9" s="368">
        <v>2904986310</v>
      </c>
      <c r="L9" s="353"/>
      <c r="M9" s="354">
        <v>0.23</v>
      </c>
      <c r="N9" s="354"/>
    </row>
    <row r="10" spans="1:23" s="349" customFormat="1" ht="27" customHeight="1">
      <c r="A10" s="352" t="s">
        <v>120</v>
      </c>
      <c r="B10" s="352"/>
      <c r="C10" s="315" t="s">
        <v>173</v>
      </c>
      <c r="D10" s="315"/>
      <c r="E10" s="315" t="s">
        <v>127</v>
      </c>
      <c r="F10" s="315"/>
      <c r="G10" s="490">
        <v>200000</v>
      </c>
      <c r="H10" s="205"/>
      <c r="I10" s="368">
        <v>211031593750</v>
      </c>
      <c r="J10" s="357"/>
      <c r="K10" s="368">
        <v>1877260260</v>
      </c>
      <c r="L10" s="353"/>
      <c r="M10" s="354">
        <v>0.26</v>
      </c>
      <c r="N10" s="354"/>
      <c r="Q10" s="355"/>
    </row>
    <row r="11" spans="1:23" s="349" customFormat="1" ht="14.25" customHeight="1">
      <c r="A11" s="352"/>
      <c r="B11" s="352"/>
      <c r="C11" s="315"/>
      <c r="D11" s="315"/>
      <c r="E11" s="315"/>
      <c r="F11" s="315"/>
      <c r="G11" s="205"/>
      <c r="H11" s="205"/>
      <c r="I11" s="353"/>
      <c r="J11" s="353"/>
      <c r="K11" s="353"/>
      <c r="L11" s="353"/>
      <c r="M11" s="354"/>
      <c r="N11" s="354"/>
    </row>
    <row r="12" spans="1:23" s="349" customFormat="1" ht="15.75" customHeight="1">
      <c r="A12" s="488" t="s">
        <v>194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8"/>
      <c r="L12" s="277"/>
    </row>
    <row r="13" spans="1:23">
      <c r="K13" s="182"/>
      <c r="L13" s="182"/>
    </row>
    <row r="14" spans="1:23">
      <c r="K14" s="358"/>
    </row>
    <row r="15" spans="1:23">
      <c r="K15" s="358"/>
    </row>
    <row r="16" spans="1:23">
      <c r="K16" s="95"/>
    </row>
    <row r="19" spans="1:11">
      <c r="K19" s="95"/>
    </row>
    <row r="22" spans="1:11">
      <c r="A22" t="s">
        <v>117</v>
      </c>
    </row>
    <row r="55" spans="40:40">
      <c r="AN55" t="s">
        <v>118</v>
      </c>
    </row>
  </sheetData>
  <mergeCells count="6">
    <mergeCell ref="A12:K12"/>
    <mergeCell ref="A1:O1"/>
    <mergeCell ref="A5:W5"/>
    <mergeCell ref="A3:O3"/>
    <mergeCell ref="A7:N7"/>
    <mergeCell ref="A2:M2"/>
  </mergeCells>
  <printOptions horizontalCentered="1"/>
  <pageMargins left="0.7" right="0.7" top="0.75" bottom="0.75" header="0.3" footer="0.3"/>
  <pageSetup scale="87" fitToHeight="0" orientation="landscape" r:id="rId1"/>
  <colBreaks count="1" manualBreakCount="1">
    <brk id="14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W16"/>
  <sheetViews>
    <sheetView rightToLeft="1" view="pageBreakPreview" topLeftCell="F1" zoomScale="70" zoomScaleNormal="100" zoomScaleSheetLayoutView="70" workbookViewId="0">
      <selection activeCell="C8" sqref="C8:C9"/>
    </sheetView>
  </sheetViews>
  <sheetFormatPr defaultColWidth="9.140625" defaultRowHeight="30.75"/>
  <cols>
    <col min="1" max="1" width="59.85546875" style="20" customWidth="1"/>
    <col min="2" max="2" width="1.85546875" style="20" customWidth="1"/>
    <col min="3" max="3" width="11.42578125" style="24" customWidth="1"/>
    <col min="4" max="4" width="1.140625" style="24" customWidth="1"/>
    <col min="5" max="5" width="24.85546875" style="24" customWidth="1"/>
    <col min="6" max="6" width="1.42578125" style="24" customWidth="1"/>
    <col min="7" max="7" width="22.28515625" style="24" customWidth="1"/>
    <col min="8" max="8" width="1.5703125" style="24" customWidth="1"/>
    <col min="9" max="9" width="20.5703125" style="24" bestFit="1" customWidth="1"/>
    <col min="10" max="10" width="29.140625" style="24" bestFit="1" customWidth="1"/>
    <col min="11" max="11" width="1.42578125" style="24" customWidth="1"/>
    <col min="12" max="12" width="20.7109375" style="24" customWidth="1"/>
    <col min="13" max="13" width="29.140625" style="24" customWidth="1"/>
    <col min="14" max="14" width="1.140625" style="24" customWidth="1"/>
    <col min="15" max="15" width="13" style="24" customWidth="1"/>
    <col min="16" max="16" width="1.42578125" style="24" customWidth="1"/>
    <col min="17" max="17" width="18.7109375" style="24" customWidth="1"/>
    <col min="18" max="18" width="1.5703125" style="24" customWidth="1"/>
    <col min="19" max="19" width="24.28515625" style="24" customWidth="1"/>
    <col min="20" max="20" width="1.85546875" style="24" customWidth="1"/>
    <col min="21" max="21" width="37.42578125" style="24" bestFit="1" customWidth="1"/>
    <col min="22" max="22" width="1.5703125" style="20" customWidth="1"/>
    <col min="23" max="23" width="21.85546875" style="31" customWidth="1"/>
    <col min="24" max="24" width="10.140625" style="20" bestFit="1" customWidth="1"/>
    <col min="25" max="16384" width="9.140625" style="20"/>
  </cols>
  <sheetData>
    <row r="1" spans="1:23" ht="31.5">
      <c r="A1" s="370" t="s">
        <v>75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ht="31.5">
      <c r="A2" s="370" t="s">
        <v>42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23" ht="31.5">
      <c r="A3" s="370" t="str">
        <f>روکش!A21</f>
        <v>منتهی به 1404/11/30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</row>
    <row r="4" spans="1:23" ht="24.75" customHeight="1">
      <c r="A4" s="379" t="s">
        <v>21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</row>
    <row r="5" spans="1:23" ht="31.5">
      <c r="A5" s="379" t="s">
        <v>22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</row>
    <row r="7" spans="1:23" ht="36.75" customHeight="1" thickBot="1">
      <c r="A7" s="1"/>
      <c r="B7" s="2"/>
      <c r="C7" s="381" t="str">
        <f>اوراق!M6</f>
        <v>1404/10/30</v>
      </c>
      <c r="D7" s="381"/>
      <c r="E7" s="381"/>
      <c r="F7" s="381"/>
      <c r="G7" s="381"/>
      <c r="H7" s="3"/>
      <c r="I7" s="380" t="s">
        <v>7</v>
      </c>
      <c r="J7" s="380"/>
      <c r="K7" s="380"/>
      <c r="L7" s="380"/>
      <c r="M7" s="380"/>
      <c r="O7" s="382" t="str">
        <f>اوراق!Y6</f>
        <v xml:space="preserve"> 1404/11/30</v>
      </c>
      <c r="P7" s="382"/>
      <c r="Q7" s="382"/>
      <c r="R7" s="382"/>
      <c r="S7" s="382"/>
      <c r="T7" s="382"/>
      <c r="U7" s="382"/>
      <c r="V7" s="382"/>
      <c r="W7" s="382"/>
    </row>
    <row r="8" spans="1:23" ht="29.25" customHeight="1">
      <c r="A8" s="371" t="s">
        <v>1</v>
      </c>
      <c r="B8" s="4"/>
      <c r="C8" s="377" t="s">
        <v>3</v>
      </c>
      <c r="D8" s="374"/>
      <c r="E8" s="377" t="s">
        <v>0</v>
      </c>
      <c r="F8" s="374"/>
      <c r="G8" s="383" t="s">
        <v>17</v>
      </c>
      <c r="H8" s="23"/>
      <c r="I8" s="373" t="s">
        <v>4</v>
      </c>
      <c r="J8" s="373"/>
      <c r="K8" s="25"/>
      <c r="L8" s="373" t="s">
        <v>5</v>
      </c>
      <c r="M8" s="373"/>
      <c r="O8" s="375" t="s">
        <v>3</v>
      </c>
      <c r="P8" s="374"/>
      <c r="Q8" s="383" t="s">
        <v>26</v>
      </c>
      <c r="R8" s="22"/>
      <c r="S8" s="375" t="s">
        <v>0</v>
      </c>
      <c r="T8" s="374"/>
      <c r="U8" s="383" t="s">
        <v>17</v>
      </c>
      <c r="V8" s="5"/>
      <c r="W8" s="385" t="s">
        <v>18</v>
      </c>
    </row>
    <row r="9" spans="1:23" ht="29.25" customHeight="1" thickBot="1">
      <c r="A9" s="372"/>
      <c r="B9" s="4"/>
      <c r="C9" s="376"/>
      <c r="D9" s="378"/>
      <c r="E9" s="376"/>
      <c r="F9" s="378"/>
      <c r="G9" s="384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376"/>
      <c r="P9" s="374"/>
      <c r="Q9" s="384"/>
      <c r="R9" s="22"/>
      <c r="S9" s="376"/>
      <c r="T9" s="374"/>
      <c r="U9" s="384"/>
      <c r="V9" s="5"/>
      <c r="W9" s="386"/>
    </row>
    <row r="10" spans="1:23" ht="40.15" customHeight="1" thickBot="1">
      <c r="A10" s="143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>
        <f>U10/اوراق!AE19</f>
        <v>0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>
        <f>SUM(W10:W10)</f>
        <v>0</v>
      </c>
    </row>
    <row r="12" spans="1:23" ht="31.5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>
    <sortState ref="A11:W37">
      <sortCondition descending="1" ref="U9"/>
    </sortState>
  </autoFilter>
  <mergeCells count="23">
    <mergeCell ref="C7:G7"/>
    <mergeCell ref="O7:W7"/>
    <mergeCell ref="F8:F9"/>
    <mergeCell ref="G8:G9"/>
    <mergeCell ref="U8:U9"/>
    <mergeCell ref="Q8:Q9"/>
    <mergeCell ref="W8:W9"/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</mergeCells>
  <printOptions horizontalCentered="1"/>
  <pageMargins left="0" right="0" top="0.74803149606299202" bottom="0.74803149606299202" header="0.31496062992126" footer="0.31496062992126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H26"/>
  <sheetViews>
    <sheetView rightToLeft="1" view="pageBreakPreview" zoomScale="70" zoomScaleNormal="50" zoomScaleSheetLayoutView="70" workbookViewId="0">
      <pane xSplit="2" ySplit="8" topLeftCell="C9" activePane="bottomRight" state="frozen"/>
      <selection activeCell="I12" sqref="I12"/>
      <selection pane="topRight" activeCell="I12" sqref="I12"/>
      <selection pane="bottomLeft" activeCell="I12" sqref="I12"/>
      <selection pane="bottomRight" activeCell="AC19" sqref="AC19"/>
    </sheetView>
  </sheetViews>
  <sheetFormatPr defaultColWidth="9.140625" defaultRowHeight="15.75"/>
  <cols>
    <col min="1" max="1" width="52.42578125" style="85" customWidth="1"/>
    <col min="2" max="2" width="0.5703125" style="85" hidden="1" customWidth="1"/>
    <col min="3" max="3" width="15.42578125" style="85" customWidth="1"/>
    <col min="4" max="4" width="0.5703125" style="85" customWidth="1"/>
    <col min="5" max="5" width="23" style="85" customWidth="1"/>
    <col min="6" max="6" width="0.5703125" style="85" customWidth="1"/>
    <col min="7" max="7" width="19.7109375" style="85" customWidth="1"/>
    <col min="8" max="8" width="0.5703125" style="85" customWidth="1"/>
    <col min="9" max="9" width="19.7109375" style="85" customWidth="1"/>
    <col min="10" max="10" width="0.42578125" style="85" customWidth="1"/>
    <col min="11" max="11" width="14.42578125" style="85" customWidth="1"/>
    <col min="12" max="12" width="0.7109375" style="85" customWidth="1"/>
    <col min="13" max="13" width="15.85546875" style="85" customWidth="1"/>
    <col min="14" max="14" width="1.140625" style="85" customWidth="1"/>
    <col min="15" max="15" width="28.7109375" style="85" customWidth="1"/>
    <col min="16" max="16" width="0.5703125" style="85" customWidth="1"/>
    <col min="17" max="17" width="28.42578125" style="85" customWidth="1"/>
    <col min="18" max="18" width="0.5703125" style="85" customWidth="1"/>
    <col min="19" max="19" width="16.140625" style="85" bestFit="1" customWidth="1"/>
    <col min="20" max="20" width="27.85546875" style="85" customWidth="1"/>
    <col min="21" max="21" width="0.5703125" style="85" customWidth="1"/>
    <col min="22" max="22" width="12" style="85" bestFit="1" customWidth="1"/>
    <col min="23" max="23" width="24" style="85" bestFit="1" customWidth="1"/>
    <col min="24" max="24" width="0.5703125" style="85" customWidth="1"/>
    <col min="25" max="25" width="17" style="85" customWidth="1"/>
    <col min="26" max="26" width="0.42578125" style="85" customWidth="1"/>
    <col min="27" max="27" width="19.7109375" style="85" customWidth="1"/>
    <col min="28" max="28" width="0.7109375" style="85" customWidth="1"/>
    <col min="29" max="29" width="37.42578125" style="85" bestFit="1" customWidth="1"/>
    <col min="30" max="30" width="0.5703125" style="85" customWidth="1"/>
    <col min="31" max="31" width="34" style="85" bestFit="1" customWidth="1"/>
    <col min="32" max="32" width="0.7109375" style="85" customWidth="1"/>
    <col min="33" max="33" width="16.5703125" style="85" customWidth="1"/>
    <col min="34" max="34" width="24.85546875" style="85" bestFit="1" customWidth="1"/>
    <col min="35" max="16384" width="9.140625" style="85"/>
  </cols>
  <sheetData>
    <row r="1" spans="1:34" s="84" customFormat="1" ht="24.75">
      <c r="A1" s="387" t="s">
        <v>75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4" s="84" customFormat="1" ht="24.75">
      <c r="A2" s="387" t="s">
        <v>42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</row>
    <row r="3" spans="1:34" s="84" customFormat="1" ht="24.75">
      <c r="A3" s="387" t="str">
        <f>روکش!A21</f>
        <v>منتهی به 1404/11/30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</row>
    <row r="4" spans="1:34" ht="27.75">
      <c r="A4" s="388" t="s">
        <v>56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</row>
    <row r="5" spans="1:34" ht="24.7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162"/>
      <c r="AB5" s="86"/>
      <c r="AC5" s="86"/>
      <c r="AD5" s="86"/>
      <c r="AE5" s="86"/>
      <c r="AF5" s="86"/>
      <c r="AG5" s="86"/>
    </row>
    <row r="6" spans="1:34" ht="27.75" customHeight="1" thickBot="1">
      <c r="A6" s="389" t="s">
        <v>57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279"/>
      <c r="M6" s="389" t="s">
        <v>181</v>
      </c>
      <c r="N6" s="389"/>
      <c r="O6" s="389"/>
      <c r="P6" s="389"/>
      <c r="Q6" s="389"/>
      <c r="R6" s="87"/>
      <c r="S6" s="390" t="s">
        <v>7</v>
      </c>
      <c r="T6" s="390"/>
      <c r="U6" s="390"/>
      <c r="V6" s="390"/>
      <c r="W6" s="390"/>
      <c r="X6" s="86"/>
      <c r="Y6" s="389" t="s">
        <v>183</v>
      </c>
      <c r="Z6" s="389"/>
      <c r="AA6" s="389"/>
      <c r="AB6" s="389"/>
      <c r="AC6" s="389"/>
      <c r="AD6" s="389"/>
      <c r="AE6" s="389"/>
      <c r="AF6" s="389"/>
      <c r="AG6" s="389"/>
    </row>
    <row r="7" spans="1:34" ht="26.25" customHeight="1">
      <c r="A7" s="393" t="s">
        <v>58</v>
      </c>
      <c r="B7" s="88"/>
      <c r="C7" s="394" t="s">
        <v>59</v>
      </c>
      <c r="D7" s="316"/>
      <c r="E7" s="396" t="s">
        <v>64</v>
      </c>
      <c r="F7" s="316"/>
      <c r="G7" s="391" t="s">
        <v>60</v>
      </c>
      <c r="H7" s="316"/>
      <c r="I7" s="394" t="s">
        <v>19</v>
      </c>
      <c r="J7" s="316"/>
      <c r="K7" s="396" t="s">
        <v>61</v>
      </c>
      <c r="L7" s="328"/>
      <c r="M7" s="397" t="s">
        <v>3</v>
      </c>
      <c r="N7" s="391"/>
      <c r="O7" s="391" t="s">
        <v>0</v>
      </c>
      <c r="P7" s="391"/>
      <c r="Q7" s="391" t="s">
        <v>17</v>
      </c>
      <c r="R7" s="316"/>
      <c r="S7" s="400" t="s">
        <v>4</v>
      </c>
      <c r="T7" s="400"/>
      <c r="U7" s="132"/>
      <c r="V7" s="400" t="s">
        <v>5</v>
      </c>
      <c r="W7" s="400"/>
      <c r="X7" s="132"/>
      <c r="Y7" s="397" t="s">
        <v>3</v>
      </c>
      <c r="Z7" s="399"/>
      <c r="AA7" s="391" t="s">
        <v>62</v>
      </c>
      <c r="AB7" s="316"/>
      <c r="AC7" s="391" t="s">
        <v>0</v>
      </c>
      <c r="AD7" s="399"/>
      <c r="AE7" s="391" t="s">
        <v>17</v>
      </c>
      <c r="AF7" s="286"/>
      <c r="AG7" s="391" t="s">
        <v>18</v>
      </c>
      <c r="AH7" s="164"/>
    </row>
    <row r="8" spans="1:34" s="89" customFormat="1" ht="36" customHeight="1" thickBot="1">
      <c r="A8" s="389"/>
      <c r="B8" s="88"/>
      <c r="C8" s="395"/>
      <c r="D8" s="316"/>
      <c r="E8" s="395"/>
      <c r="F8" s="316"/>
      <c r="G8" s="392"/>
      <c r="H8" s="316"/>
      <c r="I8" s="395"/>
      <c r="J8" s="316"/>
      <c r="K8" s="395"/>
      <c r="L8" s="119"/>
      <c r="M8" s="398"/>
      <c r="N8" s="399"/>
      <c r="O8" s="392"/>
      <c r="P8" s="399"/>
      <c r="Q8" s="392"/>
      <c r="R8" s="316"/>
      <c r="S8" s="260" t="s">
        <v>3</v>
      </c>
      <c r="T8" s="260" t="s">
        <v>0</v>
      </c>
      <c r="U8" s="19"/>
      <c r="V8" s="260" t="s">
        <v>3</v>
      </c>
      <c r="W8" s="260" t="s">
        <v>41</v>
      </c>
      <c r="X8" s="19"/>
      <c r="Y8" s="398"/>
      <c r="Z8" s="399"/>
      <c r="AA8" s="392"/>
      <c r="AB8" s="316"/>
      <c r="AC8" s="392"/>
      <c r="AD8" s="399"/>
      <c r="AE8" s="392"/>
      <c r="AF8" s="286"/>
      <c r="AG8" s="392"/>
      <c r="AH8" s="165"/>
    </row>
    <row r="9" spans="1:34" s="89" customFormat="1" ht="27">
      <c r="A9" s="204" t="s">
        <v>137</v>
      </c>
      <c r="B9" s="157"/>
      <c r="C9" s="248" t="s">
        <v>78</v>
      </c>
      <c r="D9" s="248"/>
      <c r="E9" s="248" t="s">
        <v>78</v>
      </c>
      <c r="F9" s="119"/>
      <c r="G9" s="201" t="s">
        <v>139</v>
      </c>
      <c r="H9" s="201"/>
      <c r="I9" s="201" t="s">
        <v>141</v>
      </c>
      <c r="J9" s="201"/>
      <c r="K9" s="293">
        <v>0.20499999999999999</v>
      </c>
      <c r="L9" s="201"/>
      <c r="M9" s="294">
        <v>120000</v>
      </c>
      <c r="N9" s="201"/>
      <c r="O9" s="202">
        <v>96015500000</v>
      </c>
      <c r="P9" s="202"/>
      <c r="Q9" s="202">
        <v>88631780250</v>
      </c>
      <c r="R9" s="201"/>
      <c r="S9" s="202"/>
      <c r="T9" s="202"/>
      <c r="U9" s="201"/>
      <c r="V9" s="202"/>
      <c r="W9" s="202"/>
      <c r="X9" s="201"/>
      <c r="Y9" s="202">
        <v>120000</v>
      </c>
      <c r="Z9" s="202"/>
      <c r="AA9" s="202">
        <v>739000</v>
      </c>
      <c r="AB9" s="201"/>
      <c r="AC9" s="202">
        <v>96015500000</v>
      </c>
      <c r="AD9" s="201"/>
      <c r="AE9" s="202">
        <v>88631780250</v>
      </c>
      <c r="AF9" s="201"/>
      <c r="AG9" s="299">
        <f>AE9/$AE$19</f>
        <v>2.8606213136845367E-2</v>
      </c>
      <c r="AH9" s="165"/>
    </row>
    <row r="10" spans="1:34" s="89" customFormat="1" ht="27">
      <c r="A10" s="204" t="s">
        <v>87</v>
      </c>
      <c r="B10" s="157"/>
      <c r="C10" s="248" t="s">
        <v>78</v>
      </c>
      <c r="D10" s="248"/>
      <c r="E10" s="248" t="s">
        <v>78</v>
      </c>
      <c r="F10" s="119"/>
      <c r="G10" s="201" t="s">
        <v>88</v>
      </c>
      <c r="H10" s="201"/>
      <c r="I10" s="201" t="s">
        <v>89</v>
      </c>
      <c r="J10" s="201"/>
      <c r="K10" s="293">
        <v>0.23</v>
      </c>
      <c r="L10" s="201"/>
      <c r="M10" s="294">
        <v>320000</v>
      </c>
      <c r="N10" s="201"/>
      <c r="O10" s="202">
        <v>320000000000</v>
      </c>
      <c r="P10" s="202"/>
      <c r="Q10" s="202">
        <v>319826000000</v>
      </c>
      <c r="R10" s="201"/>
      <c r="S10" s="202"/>
      <c r="T10" s="202"/>
      <c r="U10" s="201"/>
      <c r="V10" s="201"/>
      <c r="W10" s="201"/>
      <c r="X10" s="201"/>
      <c r="Y10" s="202">
        <v>320000</v>
      </c>
      <c r="Z10" s="202"/>
      <c r="AA10" s="202">
        <v>1000000</v>
      </c>
      <c r="AB10" s="201"/>
      <c r="AC10" s="202">
        <v>320000000000</v>
      </c>
      <c r="AD10" s="201"/>
      <c r="AE10" s="202">
        <v>319826000000</v>
      </c>
      <c r="AF10" s="201"/>
      <c r="AG10" s="299">
        <f t="shared" ref="AG10:AG14" si="0">AE10/$AE$19</f>
        <v>0.10322494591554485</v>
      </c>
      <c r="AH10" s="165"/>
    </row>
    <row r="11" spans="1:34" s="89" customFormat="1" ht="27">
      <c r="A11" s="204" t="s">
        <v>168</v>
      </c>
      <c r="B11" s="157"/>
      <c r="C11" s="248" t="s">
        <v>78</v>
      </c>
      <c r="D11" s="248"/>
      <c r="E11" s="248" t="s">
        <v>78</v>
      </c>
      <c r="F11" s="119"/>
      <c r="G11" s="201" t="s">
        <v>140</v>
      </c>
      <c r="H11" s="201"/>
      <c r="I11" s="201" t="s">
        <v>169</v>
      </c>
      <c r="J11" s="201"/>
      <c r="K11" s="293">
        <v>0.23</v>
      </c>
      <c r="L11" s="201"/>
      <c r="M11" s="294">
        <v>100000</v>
      </c>
      <c r="N11" s="201"/>
      <c r="O11" s="202">
        <v>90255320000</v>
      </c>
      <c r="P11" s="202"/>
      <c r="Q11" s="202">
        <v>90371833582</v>
      </c>
      <c r="R11" s="201"/>
      <c r="S11" s="202"/>
      <c r="T11" s="202"/>
      <c r="U11" s="201"/>
      <c r="V11" s="201"/>
      <c r="W11" s="201"/>
      <c r="X11" s="201"/>
      <c r="Y11" s="202">
        <v>100000</v>
      </c>
      <c r="Z11" s="202"/>
      <c r="AA11" s="202">
        <v>903822</v>
      </c>
      <c r="AB11" s="201"/>
      <c r="AC11" s="202">
        <v>90255320000</v>
      </c>
      <c r="AD11" s="201"/>
      <c r="AE11" s="202">
        <v>90333054680</v>
      </c>
      <c r="AF11" s="201"/>
      <c r="AG11" s="299">
        <f t="shared" si="0"/>
        <v>2.9155305333928308E-2</v>
      </c>
      <c r="AH11" s="165"/>
    </row>
    <row r="12" spans="1:34" s="89" customFormat="1" ht="27">
      <c r="A12" s="204" t="s">
        <v>138</v>
      </c>
      <c r="B12" s="157"/>
      <c r="C12" s="248" t="s">
        <v>78</v>
      </c>
      <c r="D12" s="248"/>
      <c r="E12" s="248" t="s">
        <v>78</v>
      </c>
      <c r="F12" s="119"/>
      <c r="G12" s="201" t="s">
        <v>140</v>
      </c>
      <c r="H12" s="201"/>
      <c r="I12" s="201" t="s">
        <v>142</v>
      </c>
      <c r="J12" s="201"/>
      <c r="K12" s="295">
        <v>0.23</v>
      </c>
      <c r="L12" s="201"/>
      <c r="M12" s="296">
        <v>320000</v>
      </c>
      <c r="N12" s="201"/>
      <c r="O12" s="202">
        <v>295347345800</v>
      </c>
      <c r="P12" s="202"/>
      <c r="Q12" s="202">
        <v>281337819335</v>
      </c>
      <c r="R12" s="201"/>
      <c r="S12" s="202"/>
      <c r="T12" s="202"/>
      <c r="U12" s="201"/>
      <c r="V12" s="201"/>
      <c r="W12" s="201"/>
      <c r="X12" s="201"/>
      <c r="Y12" s="298">
        <v>320000</v>
      </c>
      <c r="Z12" s="202"/>
      <c r="AA12" s="298">
        <v>886336</v>
      </c>
      <c r="AB12" s="201"/>
      <c r="AC12" s="202">
        <v>295347345800</v>
      </c>
      <c r="AD12" s="201"/>
      <c r="AE12" s="202">
        <v>283473297537</v>
      </c>
      <c r="AF12" s="201"/>
      <c r="AG12" s="299">
        <f t="shared" si="0"/>
        <v>9.1491985663323103E-2</v>
      </c>
      <c r="AH12" s="165"/>
    </row>
    <row r="13" spans="1:34" s="89" customFormat="1" ht="25.5" customHeight="1">
      <c r="A13" s="204" t="s">
        <v>124</v>
      </c>
      <c r="B13" s="157"/>
      <c r="C13" s="248" t="s">
        <v>78</v>
      </c>
      <c r="D13" s="248"/>
      <c r="E13" s="248" t="s">
        <v>78</v>
      </c>
      <c r="F13" s="119"/>
      <c r="G13" s="201" t="s">
        <v>125</v>
      </c>
      <c r="H13" s="201"/>
      <c r="I13" s="201" t="s">
        <v>126</v>
      </c>
      <c r="J13" s="201"/>
      <c r="K13" s="295">
        <v>0.26</v>
      </c>
      <c r="L13" s="201"/>
      <c r="M13" s="296">
        <v>200000</v>
      </c>
      <c r="N13" s="201"/>
      <c r="O13" s="202">
        <v>211031593750</v>
      </c>
      <c r="P13" s="202"/>
      <c r="Q13" s="202">
        <v>199891250000</v>
      </c>
      <c r="R13" s="201"/>
      <c r="S13" s="202"/>
      <c r="T13" s="202"/>
      <c r="U13" s="201"/>
      <c r="V13" s="201"/>
      <c r="W13" s="201"/>
      <c r="X13" s="201"/>
      <c r="Y13" s="298">
        <v>200000</v>
      </c>
      <c r="Z13" s="202"/>
      <c r="AA13" s="298">
        <v>1000000</v>
      </c>
      <c r="AB13" s="201"/>
      <c r="AC13" s="202">
        <v>211031593750</v>
      </c>
      <c r="AD13" s="201"/>
      <c r="AE13" s="202">
        <v>199891250000</v>
      </c>
      <c r="AF13" s="201"/>
      <c r="AG13" s="299">
        <f t="shared" si="0"/>
        <v>6.4515591197215533E-2</v>
      </c>
      <c r="AH13" s="165"/>
    </row>
    <row r="14" spans="1:34" s="89" customFormat="1" ht="25.5" customHeight="1" thickBot="1">
      <c r="A14" s="204" t="s">
        <v>174</v>
      </c>
      <c r="B14" s="157"/>
      <c r="C14" s="248" t="s">
        <v>78</v>
      </c>
      <c r="D14" s="248"/>
      <c r="E14" s="248" t="s">
        <v>78</v>
      </c>
      <c r="F14" s="119"/>
      <c r="G14" s="201" t="s">
        <v>175</v>
      </c>
      <c r="H14" s="201"/>
      <c r="I14" s="201" t="s">
        <v>176</v>
      </c>
      <c r="J14" s="201"/>
      <c r="K14" s="295">
        <v>0.23</v>
      </c>
      <c r="L14" s="201"/>
      <c r="M14" s="296">
        <v>530000</v>
      </c>
      <c r="N14" s="201"/>
      <c r="O14" s="202">
        <v>497222256625</v>
      </c>
      <c r="P14" s="202"/>
      <c r="Q14" s="202">
        <v>505186155582</v>
      </c>
      <c r="R14" s="201"/>
      <c r="S14" s="202"/>
      <c r="T14" s="202"/>
      <c r="U14" s="201"/>
      <c r="V14" s="201"/>
      <c r="W14" s="201"/>
      <c r="X14" s="201"/>
      <c r="Y14" s="298">
        <v>530000</v>
      </c>
      <c r="Z14" s="202"/>
      <c r="AA14" s="298">
        <v>953700</v>
      </c>
      <c r="AB14" s="201"/>
      <c r="AC14" s="202">
        <v>497222256625</v>
      </c>
      <c r="AD14" s="201"/>
      <c r="AE14" s="202">
        <v>505186155582</v>
      </c>
      <c r="AF14" s="201"/>
      <c r="AG14" s="299">
        <f t="shared" si="0"/>
        <v>0.16305057621092087</v>
      </c>
      <c r="AH14" s="165"/>
    </row>
    <row r="15" spans="1:34" s="223" customFormat="1" ht="28.5" customHeight="1" thickBot="1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97"/>
      <c r="L15" s="221"/>
      <c r="M15" s="222"/>
      <c r="N15" s="203"/>
      <c r="O15" s="329">
        <f>SUM(O9:O14)</f>
        <v>1509872016175</v>
      </c>
      <c r="P15" s="330"/>
      <c r="Q15" s="329">
        <f>SUM(Q9:Q14)</f>
        <v>1485244838749</v>
      </c>
      <c r="R15" s="330"/>
      <c r="S15" s="331"/>
      <c r="T15" s="329">
        <f>SUM(T9:T14)</f>
        <v>0</v>
      </c>
      <c r="U15" s="330"/>
      <c r="V15" s="331"/>
      <c r="W15" s="329">
        <f>SUM(W9:W14)</f>
        <v>0</v>
      </c>
      <c r="X15" s="330"/>
      <c r="Y15" s="331"/>
      <c r="Z15" s="330"/>
      <c r="AA15" s="332"/>
      <c r="AB15" s="330"/>
      <c r="AC15" s="329">
        <f>SUM(AC9:AD14)</f>
        <v>1509872016175</v>
      </c>
      <c r="AD15" s="330"/>
      <c r="AE15" s="329">
        <f>SUM(AE9:AE14)</f>
        <v>1487341538049</v>
      </c>
      <c r="AF15" s="329">
        <f t="shared" ref="AF15" si="1">SUM(AF9:AG13)</f>
        <v>0.31699404124685715</v>
      </c>
      <c r="AG15" s="333">
        <f>SUM(AG9:AG14)</f>
        <v>0.48004461745777804</v>
      </c>
      <c r="AH15" s="165"/>
    </row>
    <row r="16" spans="1:34" s="90" customFormat="1" ht="33" thickTop="1" thickBot="1">
      <c r="M16" s="85"/>
      <c r="N16" s="85"/>
      <c r="P16" s="85"/>
      <c r="R16" s="85"/>
      <c r="S16" s="85"/>
      <c r="U16" s="85"/>
      <c r="V16" s="85"/>
      <c r="X16" s="85"/>
      <c r="Y16" s="85"/>
      <c r="Z16" s="85"/>
      <c r="AA16" s="85"/>
      <c r="AB16" s="85"/>
      <c r="AD16" s="85"/>
      <c r="AF16" s="85"/>
      <c r="AG16" s="276"/>
      <c r="AH16" s="165"/>
    </row>
    <row r="17" spans="13:34" s="213" customFormat="1" ht="30.75" customHeight="1" thickTop="1">
      <c r="AG17" s="90"/>
      <c r="AH17" s="165"/>
    </row>
    <row r="18" spans="13:34" ht="33.6" customHeight="1">
      <c r="M18" s="140"/>
      <c r="O18" s="141"/>
      <c r="Q18" s="140"/>
      <c r="S18" s="140"/>
      <c r="T18" s="141"/>
      <c r="V18" s="140"/>
      <c r="W18" s="141"/>
      <c r="Y18" s="140"/>
      <c r="AA18" s="140"/>
      <c r="AC18" s="183"/>
      <c r="AE18" s="140"/>
      <c r="AG18" s="213"/>
      <c r="AH18" s="165"/>
    </row>
    <row r="19" spans="13:34" ht="27.75">
      <c r="M19" s="141"/>
      <c r="Q19" s="141"/>
      <c r="S19" s="141"/>
      <c r="V19" s="141"/>
      <c r="Y19" s="141"/>
      <c r="AA19" s="140"/>
      <c r="AC19" s="326">
        <v>1487341538049</v>
      </c>
      <c r="AE19" s="362">
        <v>3098340204137</v>
      </c>
      <c r="AH19" s="165"/>
    </row>
    <row r="20" spans="13:34" ht="22.5">
      <c r="AA20" s="141"/>
      <c r="AC20" s="327">
        <f>AC19-AE15</f>
        <v>0</v>
      </c>
      <c r="AD20" s="141"/>
      <c r="AE20" s="141"/>
      <c r="AH20" s="165"/>
    </row>
    <row r="21" spans="13:34" ht="22.5">
      <c r="AC21" s="141"/>
      <c r="AH21" s="165"/>
    </row>
    <row r="22" spans="13:34" ht="46.5" customHeight="1"/>
    <row r="23" spans="13:34" ht="33.75" customHeight="1">
      <c r="AE23" s="272"/>
    </row>
    <row r="24" spans="13:34" ht="33.75" customHeight="1">
      <c r="AC24" s="140"/>
      <c r="AE24" s="272"/>
    </row>
    <row r="25" spans="13:34" ht="46.5" customHeight="1">
      <c r="AC25" s="141"/>
      <c r="AE25" s="272"/>
    </row>
    <row r="26" spans="13:34">
      <c r="AE26" s="141"/>
    </row>
  </sheetData>
  <mergeCells count="28">
    <mergeCell ref="AD7:AD8"/>
    <mergeCell ref="AE7:AE8"/>
    <mergeCell ref="AG7:AG8"/>
    <mergeCell ref="S7:T7"/>
    <mergeCell ref="V7:W7"/>
    <mergeCell ref="Y7:Y8"/>
    <mergeCell ref="Z7:Z8"/>
    <mergeCell ref="AA7:AA8"/>
    <mergeCell ref="AC7:AC8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1:AG1"/>
    <mergeCell ref="A2:AG2"/>
    <mergeCell ref="A3:AG3"/>
    <mergeCell ref="A4:AG4"/>
    <mergeCell ref="M6:Q6"/>
    <mergeCell ref="S6:W6"/>
    <mergeCell ref="Y6:AG6"/>
    <mergeCell ref="A6:K6"/>
  </mergeCells>
  <pageMargins left="0.25" right="0.25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G22"/>
  <sheetViews>
    <sheetView rightToLeft="1" view="pageBreakPreview" zoomScaleNormal="56" zoomScaleSheetLayoutView="100" workbookViewId="0">
      <selection activeCell="A3" sqref="A3:M3"/>
    </sheetView>
  </sheetViews>
  <sheetFormatPr defaultRowHeight="15"/>
  <cols>
    <col min="1" max="1" width="35.85546875" customWidth="1"/>
    <col min="2" max="2" width="0.7109375" customWidth="1"/>
    <col min="3" max="3" width="12.5703125" customWidth="1"/>
    <col min="4" max="4" width="1" customWidth="1"/>
    <col min="5" max="5" width="13.7109375" customWidth="1"/>
    <col min="6" max="6" width="1" customWidth="1"/>
    <col min="7" max="7" width="15.28515625" bestFit="1" customWidth="1"/>
    <col min="8" max="8" width="1.140625" customWidth="1"/>
    <col min="9" max="9" width="12" customWidth="1"/>
    <col min="10" max="10" width="1" customWidth="1"/>
    <col min="11" max="11" width="28.140625" customWidth="1"/>
    <col min="12" max="12" width="1" customWidth="1"/>
    <col min="13" max="13" width="53" customWidth="1"/>
    <col min="14" max="14" width="20.140625" bestFit="1" customWidth="1"/>
    <col min="15" max="15" width="17.28515625" style="82" customWidth="1"/>
    <col min="16" max="16" width="16.7109375" bestFit="1" customWidth="1"/>
    <col min="17" max="17" width="28.85546875" hidden="1" customWidth="1"/>
  </cols>
  <sheetData>
    <row r="1" spans="1:33" s="84" customFormat="1" ht="24.75">
      <c r="A1" s="405" t="s">
        <v>75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91"/>
      <c r="O1" s="78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3" s="84" customFormat="1" ht="24.75">
      <c r="A2" s="405" t="s">
        <v>42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91"/>
      <c r="O2" s="78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s="84" customFormat="1" ht="24.75">
      <c r="A3" s="405" t="str">
        <f>روکش!A21</f>
        <v>منتهی به 1404/11/30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91"/>
      <c r="O3" s="78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5" spans="1:33" s="92" customFormat="1" ht="22.5">
      <c r="A5" s="403" t="s">
        <v>85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79"/>
      <c r="O5" s="80"/>
      <c r="P5" s="81"/>
    </row>
    <row r="6" spans="1:33" s="92" customFormat="1" ht="22.5">
      <c r="A6" s="403" t="s">
        <v>86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79"/>
      <c r="O6" s="80"/>
      <c r="P6" s="81"/>
    </row>
    <row r="7" spans="1:33" s="92" customFormat="1" ht="33.75" customHeight="1" thickBot="1">
      <c r="A7" s="335"/>
      <c r="B7" s="336"/>
      <c r="C7" s="336"/>
      <c r="D7" s="336"/>
      <c r="E7" s="401" t="s">
        <v>184</v>
      </c>
      <c r="F7" s="402"/>
      <c r="G7" s="402"/>
      <c r="H7" s="402"/>
      <c r="I7" s="402"/>
      <c r="J7" s="402"/>
      <c r="K7" s="402"/>
      <c r="L7" s="336"/>
      <c r="M7" s="336"/>
    </row>
    <row r="8" spans="1:33" ht="36.75" customHeight="1">
      <c r="A8" s="334" t="s">
        <v>79</v>
      </c>
      <c r="B8" s="92"/>
      <c r="C8" s="310" t="s">
        <v>80</v>
      </c>
      <c r="D8" s="92"/>
      <c r="E8" s="310" t="s">
        <v>122</v>
      </c>
      <c r="F8" s="92"/>
      <c r="G8" s="310" t="s">
        <v>81</v>
      </c>
      <c r="H8" s="92"/>
      <c r="I8" s="310" t="s">
        <v>82</v>
      </c>
      <c r="J8" s="92"/>
      <c r="K8" s="310" t="s">
        <v>83</v>
      </c>
      <c r="L8" s="92"/>
      <c r="M8" s="310" t="s">
        <v>84</v>
      </c>
      <c r="N8" s="92"/>
      <c r="O8" s="92"/>
      <c r="P8" s="92"/>
      <c r="Q8" s="92"/>
    </row>
    <row r="9" spans="1:33" ht="25.5" customHeight="1">
      <c r="A9" s="312" t="s">
        <v>154</v>
      </c>
      <c r="B9" s="167"/>
      <c r="C9" s="167">
        <v>200000</v>
      </c>
      <c r="D9" s="167"/>
      <c r="E9" s="311">
        <v>1070000</v>
      </c>
      <c r="F9" s="167"/>
      <c r="G9" s="314">
        <v>1000000</v>
      </c>
      <c r="H9" s="167"/>
      <c r="I9" s="273">
        <f t="shared" ref="I9:I13" si="0">(G9-E9)*100/E9</f>
        <v>-6.5420560747663554</v>
      </c>
      <c r="J9" s="167"/>
      <c r="K9" s="314">
        <v>199891250000</v>
      </c>
      <c r="L9" s="92"/>
      <c r="M9" s="168" t="s">
        <v>90</v>
      </c>
      <c r="N9" s="92"/>
      <c r="O9" s="92"/>
      <c r="P9" s="92"/>
      <c r="Q9" s="92"/>
    </row>
    <row r="10" spans="1:33" ht="25.5" customHeight="1">
      <c r="A10" s="312" t="s">
        <v>155</v>
      </c>
      <c r="B10" s="167"/>
      <c r="C10" s="167">
        <v>320000</v>
      </c>
      <c r="D10" s="167"/>
      <c r="E10" s="311">
        <v>1070000</v>
      </c>
      <c r="F10" s="167"/>
      <c r="G10" s="314">
        <v>1000000</v>
      </c>
      <c r="H10" s="167"/>
      <c r="I10" s="273">
        <f t="shared" si="0"/>
        <v>-6.5420560747663554</v>
      </c>
      <c r="J10" s="167"/>
      <c r="K10" s="314">
        <v>319826000000</v>
      </c>
      <c r="L10" s="92"/>
      <c r="M10" s="168" t="s">
        <v>90</v>
      </c>
      <c r="N10" s="92"/>
      <c r="O10" s="92"/>
      <c r="P10" s="92"/>
      <c r="Q10" s="219">
        <f>E9*C9</f>
        <v>214000000000</v>
      </c>
    </row>
    <row r="11" spans="1:33" ht="25.5" customHeight="1">
      <c r="A11" s="312" t="s">
        <v>153</v>
      </c>
      <c r="B11" s="167"/>
      <c r="C11" s="167">
        <v>120000</v>
      </c>
      <c r="D11" s="167"/>
      <c r="E11" s="167">
        <v>796000</v>
      </c>
      <c r="F11" s="167"/>
      <c r="G11" s="314">
        <v>739000</v>
      </c>
      <c r="H11" s="167"/>
      <c r="I11" s="273">
        <f t="shared" si="0"/>
        <v>-7.1608040201005023</v>
      </c>
      <c r="J11" s="167"/>
      <c r="K11" s="314">
        <f>اوراق!AE9</f>
        <v>88631780250</v>
      </c>
      <c r="L11" s="92"/>
      <c r="M11" s="168" t="s">
        <v>90</v>
      </c>
      <c r="N11" s="92"/>
      <c r="O11" s="92"/>
      <c r="P11" s="92"/>
      <c r="Q11" s="92"/>
    </row>
    <row r="12" spans="1:33" ht="25.5" customHeight="1">
      <c r="A12" s="313" t="s">
        <v>156</v>
      </c>
      <c r="B12" s="167"/>
      <c r="C12" s="167">
        <v>320000</v>
      </c>
      <c r="D12" s="167"/>
      <c r="E12" s="167">
        <v>956570</v>
      </c>
      <c r="F12" s="167"/>
      <c r="G12" s="314">
        <v>879659</v>
      </c>
      <c r="H12" s="167"/>
      <c r="I12" s="273">
        <f t="shared" si="0"/>
        <v>-8.0402897853790112</v>
      </c>
      <c r="J12" s="167"/>
      <c r="K12" s="314">
        <f>اوراق!AE12</f>
        <v>283473297537</v>
      </c>
      <c r="L12" s="92"/>
      <c r="M12" s="168" t="s">
        <v>90</v>
      </c>
      <c r="N12" s="92"/>
      <c r="O12" s="92"/>
      <c r="P12" s="92"/>
      <c r="Q12" s="92"/>
    </row>
    <row r="13" spans="1:33" ht="32.25" customHeight="1">
      <c r="A13" s="313" t="s">
        <v>185</v>
      </c>
      <c r="C13" s="167">
        <v>100000</v>
      </c>
      <c r="D13" s="167"/>
      <c r="E13" s="167">
        <v>960700</v>
      </c>
      <c r="F13" s="167"/>
      <c r="G13" s="167">
        <v>903822</v>
      </c>
      <c r="I13" s="273">
        <f t="shared" si="0"/>
        <v>-5.9204746538981992</v>
      </c>
      <c r="K13" s="314">
        <f>اوراق!AE11</f>
        <v>90333054680</v>
      </c>
      <c r="L13" s="93"/>
      <c r="M13" s="168" t="s">
        <v>90</v>
      </c>
    </row>
    <row r="14" spans="1:33">
      <c r="C14" s="95"/>
      <c r="O14" s="145"/>
    </row>
    <row r="16" spans="1:33" ht="22.5">
      <c r="G16" s="218"/>
      <c r="K16" s="258"/>
      <c r="N16" s="79"/>
    </row>
    <row r="17" spans="5:15" ht="22.5">
      <c r="E17" s="94"/>
      <c r="N17" s="79"/>
      <c r="O17" s="146"/>
    </row>
    <row r="18" spans="5:15" ht="22.5">
      <c r="N18" s="79"/>
    </row>
    <row r="20" spans="5:15">
      <c r="K20" s="95"/>
      <c r="M20" s="96"/>
    </row>
    <row r="21" spans="5:15">
      <c r="K21" s="95"/>
    </row>
    <row r="22" spans="5:15">
      <c r="M22" s="95"/>
    </row>
  </sheetData>
  <mergeCells count="6"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Q39"/>
  <sheetViews>
    <sheetView rightToLeft="1" view="pageBreakPreview" zoomScaleNormal="100" zoomScaleSheetLayoutView="100" workbookViewId="0">
      <selection activeCell="K22" sqref="K22"/>
    </sheetView>
  </sheetViews>
  <sheetFormatPr defaultColWidth="9.140625" defaultRowHeight="15"/>
  <cols>
    <col min="1" max="1" width="18.7109375" style="200" customWidth="1"/>
    <col min="2" max="2" width="0.42578125" style="97" customWidth="1"/>
    <col min="3" max="3" width="22.140625" style="61" bestFit="1" customWidth="1"/>
    <col min="4" max="4" width="0.7109375" style="97" customWidth="1"/>
    <col min="5" max="5" width="21.85546875" style="97" customWidth="1"/>
    <col min="6" max="6" width="0.42578125" style="97" customWidth="1"/>
    <col min="7" max="7" width="22.140625" style="97" customWidth="1"/>
    <col min="8" max="8" width="0.42578125" style="97" customWidth="1"/>
    <col min="9" max="9" width="22.140625" style="97" bestFit="1" customWidth="1"/>
    <col min="10" max="10" width="0.5703125" style="97" customWidth="1"/>
    <col min="11" max="11" width="16" style="97" customWidth="1"/>
    <col min="12" max="12" width="14.7109375" style="97" hidden="1" customWidth="1"/>
    <col min="13" max="13" width="9.140625" style="97"/>
    <col min="14" max="14" width="20.140625" style="97" bestFit="1" customWidth="1"/>
    <col min="15" max="16" width="9.140625" style="97"/>
    <col min="17" max="17" width="12.140625" style="97" hidden="1" customWidth="1"/>
    <col min="18" max="16384" width="9.140625" style="97"/>
  </cols>
  <sheetData>
    <row r="1" spans="1:13" s="7" customFormat="1" ht="18">
      <c r="A1" s="408" t="s">
        <v>75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3" s="7" customFormat="1" ht="18">
      <c r="A2" s="408" t="s">
        <v>42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3" s="7" customFormat="1" ht="16.5" customHeight="1">
      <c r="A3" s="408" t="str">
        <f>روکش!A21</f>
        <v>منتهی به 1404/11/30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3" ht="18.75">
      <c r="A4" s="411" t="s">
        <v>43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</row>
    <row r="5" spans="1:13" ht="11.25" customHeight="1">
      <c r="A5" s="199"/>
      <c r="B5" s="98"/>
      <c r="C5" s="198"/>
      <c r="D5" s="98"/>
      <c r="E5" s="98"/>
      <c r="F5" s="98"/>
      <c r="G5" s="98"/>
      <c r="H5" s="98"/>
      <c r="I5" s="98"/>
      <c r="J5" s="98"/>
      <c r="K5" s="98"/>
    </row>
    <row r="6" spans="1:13" ht="18.75" customHeight="1" thickBot="1">
      <c r="A6" s="208"/>
      <c r="B6" s="209"/>
      <c r="C6" s="210" t="s">
        <v>181</v>
      </c>
      <c r="D6" s="99"/>
      <c r="E6" s="407" t="s">
        <v>7</v>
      </c>
      <c r="F6" s="407"/>
      <c r="G6" s="407"/>
      <c r="H6" s="98"/>
      <c r="I6" s="420" t="s">
        <v>186</v>
      </c>
      <c r="J6" s="420"/>
      <c r="K6" s="420"/>
    </row>
    <row r="7" spans="1:13" ht="17.25" customHeight="1">
      <c r="A7" s="414" t="s">
        <v>8</v>
      </c>
      <c r="B7" s="414"/>
      <c r="C7" s="416" t="s">
        <v>6</v>
      </c>
      <c r="D7" s="211"/>
      <c r="E7" s="418" t="s">
        <v>28</v>
      </c>
      <c r="F7" s="100"/>
      <c r="G7" s="418" t="s">
        <v>29</v>
      </c>
      <c r="H7" s="98"/>
      <c r="I7" s="412" t="s">
        <v>6</v>
      </c>
      <c r="J7" s="414"/>
      <c r="K7" s="409" t="s">
        <v>18</v>
      </c>
    </row>
    <row r="8" spans="1:13" ht="11.25" customHeight="1" thickBot="1">
      <c r="A8" s="415"/>
      <c r="B8" s="414"/>
      <c r="C8" s="417"/>
      <c r="D8" s="211"/>
      <c r="E8" s="419"/>
      <c r="F8" s="98"/>
      <c r="G8" s="419"/>
      <c r="H8" s="98"/>
      <c r="I8" s="413"/>
      <c r="J8" s="414"/>
      <c r="K8" s="410"/>
    </row>
    <row r="9" spans="1:13" s="98" customFormat="1" ht="18">
      <c r="A9" s="205" t="s">
        <v>167</v>
      </c>
      <c r="B9" s="406"/>
      <c r="C9" s="317">
        <v>75089486</v>
      </c>
      <c r="D9" s="317"/>
      <c r="E9" s="317">
        <v>307329</v>
      </c>
      <c r="F9" s="317"/>
      <c r="G9" s="317">
        <v>0</v>
      </c>
      <c r="H9" s="317"/>
      <c r="I9" s="317">
        <f>C9+E9-G9</f>
        <v>75396815</v>
      </c>
      <c r="K9" s="206">
        <f>I9/اوراق!$AE$19</f>
        <v>2.4334582399740296E-5</v>
      </c>
      <c r="L9" s="101"/>
      <c r="M9" s="274"/>
    </row>
    <row r="10" spans="1:13" s="98" customFormat="1" ht="18">
      <c r="A10" s="205" t="s">
        <v>158</v>
      </c>
      <c r="B10" s="406"/>
      <c r="C10" s="317">
        <v>5949454</v>
      </c>
      <c r="D10" s="317"/>
      <c r="E10" s="317">
        <v>24350</v>
      </c>
      <c r="F10" s="317"/>
      <c r="G10" s="317">
        <v>197000</v>
      </c>
      <c r="H10" s="317"/>
      <c r="I10" s="317">
        <f t="shared" ref="I10:I20" si="0">C10+E10-G10</f>
        <v>5776804</v>
      </c>
      <c r="K10" s="206">
        <f>I10/اوراق!$AE$19</f>
        <v>1.8644834393223287E-6</v>
      </c>
      <c r="L10" s="101"/>
    </row>
    <row r="11" spans="1:13" s="98" customFormat="1" ht="18">
      <c r="A11" s="205" t="s">
        <v>159</v>
      </c>
      <c r="B11" s="207"/>
      <c r="C11" s="317">
        <v>331871150146</v>
      </c>
      <c r="D11" s="317"/>
      <c r="E11" s="317">
        <v>386614947756</v>
      </c>
      <c r="F11" s="317"/>
      <c r="G11" s="317">
        <v>609544350000</v>
      </c>
      <c r="H11" s="317"/>
      <c r="I11" s="317">
        <f t="shared" si="0"/>
        <v>108941747902</v>
      </c>
      <c r="K11" s="206">
        <f>I11/اوراق!$AE$19</f>
        <v>3.5161325330426138E-2</v>
      </c>
      <c r="L11" s="101"/>
    </row>
    <row r="12" spans="1:13" s="98" customFormat="1" ht="18">
      <c r="A12" s="205" t="s">
        <v>160</v>
      </c>
      <c r="B12" s="406"/>
      <c r="C12" s="317">
        <v>20607973298</v>
      </c>
      <c r="D12" s="317"/>
      <c r="E12" s="317">
        <v>922612078590</v>
      </c>
      <c r="F12" s="317"/>
      <c r="G12" s="317">
        <v>935454576774</v>
      </c>
      <c r="H12" s="317"/>
      <c r="I12" s="317">
        <f t="shared" si="0"/>
        <v>7765475114</v>
      </c>
      <c r="K12" s="206">
        <f>I12/اوراق!$AE$19</f>
        <v>2.5063339085976731E-3</v>
      </c>
      <c r="L12" s="101"/>
    </row>
    <row r="13" spans="1:13" s="98" customFormat="1" ht="18">
      <c r="A13" s="205" t="s">
        <v>161</v>
      </c>
      <c r="B13" s="406"/>
      <c r="C13" s="317">
        <v>221189509338</v>
      </c>
      <c r="D13" s="317"/>
      <c r="E13" s="317">
        <v>73578181107</v>
      </c>
      <c r="F13" s="317"/>
      <c r="G13" s="317">
        <v>139175150000</v>
      </c>
      <c r="H13" s="317"/>
      <c r="I13" s="317">
        <f t="shared" si="0"/>
        <v>155592540445</v>
      </c>
      <c r="K13" s="206">
        <f>I13/اوراق!$AE$19</f>
        <v>5.0218029717087879E-2</v>
      </c>
      <c r="L13" s="101"/>
    </row>
    <row r="14" spans="1:13" s="98" customFormat="1" ht="18">
      <c r="A14" s="205" t="s">
        <v>162</v>
      </c>
      <c r="B14" s="207"/>
      <c r="C14" s="317">
        <v>0</v>
      </c>
      <c r="D14" s="317"/>
      <c r="E14" s="317">
        <v>0</v>
      </c>
      <c r="F14" s="317"/>
      <c r="G14" s="317">
        <v>0</v>
      </c>
      <c r="H14" s="317"/>
      <c r="I14" s="317">
        <f t="shared" si="0"/>
        <v>0</v>
      </c>
      <c r="K14" s="206">
        <f>I14/اوراق!$AE$19</f>
        <v>0</v>
      </c>
      <c r="L14" s="101"/>
    </row>
    <row r="15" spans="1:13" s="98" customFormat="1" ht="18">
      <c r="A15" s="205" t="s">
        <v>170</v>
      </c>
      <c r="B15" s="207"/>
      <c r="C15" s="317">
        <v>262424</v>
      </c>
      <c r="D15" s="317"/>
      <c r="E15" s="317">
        <v>0</v>
      </c>
      <c r="F15" s="317"/>
      <c r="G15" s="317">
        <v>0</v>
      </c>
      <c r="H15" s="317"/>
      <c r="I15" s="317">
        <f t="shared" si="0"/>
        <v>262424</v>
      </c>
      <c r="K15" s="206">
        <f>I15/اوراق!$AE$19</f>
        <v>8.4698252196322196E-8</v>
      </c>
      <c r="L15" s="101"/>
    </row>
    <row r="16" spans="1:13" s="98" customFormat="1" ht="18">
      <c r="A16" s="205" t="s">
        <v>163</v>
      </c>
      <c r="B16" s="207"/>
      <c r="C16" s="317">
        <v>360438345401</v>
      </c>
      <c r="D16" s="317"/>
      <c r="E16" s="317">
        <v>345800380563</v>
      </c>
      <c r="F16" s="317"/>
      <c r="G16" s="317">
        <v>374190977738</v>
      </c>
      <c r="H16" s="317"/>
      <c r="I16" s="317">
        <f t="shared" si="0"/>
        <v>332047748226</v>
      </c>
      <c r="K16" s="206">
        <f>I16/اوراق!$AE$19</f>
        <v>0.10716955735933696</v>
      </c>
      <c r="L16" s="101"/>
    </row>
    <row r="17" spans="1:12" s="98" customFormat="1" ht="18">
      <c r="A17" s="205" t="s">
        <v>164</v>
      </c>
      <c r="B17" s="207"/>
      <c r="C17" s="317">
        <v>390755936694</v>
      </c>
      <c r="D17" s="317"/>
      <c r="E17" s="317">
        <v>77542923823</v>
      </c>
      <c r="F17" s="317"/>
      <c r="G17" s="317">
        <v>75640018700</v>
      </c>
      <c r="H17" s="317"/>
      <c r="I17" s="317">
        <f t="shared" si="0"/>
        <v>392658841817</v>
      </c>
      <c r="K17" s="206">
        <f>I17/اوراق!$AE$19</f>
        <v>0.12673199711662061</v>
      </c>
      <c r="L17" s="101"/>
    </row>
    <row r="18" spans="1:12" s="98" customFormat="1" ht="18.75" customHeight="1">
      <c r="A18" s="205" t="s">
        <v>165</v>
      </c>
      <c r="B18" s="207"/>
      <c r="C18" s="317">
        <v>334507</v>
      </c>
      <c r="D18" s="317"/>
      <c r="E18" s="317">
        <v>0</v>
      </c>
      <c r="F18" s="317"/>
      <c r="G18" s="317">
        <v>0</v>
      </c>
      <c r="H18" s="317"/>
      <c r="I18" s="317">
        <f t="shared" si="0"/>
        <v>334507</v>
      </c>
      <c r="K18" s="206">
        <f>I18/اوراق!$AE$19</f>
        <v>1.0796328936162526E-7</v>
      </c>
      <c r="L18" s="101"/>
    </row>
    <row r="19" spans="1:12" s="98" customFormat="1" ht="19.5" customHeight="1">
      <c r="A19" s="205" t="s">
        <v>171</v>
      </c>
      <c r="B19" s="207"/>
      <c r="C19" s="317">
        <v>2136045</v>
      </c>
      <c r="D19" s="317"/>
      <c r="E19" s="317">
        <v>8744</v>
      </c>
      <c r="F19" s="317"/>
      <c r="G19" s="317">
        <v>0</v>
      </c>
      <c r="H19" s="317"/>
      <c r="I19" s="317">
        <f t="shared" si="0"/>
        <v>2144789</v>
      </c>
      <c r="K19" s="206">
        <f>I19/اوراق!$AE$19</f>
        <v>6.9223805608441943E-7</v>
      </c>
      <c r="L19" s="101"/>
    </row>
    <row r="20" spans="1:12" s="98" customFormat="1" ht="19.5" customHeight="1">
      <c r="A20" s="205" t="s">
        <v>166</v>
      </c>
      <c r="B20" s="207"/>
      <c r="C20" s="317">
        <v>39536230</v>
      </c>
      <c r="D20" s="317"/>
      <c r="E20" s="317">
        <v>162477</v>
      </c>
      <c r="F20" s="317"/>
      <c r="G20" s="317">
        <v>0</v>
      </c>
      <c r="H20" s="317"/>
      <c r="I20" s="317">
        <f t="shared" si="0"/>
        <v>39698707</v>
      </c>
      <c r="K20" s="206">
        <f>I20/اوراق!$AE$19</f>
        <v>1.2812894770881859E-5</v>
      </c>
      <c r="L20" s="101"/>
    </row>
    <row r="21" spans="1:12" s="98" customFormat="1" ht="18.75" thickBot="1">
      <c r="A21" s="224"/>
      <c r="B21" s="60"/>
      <c r="C21" s="225">
        <f>SUM(C9:C20)</f>
        <v>1324986223023</v>
      </c>
      <c r="D21" s="220"/>
      <c r="E21" s="225">
        <f>SUM(E9:E20)</f>
        <v>1806149014739</v>
      </c>
      <c r="F21" s="220">
        <f>SUM(F9:F19)</f>
        <v>0</v>
      </c>
      <c r="G21" s="225">
        <f>SUM(G9:G20)</f>
        <v>2134005270212</v>
      </c>
      <c r="H21" s="220">
        <f>SUM(H9:H19)</f>
        <v>0</v>
      </c>
      <c r="I21" s="225">
        <f>SUM(I9:I20)</f>
        <v>997129967550</v>
      </c>
      <c r="J21" s="220">
        <f>SUM(J9:J19)</f>
        <v>0</v>
      </c>
      <c r="K21" s="275">
        <f>SUM(K9:K20)</f>
        <v>0.32182714029227688</v>
      </c>
    </row>
    <row r="22" spans="1:12" ht="18.75" thickTop="1">
      <c r="I22" s="173"/>
      <c r="K22" s="206"/>
    </row>
    <row r="23" spans="1:12">
      <c r="E23" s="173"/>
      <c r="G23" s="173"/>
      <c r="I23" s="61"/>
    </row>
    <row r="24" spans="1:12">
      <c r="D24" s="61"/>
      <c r="E24" s="61"/>
      <c r="F24" s="61"/>
      <c r="G24" s="61"/>
      <c r="H24" s="61"/>
      <c r="I24" s="61">
        <v>39972967550</v>
      </c>
    </row>
    <row r="25" spans="1:12">
      <c r="E25" s="61"/>
      <c r="G25" s="61"/>
      <c r="I25" s="366">
        <v>957157000000</v>
      </c>
    </row>
    <row r="26" spans="1:12">
      <c r="D26" s="61"/>
      <c r="E26" s="61"/>
      <c r="G26" s="61"/>
      <c r="I26" s="61">
        <f>I24+I25-I21</f>
        <v>0</v>
      </c>
    </row>
    <row r="27" spans="1:12">
      <c r="C27" s="184"/>
      <c r="D27" s="184"/>
      <c r="E27" s="184"/>
      <c r="G27" s="184"/>
      <c r="I27" s="61"/>
    </row>
    <row r="29" spans="1:12">
      <c r="A29" s="262"/>
      <c r="E29" s="173"/>
      <c r="G29" s="173"/>
      <c r="I29" s="173"/>
    </row>
    <row r="30" spans="1:12">
      <c r="E30" s="173"/>
      <c r="G30" s="173"/>
      <c r="I30" s="173"/>
    </row>
    <row r="31" spans="1:12">
      <c r="D31" s="61"/>
      <c r="E31" s="61"/>
      <c r="F31" s="61"/>
      <c r="G31" s="61"/>
      <c r="H31" s="61"/>
      <c r="I31" s="61"/>
    </row>
    <row r="35" spans="9:9" hidden="1"/>
    <row r="36" spans="9:9" hidden="1">
      <c r="I36" s="173">
        <v>2002583000000</v>
      </c>
    </row>
    <row r="37" spans="9:9" hidden="1">
      <c r="I37" s="173">
        <v>52365143846</v>
      </c>
    </row>
    <row r="38" spans="9:9" hidden="1">
      <c r="I38" s="184">
        <f>I36+I37-I21</f>
        <v>1057818176296</v>
      </c>
    </row>
    <row r="39" spans="9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6" type="noConversion"/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40"/>
  <sheetViews>
    <sheetView rightToLeft="1" view="pageBreakPreview" topLeftCell="B1" zoomScale="70" zoomScaleNormal="70" zoomScaleSheetLayoutView="70" workbookViewId="0">
      <selection activeCell="U38" sqref="U38"/>
    </sheetView>
  </sheetViews>
  <sheetFormatPr defaultColWidth="9.140625" defaultRowHeight="15"/>
  <cols>
    <col min="1" max="1" width="31" style="200" customWidth="1"/>
    <col min="2" max="2" width="1.28515625" style="97" customWidth="1"/>
    <col min="3" max="3" width="19" style="61" bestFit="1" customWidth="1"/>
    <col min="4" max="4" width="0.7109375" style="97" customWidth="1"/>
    <col min="5" max="5" width="26.7109375" style="97" customWidth="1"/>
    <col min="6" max="6" width="0.42578125" style="97" customWidth="1"/>
    <col min="7" max="7" width="27.140625" style="97" bestFit="1" customWidth="1"/>
    <col min="8" max="8" width="0.42578125" style="97" customWidth="1"/>
    <col min="9" max="9" width="16.28515625" style="97" customWidth="1"/>
    <col min="10" max="10" width="23.140625" style="97" customWidth="1"/>
    <col min="11" max="11" width="1" style="97" customWidth="1"/>
    <col min="12" max="12" width="15.28515625" style="97" customWidth="1"/>
    <col min="13" max="13" width="21.42578125" style="97" customWidth="1"/>
    <col min="14" max="14" width="1.42578125" style="97" customWidth="1"/>
    <col min="15" max="15" width="19" style="97" bestFit="1" customWidth="1"/>
    <col min="16" max="16" width="1.42578125" style="97" customWidth="1"/>
    <col min="17" max="17" width="18.28515625" style="97" customWidth="1"/>
    <col min="18" max="18" width="1.42578125" style="97" customWidth="1"/>
    <col min="19" max="19" width="27" style="97" bestFit="1" customWidth="1"/>
    <col min="20" max="20" width="1.5703125" style="97" customWidth="1"/>
    <col min="21" max="21" width="26.7109375" style="97" customWidth="1"/>
    <col min="22" max="22" width="1.28515625" style="97" customWidth="1"/>
    <col min="23" max="23" width="17" style="97" customWidth="1"/>
    <col min="24" max="24" width="9.140625" style="97"/>
    <col min="25" max="25" width="10" style="97" hidden="1" customWidth="1"/>
    <col min="26" max="16384" width="9.140625" style="97"/>
  </cols>
  <sheetData>
    <row r="1" spans="1:25" s="7" customFormat="1" ht="18.75">
      <c r="A1" s="428" t="s">
        <v>75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</row>
    <row r="2" spans="1:25" s="7" customFormat="1" ht="18.75">
      <c r="A2" s="428" t="s">
        <v>42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</row>
    <row r="3" spans="1:25" s="7" customFormat="1" ht="22.5" customHeight="1">
      <c r="A3" s="428" t="str">
        <f>روکش!A21</f>
        <v>منتهی به 1404/11/30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</row>
    <row r="4" spans="1:25" ht="18.75">
      <c r="A4" s="411" t="s">
        <v>157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</row>
    <row r="5" spans="1:25" ht="11.25" customHeight="1">
      <c r="A5" s="199"/>
      <c r="B5" s="98"/>
      <c r="C5" s="198"/>
      <c r="D5" s="98"/>
      <c r="E5" s="98"/>
      <c r="F5" s="98"/>
      <c r="G5" s="98"/>
      <c r="H5" s="98"/>
      <c r="I5" s="98"/>
      <c r="J5" s="98"/>
      <c r="K5" s="98"/>
    </row>
    <row r="6" spans="1:25" s="20" customFormat="1" ht="31.5" thickBot="1">
      <c r="A6" s="88"/>
      <c r="B6" s="279"/>
      <c r="C6" s="430" t="str">
        <f>' سهام'!C7:G7</f>
        <v>1404/10/30</v>
      </c>
      <c r="D6" s="430"/>
      <c r="E6" s="430"/>
      <c r="F6" s="430"/>
      <c r="G6" s="430"/>
      <c r="H6" s="280"/>
      <c r="I6" s="431" t="s">
        <v>7</v>
      </c>
      <c r="J6" s="431"/>
      <c r="K6" s="431"/>
      <c r="L6" s="431"/>
      <c r="M6" s="431"/>
      <c r="N6" s="35"/>
      <c r="O6" s="389" t="str">
        <f>' سهام'!O7:W7</f>
        <v xml:space="preserve"> 1404/11/30</v>
      </c>
      <c r="P6" s="389"/>
      <c r="Q6" s="389"/>
      <c r="R6" s="389"/>
      <c r="S6" s="389"/>
      <c r="T6" s="389"/>
      <c r="U6" s="389"/>
      <c r="V6" s="389"/>
      <c r="W6" s="389"/>
    </row>
    <row r="7" spans="1:25" s="20" customFormat="1" ht="19.5" customHeight="1">
      <c r="A7" s="399" t="s">
        <v>1</v>
      </c>
      <c r="B7" s="282"/>
      <c r="C7" s="429" t="s">
        <v>3</v>
      </c>
      <c r="D7" s="423"/>
      <c r="E7" s="429" t="s">
        <v>0</v>
      </c>
      <c r="F7" s="423"/>
      <c r="G7" s="424" t="s">
        <v>17</v>
      </c>
      <c r="H7" s="283"/>
      <c r="I7" s="433" t="s">
        <v>4</v>
      </c>
      <c r="J7" s="433"/>
      <c r="K7" s="285"/>
      <c r="L7" s="433" t="s">
        <v>5</v>
      </c>
      <c r="M7" s="433"/>
      <c r="N7" s="35"/>
      <c r="O7" s="426" t="s">
        <v>3</v>
      </c>
      <c r="P7" s="423"/>
      <c r="Q7" s="424" t="s">
        <v>26</v>
      </c>
      <c r="R7" s="284"/>
      <c r="S7" s="426" t="s">
        <v>0</v>
      </c>
      <c r="T7" s="423"/>
      <c r="U7" s="424" t="s">
        <v>17</v>
      </c>
      <c r="V7" s="286"/>
      <c r="W7" s="421" t="s">
        <v>18</v>
      </c>
    </row>
    <row r="8" spans="1:25" s="20" customFormat="1" ht="31.5" customHeight="1" thickBot="1">
      <c r="A8" s="392"/>
      <c r="B8" s="282"/>
      <c r="C8" s="427"/>
      <c r="D8" s="432"/>
      <c r="E8" s="427"/>
      <c r="F8" s="432"/>
      <c r="G8" s="425"/>
      <c r="H8" s="283"/>
      <c r="I8" s="281" t="s">
        <v>3</v>
      </c>
      <c r="J8" s="281" t="s">
        <v>0</v>
      </c>
      <c r="K8" s="285"/>
      <c r="L8" s="281" t="s">
        <v>3</v>
      </c>
      <c r="M8" s="281" t="s">
        <v>41</v>
      </c>
      <c r="N8" s="35"/>
      <c r="O8" s="427"/>
      <c r="P8" s="423"/>
      <c r="Q8" s="425"/>
      <c r="R8" s="284"/>
      <c r="S8" s="427"/>
      <c r="T8" s="423"/>
      <c r="U8" s="425"/>
      <c r="V8" s="286"/>
      <c r="W8" s="422"/>
    </row>
    <row r="9" spans="1:25" s="20" customFormat="1" ht="40.15" customHeight="1">
      <c r="A9" s="287" t="s">
        <v>146</v>
      </c>
      <c r="B9" s="38"/>
      <c r="C9" s="35">
        <v>49000</v>
      </c>
      <c r="D9" s="35"/>
      <c r="E9" s="35">
        <v>70331711803</v>
      </c>
      <c r="F9" s="35"/>
      <c r="G9" s="35">
        <v>83818861000</v>
      </c>
      <c r="H9" s="35"/>
      <c r="I9" s="35">
        <v>0</v>
      </c>
      <c r="J9" s="35">
        <v>0</v>
      </c>
      <c r="K9" s="288"/>
      <c r="L9" s="35">
        <v>0</v>
      </c>
      <c r="M9" s="35">
        <v>0</v>
      </c>
      <c r="N9" s="35"/>
      <c r="O9" s="35">
        <v>49000</v>
      </c>
      <c r="P9" s="35"/>
      <c r="Q9" s="35">
        <v>1760889</v>
      </c>
      <c r="R9" s="35"/>
      <c r="S9" s="35">
        <v>70331711803</v>
      </c>
      <c r="T9" s="35"/>
      <c r="U9" s="35">
        <v>86283561000</v>
      </c>
      <c r="V9" s="288"/>
      <c r="W9" s="289">
        <f>U9/اوراق!$AE$19</f>
        <v>2.7848317265092938E-2</v>
      </c>
      <c r="Y9" s="278">
        <f>C9+I9-L9-O9</f>
        <v>0</v>
      </c>
    </row>
    <row r="10" spans="1:25" s="20" customFormat="1" ht="40.15" customHeight="1">
      <c r="A10" s="287" t="s">
        <v>143</v>
      </c>
      <c r="B10" s="38"/>
      <c r="C10" s="35">
        <v>2642533</v>
      </c>
      <c r="D10" s="35"/>
      <c r="E10" s="35">
        <v>69999985686</v>
      </c>
      <c r="F10" s="35"/>
      <c r="G10" s="35">
        <v>76757286096</v>
      </c>
      <c r="H10" s="35"/>
      <c r="I10" s="35">
        <v>0</v>
      </c>
      <c r="J10" s="35">
        <v>0</v>
      </c>
      <c r="K10" s="288"/>
      <c r="L10" s="35">
        <v>0</v>
      </c>
      <c r="M10" s="35">
        <v>0</v>
      </c>
      <c r="N10" s="35"/>
      <c r="O10" s="35">
        <v>2642533</v>
      </c>
      <c r="P10" s="35"/>
      <c r="Q10" s="35">
        <v>29801</v>
      </c>
      <c r="R10" s="35"/>
      <c r="S10" s="35">
        <v>69999985686</v>
      </c>
      <c r="T10" s="35"/>
      <c r="U10" s="35">
        <v>78750125933</v>
      </c>
      <c r="V10" s="288"/>
      <c r="W10" s="289">
        <f>U10/اوراق!$AE$19</f>
        <v>2.5416875082939695E-2</v>
      </c>
      <c r="Y10" s="278"/>
    </row>
    <row r="11" spans="1:25" s="20" customFormat="1" ht="40.15" customHeight="1">
      <c r="A11" s="287" t="s">
        <v>178</v>
      </c>
      <c r="B11" s="38"/>
      <c r="C11" s="35">
        <v>6128379</v>
      </c>
      <c r="D11" s="35"/>
      <c r="E11" s="35">
        <v>70017526764</v>
      </c>
      <c r="F11" s="35"/>
      <c r="G11" s="35">
        <v>76782828194</v>
      </c>
      <c r="H11" s="35"/>
      <c r="I11" s="35">
        <v>0</v>
      </c>
      <c r="J11" s="35">
        <v>0</v>
      </c>
      <c r="K11" s="288"/>
      <c r="L11" s="35">
        <v>0</v>
      </c>
      <c r="M11" s="35">
        <v>0</v>
      </c>
      <c r="N11" s="35"/>
      <c r="O11" s="35">
        <v>6128379</v>
      </c>
      <c r="P11" s="35"/>
      <c r="Q11" s="35">
        <v>12855.079999947784</v>
      </c>
      <c r="R11" s="35"/>
      <c r="S11" s="35">
        <v>70017526764</v>
      </c>
      <c r="T11" s="35"/>
      <c r="U11" s="35">
        <v>78780802315</v>
      </c>
      <c r="V11" s="288"/>
      <c r="W11" s="289">
        <f>U11/اوراق!$AE$19</f>
        <v>2.5426775991161148E-2</v>
      </c>
      <c r="Y11" s="278"/>
    </row>
    <row r="12" spans="1:25" s="20" customFormat="1" ht="40.15" customHeight="1">
      <c r="A12" s="287" t="s">
        <v>152</v>
      </c>
      <c r="B12" s="38"/>
      <c r="C12" s="35">
        <v>4899171</v>
      </c>
      <c r="D12" s="35"/>
      <c r="E12" s="35">
        <v>77980407260</v>
      </c>
      <c r="F12" s="35"/>
      <c r="G12" s="35">
        <v>94250447665</v>
      </c>
      <c r="H12" s="35"/>
      <c r="I12" s="35">
        <v>0</v>
      </c>
      <c r="J12" s="35">
        <v>0</v>
      </c>
      <c r="K12" s="288"/>
      <c r="L12" s="35">
        <v>0</v>
      </c>
      <c r="M12" s="35">
        <v>0</v>
      </c>
      <c r="N12" s="35"/>
      <c r="O12" s="35">
        <v>4899171</v>
      </c>
      <c r="P12" s="35"/>
      <c r="Q12" s="35">
        <v>19739</v>
      </c>
      <c r="R12" s="35"/>
      <c r="S12" s="35">
        <v>77980407260</v>
      </c>
      <c r="T12" s="35"/>
      <c r="U12" s="35">
        <v>96704736369</v>
      </c>
      <c r="V12" s="288"/>
      <c r="W12" s="289">
        <f>U12/اوراق!$AE$19</f>
        <v>3.1211787601592891E-2</v>
      </c>
    </row>
    <row r="13" spans="1:25" s="20" customFormat="1" ht="40.15" customHeight="1">
      <c r="A13" s="287" t="s">
        <v>179</v>
      </c>
      <c r="B13" s="38"/>
      <c r="C13" s="35">
        <v>3698906</v>
      </c>
      <c r="D13" s="35"/>
      <c r="E13" s="35">
        <v>69999983586</v>
      </c>
      <c r="F13" s="35"/>
      <c r="G13" s="35">
        <v>76537393061</v>
      </c>
      <c r="H13" s="35"/>
      <c r="I13" s="35">
        <v>0</v>
      </c>
      <c r="J13" s="35">
        <v>0</v>
      </c>
      <c r="K13" s="288"/>
      <c r="L13" s="35">
        <v>0</v>
      </c>
      <c r="M13" s="35">
        <v>0</v>
      </c>
      <c r="N13" s="35"/>
      <c r="O13" s="35">
        <v>3698906</v>
      </c>
      <c r="P13" s="35"/>
      <c r="Q13" s="35">
        <v>21218</v>
      </c>
      <c r="R13" s="35"/>
      <c r="S13" s="35">
        <v>69999983586</v>
      </c>
      <c r="T13" s="35"/>
      <c r="U13" s="35">
        <v>78483387508</v>
      </c>
      <c r="V13" s="288"/>
      <c r="W13" s="289">
        <f>U13/اوراق!$AE$19</f>
        <v>2.5330784335176153E-2</v>
      </c>
    </row>
    <row r="14" spans="1:25" s="20" customFormat="1" ht="40.15" customHeight="1" thickBot="1">
      <c r="A14" s="287" t="s">
        <v>180</v>
      </c>
      <c r="B14" s="38"/>
      <c r="C14" s="35">
        <v>3268231</v>
      </c>
      <c r="D14" s="35"/>
      <c r="E14" s="35">
        <v>69999984709</v>
      </c>
      <c r="F14" s="35"/>
      <c r="G14" s="35">
        <v>76530498529</v>
      </c>
      <c r="H14" s="35"/>
      <c r="I14" s="35">
        <v>0</v>
      </c>
      <c r="J14" s="35">
        <v>0</v>
      </c>
      <c r="K14" s="288"/>
      <c r="L14" s="35">
        <v>0</v>
      </c>
      <c r="M14" s="35">
        <v>0</v>
      </c>
      <c r="N14" s="35"/>
      <c r="O14" s="35">
        <v>3268231</v>
      </c>
      <c r="P14" s="35"/>
      <c r="Q14" s="35">
        <v>24006.730000113213</v>
      </c>
      <c r="R14" s="35"/>
      <c r="S14" s="35">
        <v>69999984709</v>
      </c>
      <c r="T14" s="35"/>
      <c r="U14" s="35">
        <v>78459539195</v>
      </c>
      <c r="V14" s="288"/>
      <c r="W14" s="289">
        <f>U14/اوراق!$AE$19</f>
        <v>2.5323087209802975E-2</v>
      </c>
    </row>
    <row r="15" spans="1:25" s="20" customFormat="1" ht="42" customHeight="1" thickBot="1">
      <c r="A15" s="38"/>
      <c r="B15" s="282"/>
      <c r="C15" s="35"/>
      <c r="D15" s="290">
        <f>SUM(D9:D9)</f>
        <v>0</v>
      </c>
      <c r="E15" s="290">
        <f>SUM(E9:E14)</f>
        <v>428329599808</v>
      </c>
      <c r="F15" s="35"/>
      <c r="G15" s="290">
        <f>SUM(G9:G14)</f>
        <v>484677314545</v>
      </c>
      <c r="H15" s="35"/>
      <c r="I15" s="35"/>
      <c r="J15" s="290">
        <f>SUM(J9:J14)</f>
        <v>0</v>
      </c>
      <c r="K15" s="35"/>
      <c r="L15" s="35"/>
      <c r="M15" s="290">
        <f>SUM(M9:M14)</f>
        <v>0</v>
      </c>
      <c r="N15" s="35"/>
      <c r="O15" s="35"/>
      <c r="P15" s="35"/>
      <c r="Q15" s="35"/>
      <c r="R15" s="35"/>
      <c r="S15" s="290">
        <f>SUM(S9:S14)</f>
        <v>428329599808</v>
      </c>
      <c r="T15" s="35"/>
      <c r="U15" s="291">
        <f>SUM(U9:U14)</f>
        <v>497462152320</v>
      </c>
      <c r="V15" s="38"/>
      <c r="W15" s="292">
        <f>SUM(W9:W14)</f>
        <v>0.1605576274857658</v>
      </c>
    </row>
    <row r="16" spans="1:25" s="98" customFormat="1" ht="18.75" thickTop="1">
      <c r="A16" s="199"/>
      <c r="C16" s="198"/>
      <c r="L16" s="101"/>
    </row>
    <row r="17" spans="1:21" s="98" customFormat="1" ht="18" hidden="1">
      <c r="A17" s="199"/>
      <c r="C17" s="198"/>
      <c r="L17" s="101"/>
    </row>
    <row r="18" spans="1:21" s="98" customFormat="1" ht="18" hidden="1">
      <c r="A18" s="199"/>
      <c r="C18" s="198"/>
      <c r="L18" s="101"/>
    </row>
    <row r="19" spans="1:21" s="98" customFormat="1" ht="21.75" hidden="1">
      <c r="A19" s="199"/>
      <c r="C19" s="198"/>
      <c r="L19" s="101"/>
      <c r="U19" s="134">
        <v>288852612688</v>
      </c>
    </row>
    <row r="20" spans="1:21" s="98" customFormat="1" ht="21.75" hidden="1">
      <c r="A20" s="199"/>
      <c r="C20" s="198"/>
      <c r="U20" s="134">
        <f>U19-U15</f>
        <v>-208609539632</v>
      </c>
    </row>
    <row r="21" spans="1:21" ht="18.75" hidden="1" customHeight="1" thickTop="1">
      <c r="A21" s="199"/>
      <c r="B21" s="98"/>
      <c r="C21" s="198"/>
      <c r="D21" s="98"/>
      <c r="E21" s="98"/>
      <c r="F21" s="98"/>
      <c r="G21" s="98"/>
      <c r="H21" s="98"/>
      <c r="I21" s="98"/>
      <c r="J21" s="98"/>
      <c r="K21" s="98"/>
    </row>
    <row r="22" spans="1:21" ht="15.75" hidden="1" customHeight="1" thickTop="1">
      <c r="A22" s="199"/>
      <c r="B22" s="98"/>
      <c r="C22" s="198"/>
      <c r="D22" s="98"/>
      <c r="E22" s="98"/>
      <c r="F22" s="98"/>
      <c r="G22" s="98"/>
      <c r="H22" s="98"/>
      <c r="I22" s="98"/>
      <c r="J22" s="98"/>
      <c r="K22" s="98"/>
    </row>
    <row r="23" spans="1:21" ht="15.75" hidden="1" customHeight="1" thickTop="1">
      <c r="A23" s="199"/>
      <c r="B23" s="98"/>
      <c r="C23" s="198"/>
      <c r="D23" s="98"/>
      <c r="E23" s="98"/>
      <c r="F23" s="98"/>
      <c r="G23" s="98"/>
      <c r="H23" s="98"/>
      <c r="I23" s="98"/>
      <c r="J23" s="98"/>
      <c r="K23" s="98"/>
    </row>
    <row r="24" spans="1:21" ht="15.75" hidden="1" customHeight="1" thickTop="1">
      <c r="A24" s="199"/>
      <c r="B24" s="98"/>
      <c r="C24" s="198"/>
      <c r="D24" s="98"/>
      <c r="E24" s="98"/>
      <c r="F24" s="98"/>
      <c r="G24" s="98"/>
      <c r="H24" s="98"/>
      <c r="I24" s="98"/>
      <c r="J24" s="98"/>
      <c r="K24" s="98"/>
    </row>
    <row r="25" spans="1:21" ht="15.75" hidden="1" customHeight="1" thickTop="1">
      <c r="A25" s="199"/>
      <c r="B25" s="98"/>
      <c r="C25" s="198"/>
      <c r="D25" s="98"/>
      <c r="E25" s="98"/>
      <c r="F25" s="98"/>
      <c r="G25" s="98"/>
      <c r="H25" s="98"/>
      <c r="I25" s="98"/>
      <c r="J25" s="98"/>
      <c r="K25" s="98"/>
    </row>
    <row r="26" spans="1:21" ht="15.75" hidden="1" customHeight="1" thickTop="1">
      <c r="A26" s="199"/>
      <c r="B26" s="98"/>
      <c r="C26" s="198"/>
      <c r="D26" s="98"/>
      <c r="E26" s="98"/>
      <c r="F26" s="98"/>
      <c r="G26" s="98"/>
      <c r="H26" s="98"/>
      <c r="I26" s="98"/>
      <c r="J26" s="98"/>
      <c r="K26" s="98"/>
    </row>
    <row r="27" spans="1:21" ht="15.75" hidden="1" customHeight="1" thickTop="1">
      <c r="A27" s="199"/>
      <c r="B27" s="98"/>
      <c r="C27" s="198"/>
      <c r="D27" s="98"/>
      <c r="E27" s="98"/>
      <c r="F27" s="98"/>
      <c r="G27" s="98"/>
      <c r="H27" s="98"/>
      <c r="I27" s="98"/>
      <c r="J27" s="98"/>
      <c r="K27" s="98"/>
    </row>
    <row r="28" spans="1:21" ht="15.75" hidden="1" customHeight="1" thickTop="1">
      <c r="A28" s="199"/>
      <c r="B28" s="98"/>
      <c r="C28" s="198"/>
      <c r="D28" s="98"/>
      <c r="E28" s="98"/>
      <c r="F28" s="98"/>
      <c r="G28" s="98"/>
      <c r="H28" s="98"/>
      <c r="I28" s="98"/>
      <c r="J28" s="98"/>
      <c r="K28" s="98"/>
    </row>
    <row r="29" spans="1:21" ht="15.75" hidden="1" customHeight="1" thickTop="1">
      <c r="A29" s="199"/>
      <c r="B29" s="98"/>
      <c r="C29" s="198"/>
      <c r="D29" s="98"/>
      <c r="E29" s="98"/>
      <c r="F29" s="98"/>
      <c r="G29" s="98"/>
      <c r="H29" s="98"/>
      <c r="I29" s="98"/>
      <c r="J29" s="98"/>
      <c r="K29" s="98"/>
    </row>
    <row r="30" spans="1:21" ht="15.75" hidden="1" customHeight="1" thickTop="1">
      <c r="A30" s="199"/>
      <c r="B30" s="98"/>
      <c r="C30" s="198"/>
      <c r="D30" s="98"/>
      <c r="E30" s="98"/>
      <c r="F30" s="98"/>
      <c r="G30" s="98"/>
      <c r="H30" s="98"/>
      <c r="I30" s="98"/>
      <c r="J30" s="98"/>
      <c r="K30" s="98"/>
    </row>
    <row r="31" spans="1:21" ht="15.75" hidden="1" customHeight="1" thickTop="1">
      <c r="A31" s="199"/>
      <c r="B31" s="98"/>
      <c r="C31" s="198"/>
      <c r="D31" s="98"/>
      <c r="E31" s="98"/>
      <c r="F31" s="98"/>
      <c r="G31" s="98"/>
      <c r="H31" s="98"/>
      <c r="I31" s="98"/>
      <c r="J31" s="98"/>
      <c r="K31" s="98"/>
    </row>
    <row r="32" spans="1:21" ht="15.75" hidden="1" customHeight="1" thickTop="1">
      <c r="A32" s="199"/>
      <c r="B32" s="98"/>
      <c r="C32" s="198"/>
      <c r="D32" s="98"/>
      <c r="E32" s="98"/>
      <c r="F32" s="98"/>
      <c r="G32" s="98"/>
      <c r="H32" s="98"/>
      <c r="I32" s="98"/>
      <c r="J32" s="98"/>
      <c r="K32" s="98"/>
    </row>
    <row r="33" spans="1:21" ht="18" hidden="1">
      <c r="A33" s="199"/>
      <c r="B33" s="98"/>
      <c r="C33" s="198"/>
      <c r="D33" s="98"/>
      <c r="E33" s="98"/>
      <c r="F33" s="98"/>
      <c r="G33" s="98"/>
      <c r="H33" s="98"/>
      <c r="I33" s="98"/>
      <c r="J33" s="98"/>
      <c r="K33" s="98"/>
    </row>
    <row r="34" spans="1:21" ht="18" hidden="1">
      <c r="A34" s="199"/>
      <c r="B34" s="98"/>
      <c r="C34" s="198"/>
      <c r="D34" s="98"/>
      <c r="E34" s="98"/>
      <c r="F34" s="98"/>
      <c r="G34" s="98"/>
      <c r="H34" s="98"/>
      <c r="I34" s="98"/>
      <c r="J34" s="98"/>
      <c r="K34" s="98"/>
    </row>
    <row r="35" spans="1:21" ht="18">
      <c r="A35" s="199"/>
      <c r="B35" s="98"/>
      <c r="C35" s="198"/>
      <c r="D35" s="98"/>
      <c r="E35" s="98"/>
      <c r="F35" s="98"/>
      <c r="G35" s="98"/>
      <c r="H35" s="98"/>
      <c r="I35" s="98"/>
      <c r="J35" s="98"/>
      <c r="K35" s="98"/>
    </row>
    <row r="36" spans="1:21">
      <c r="I36" s="173"/>
    </row>
    <row r="37" spans="1:21">
      <c r="I37" s="184"/>
    </row>
    <row r="38" spans="1:21" ht="21.75">
      <c r="U38" s="251">
        <v>497462152320</v>
      </c>
    </row>
    <row r="39" spans="1:21" ht="21.75">
      <c r="U39" s="121">
        <f>U38-U15</f>
        <v>0</v>
      </c>
    </row>
    <row r="40" spans="1:21" ht="21.75">
      <c r="U40" s="84"/>
    </row>
  </sheetData>
  <mergeCells count="22"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  <mergeCell ref="W7:W8"/>
    <mergeCell ref="P7:P8"/>
    <mergeCell ref="Q7:Q8"/>
    <mergeCell ref="S7:S8"/>
    <mergeCell ref="T7:T8"/>
    <mergeCell ref="U7:U8"/>
  </mergeCells>
  <pageMargins left="0.25" right="0.25" top="0.75" bottom="0.75" header="0.3" footer="0.3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37"/>
  <sheetViews>
    <sheetView rightToLeft="1" view="pageBreakPreview" zoomScale="110" zoomScaleNormal="100" zoomScaleSheetLayoutView="110" workbookViewId="0">
      <selection activeCell="M10" sqref="M10"/>
    </sheetView>
  </sheetViews>
  <sheetFormatPr defaultColWidth="9.140625" defaultRowHeight="18"/>
  <cols>
    <col min="1" max="1" width="54.28515625" style="112" customWidth="1"/>
    <col min="2" max="2" width="1" style="112" customWidth="1"/>
    <col min="3" max="3" width="10.85546875" style="7" bestFit="1" customWidth="1"/>
    <col min="4" max="4" width="1.140625" style="7" customWidth="1"/>
    <col min="5" max="5" width="20" style="70" customWidth="1"/>
    <col min="6" max="6" width="1" style="7" customWidth="1"/>
    <col min="7" max="7" width="15.140625" style="7" customWidth="1"/>
    <col min="8" max="8" width="0.42578125" style="7" customWidth="1"/>
    <col min="9" max="9" width="14.42578125" style="7" bestFit="1" customWidth="1"/>
    <col min="10" max="10" width="9.140625" style="156" customWidth="1"/>
    <col min="11" max="11" width="20.42578125" style="307" hidden="1" customWidth="1"/>
    <col min="12" max="12" width="22" style="7" customWidth="1"/>
    <col min="13" max="14" width="13.5703125" style="7" bestFit="1" customWidth="1"/>
    <col min="15" max="16384" width="9.140625" style="7"/>
  </cols>
  <sheetData>
    <row r="1" spans="1:13" ht="21">
      <c r="A1" s="434" t="s">
        <v>75</v>
      </c>
      <c r="B1" s="434"/>
      <c r="C1" s="434"/>
      <c r="D1" s="434"/>
      <c r="E1" s="434"/>
      <c r="F1" s="434"/>
      <c r="G1" s="434"/>
      <c r="H1" s="434"/>
      <c r="I1" s="434"/>
      <c r="J1" s="147"/>
      <c r="K1" s="305"/>
    </row>
    <row r="2" spans="1:13" ht="21">
      <c r="A2" s="434" t="s">
        <v>42</v>
      </c>
      <c r="B2" s="434"/>
      <c r="C2" s="434"/>
      <c r="D2" s="434"/>
      <c r="E2" s="434"/>
      <c r="F2" s="434"/>
      <c r="G2" s="434"/>
      <c r="H2" s="434"/>
      <c r="I2" s="434"/>
      <c r="J2" s="154"/>
      <c r="K2" s="305"/>
    </row>
    <row r="3" spans="1:13" ht="21">
      <c r="A3" s="434" t="str">
        <f>سپرده!A3</f>
        <v>منتهی به 1404/11/30</v>
      </c>
      <c r="B3" s="434"/>
      <c r="C3" s="434"/>
      <c r="D3" s="434"/>
      <c r="E3" s="434"/>
      <c r="F3" s="434"/>
      <c r="G3" s="434"/>
      <c r="H3" s="434"/>
      <c r="I3" s="434"/>
      <c r="J3" s="147"/>
      <c r="K3" s="306"/>
    </row>
    <row r="4" spans="1:13" ht="21">
      <c r="A4" s="102" t="s">
        <v>23</v>
      </c>
      <c r="B4" s="103"/>
      <c r="C4" s="103"/>
      <c r="D4" s="103"/>
      <c r="E4" s="103"/>
      <c r="F4" s="103"/>
      <c r="G4" s="103"/>
      <c r="H4" s="103"/>
      <c r="I4" s="103"/>
      <c r="J4" s="147"/>
      <c r="K4" s="306"/>
      <c r="M4" s="104"/>
    </row>
    <row r="5" spans="1:13" ht="21.75" customHeight="1" thickBot="1">
      <c r="A5" s="102"/>
      <c r="B5" s="102"/>
      <c r="C5" s="102"/>
      <c r="D5" s="102"/>
      <c r="E5" s="420" t="str">
        <f>اوراق!Y6</f>
        <v xml:space="preserve"> 1404/11/30</v>
      </c>
      <c r="F5" s="420"/>
      <c r="G5" s="420"/>
      <c r="H5" s="420"/>
      <c r="I5" s="420"/>
      <c r="J5" s="147"/>
      <c r="K5" s="359" t="s">
        <v>187</v>
      </c>
    </row>
    <row r="6" spans="1:13" ht="21.75" customHeight="1" thickBot="1">
      <c r="A6" s="105" t="s">
        <v>30</v>
      </c>
      <c r="B6" s="106"/>
      <c r="C6" s="107" t="s">
        <v>31</v>
      </c>
      <c r="D6" s="100"/>
      <c r="E6" s="108" t="s">
        <v>6</v>
      </c>
      <c r="F6" s="100"/>
      <c r="G6" s="107" t="s">
        <v>16</v>
      </c>
      <c r="H6" s="100"/>
      <c r="I6" s="107" t="s">
        <v>74</v>
      </c>
      <c r="J6" s="147"/>
      <c r="K6" s="108" t="s">
        <v>6</v>
      </c>
    </row>
    <row r="7" spans="1:13" ht="21" customHeight="1">
      <c r="A7" s="277" t="s">
        <v>144</v>
      </c>
      <c r="B7" s="109"/>
      <c r="C7" s="212" t="s">
        <v>44</v>
      </c>
      <c r="D7" s="103"/>
      <c r="E7" s="317">
        <f>'درآمد سرمایه گذاری در سهام '!S11</f>
        <v>0</v>
      </c>
      <c r="F7" s="318"/>
      <c r="G7" s="319">
        <f>E7/$E$12</f>
        <v>0</v>
      </c>
      <c r="H7" s="320"/>
      <c r="I7" s="321">
        <f>E7/اوراق!$AE$19</f>
        <v>0</v>
      </c>
      <c r="J7" s="363"/>
      <c r="K7" s="308">
        <f>'درآمد سرمایه گذاری در سهام '!I11</f>
        <v>0</v>
      </c>
      <c r="M7" s="116"/>
    </row>
    <row r="8" spans="1:13" ht="21" customHeight="1">
      <c r="A8" s="277" t="s">
        <v>145</v>
      </c>
      <c r="B8" s="109"/>
      <c r="C8" s="212" t="s">
        <v>45</v>
      </c>
      <c r="D8" s="103"/>
      <c r="E8" s="347">
        <f>'درآمد سرمایه گذاری در صندوق'!R17</f>
        <v>26794081536</v>
      </c>
      <c r="F8" s="318"/>
      <c r="G8" s="319">
        <f>E8/$E$12</f>
        <v>0.16032104902511785</v>
      </c>
      <c r="H8" s="320"/>
      <c r="I8" s="321">
        <f>E8/اوراق!$AE$19</f>
        <v>8.6478823404297928E-3</v>
      </c>
      <c r="J8" s="363"/>
      <c r="K8" s="317">
        <f>'درآمد سرمایه گذاری در صندوق'!I17</f>
        <v>12784837775</v>
      </c>
      <c r="L8" s="110"/>
      <c r="M8" s="116"/>
    </row>
    <row r="9" spans="1:13" ht="18.75" customHeight="1">
      <c r="A9" s="277" t="s">
        <v>39</v>
      </c>
      <c r="B9" s="109"/>
      <c r="C9" s="212" t="s">
        <v>46</v>
      </c>
      <c r="D9" s="103"/>
      <c r="E9" s="347">
        <f>'درآمد سرمایه گذاری در اوراق بها'!Q16</f>
        <v>76144335724</v>
      </c>
      <c r="F9" s="318"/>
      <c r="G9" s="319">
        <f>E9/$E$12</f>
        <v>0.45560583086942635</v>
      </c>
      <c r="H9" s="320"/>
      <c r="I9" s="321">
        <f>E9/اوراق!$AE$19</f>
        <v>2.4575847294732101E-2</v>
      </c>
      <c r="J9" s="363"/>
      <c r="K9" s="317">
        <f>'درآمد سرمایه گذاری در اوراق بها'!I16</f>
        <v>38229273583</v>
      </c>
      <c r="L9" s="110"/>
      <c r="M9" s="116"/>
    </row>
    <row r="10" spans="1:13" ht="18.75" customHeight="1">
      <c r="A10" s="277" t="s">
        <v>40</v>
      </c>
      <c r="B10" s="109"/>
      <c r="C10" s="212" t="s">
        <v>47</v>
      </c>
      <c r="D10" s="103"/>
      <c r="E10" s="347">
        <f>'درآمد سپرده بانکی'!G18</f>
        <v>64182593023</v>
      </c>
      <c r="F10" s="318"/>
      <c r="G10" s="319">
        <f>E10/$E$12</f>
        <v>0.38403334067541628</v>
      </c>
      <c r="H10" s="320"/>
      <c r="I10" s="321">
        <f>E10/اوراق!$AE$19</f>
        <v>2.0715153531978642E-2</v>
      </c>
      <c r="J10" s="363"/>
      <c r="K10" s="317">
        <f>'درآمد سپرده بانکی'!C18</f>
        <v>29737992387</v>
      </c>
      <c r="L10" s="110"/>
      <c r="M10" s="116"/>
    </row>
    <row r="11" spans="1:13" ht="19.5" customHeight="1" thickBot="1">
      <c r="A11" s="277" t="s">
        <v>25</v>
      </c>
      <c r="B11" s="109"/>
      <c r="C11" s="212" t="s">
        <v>135</v>
      </c>
      <c r="D11" s="103"/>
      <c r="E11" s="348">
        <f>'سایر درآمدها'!E9</f>
        <v>6648243</v>
      </c>
      <c r="F11" s="318"/>
      <c r="G11" s="319">
        <f>E11/$E$12</f>
        <v>3.977943003949723E-5</v>
      </c>
      <c r="H11" s="320"/>
      <c r="I11" s="321">
        <f>E11/اوراق!$AE$19</f>
        <v>2.1457433858047802E-6</v>
      </c>
      <c r="J11" s="363"/>
      <c r="K11" s="317">
        <f>'سایر درآمدها'!C9</f>
        <v>78514340</v>
      </c>
      <c r="L11" s="110"/>
      <c r="M11" s="116"/>
    </row>
    <row r="12" spans="1:13" ht="19.5" customHeight="1" thickBot="1">
      <c r="A12" s="109"/>
      <c r="B12" s="111"/>
      <c r="C12" s="98"/>
      <c r="D12" s="98"/>
      <c r="E12" s="322">
        <f>SUM(E7:E11)</f>
        <v>167127658526</v>
      </c>
      <c r="F12" s="98"/>
      <c r="G12" s="323">
        <f>SUM(G7:G11)</f>
        <v>1</v>
      </c>
      <c r="H12" s="324"/>
      <c r="I12" s="325">
        <f>SUM(I7:I11)</f>
        <v>5.3941028910526344E-2</v>
      </c>
      <c r="J12" s="363"/>
      <c r="K12" s="343">
        <f>SUM(K7:K11)</f>
        <v>80830618085</v>
      </c>
      <c r="L12" s="110"/>
    </row>
    <row r="13" spans="1:13" ht="6.75" customHeight="1" thickTop="1">
      <c r="J13" s="110"/>
      <c r="K13" s="317"/>
      <c r="L13" s="110"/>
    </row>
    <row r="14" spans="1:13" ht="18" customHeight="1">
      <c r="E14" s="114"/>
      <c r="F14" s="114"/>
      <c r="G14" s="114"/>
      <c r="I14" s="115"/>
      <c r="J14" s="110"/>
      <c r="K14" s="317"/>
      <c r="L14" s="110"/>
      <c r="M14" s="116"/>
    </row>
    <row r="15" spans="1:13" ht="18" customHeight="1">
      <c r="E15" s="114"/>
      <c r="F15" s="114"/>
      <c r="G15" s="114"/>
      <c r="J15" s="110"/>
      <c r="K15" s="317"/>
      <c r="L15" s="110"/>
      <c r="M15" s="116"/>
    </row>
    <row r="16" spans="1:13" ht="17.45" customHeight="1">
      <c r="B16" s="160">
        <v>-356455</v>
      </c>
      <c r="E16" s="114"/>
      <c r="F16" s="114"/>
      <c r="G16" s="114"/>
      <c r="I16" s="115"/>
      <c r="J16" s="117"/>
      <c r="K16" s="317"/>
    </row>
    <row r="17" spans="2:12" ht="17.45" hidden="1" customHeight="1">
      <c r="B17" s="160">
        <v>-205678</v>
      </c>
      <c r="E17" s="365">
        <v>167123607834</v>
      </c>
      <c r="F17" s="114"/>
      <c r="G17" s="114"/>
      <c r="K17" s="317">
        <v>80829789264</v>
      </c>
      <c r="L17" s="115"/>
    </row>
    <row r="18" spans="2:12" ht="17.45" hidden="1" customHeight="1">
      <c r="B18" s="160">
        <v>-566700</v>
      </c>
      <c r="E18" s="365">
        <f>E17-E12</f>
        <v>-4050692</v>
      </c>
      <c r="K18" s="317">
        <f>K17-K12</f>
        <v>-828821</v>
      </c>
    </row>
    <row r="19" spans="2:12" hidden="1">
      <c r="B19" s="160">
        <v>-13277232</v>
      </c>
      <c r="C19" s="113"/>
      <c r="G19" s="113"/>
      <c r="J19" s="155"/>
    </row>
    <row r="20" spans="2:12">
      <c r="B20" s="160">
        <v>-44132676</v>
      </c>
      <c r="C20" s="116"/>
      <c r="G20" s="113"/>
      <c r="J20" s="155"/>
    </row>
    <row r="21" spans="2:12">
      <c r="B21" s="160">
        <v>-669467</v>
      </c>
      <c r="G21" s="113"/>
    </row>
    <row r="22" spans="2:12">
      <c r="B22" s="160">
        <v>-278224</v>
      </c>
      <c r="G22" s="116"/>
    </row>
    <row r="23" spans="2:12">
      <c r="B23" s="160">
        <v>-2331466</v>
      </c>
    </row>
    <row r="24" spans="2:12">
      <c r="B24" s="160">
        <v>-17573113</v>
      </c>
    </row>
    <row r="25" spans="2:12">
      <c r="B25" s="160">
        <v>-1408954</v>
      </c>
    </row>
    <row r="26" spans="2:12" ht="18.75" customHeight="1">
      <c r="B26" s="160">
        <v>-1015178</v>
      </c>
    </row>
    <row r="27" spans="2:12">
      <c r="B27" s="160">
        <v>-14498169</v>
      </c>
    </row>
    <row r="28" spans="2:12">
      <c r="B28" s="160">
        <v>-470772</v>
      </c>
    </row>
    <row r="29" spans="2:12">
      <c r="B29" s="160">
        <v>-854039</v>
      </c>
    </row>
    <row r="30" spans="2:12">
      <c r="B30" s="160">
        <v>-2219417</v>
      </c>
    </row>
    <row r="31" spans="2:12">
      <c r="B31" s="160">
        <v>-3940834</v>
      </c>
    </row>
    <row r="35" ht="18.75" customHeight="1"/>
    <row r="36" ht="17.45" customHeight="1"/>
    <row r="37" ht="17.45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U19"/>
  <sheetViews>
    <sheetView rightToLeft="1" view="pageBreakPreview" topLeftCell="B1" zoomScale="60" zoomScaleNormal="100" workbookViewId="0">
      <selection activeCell="Q17" sqref="Q17"/>
    </sheetView>
  </sheetViews>
  <sheetFormatPr defaultColWidth="9.140625" defaultRowHeight="15"/>
  <cols>
    <col min="1" max="1" width="49.85546875" style="37" customWidth="1"/>
    <col min="2" max="2" width="1.28515625" style="37" customWidth="1"/>
    <col min="3" max="3" width="26.5703125" style="44" customWidth="1"/>
    <col min="4" max="4" width="1" style="37" customWidth="1"/>
    <col min="5" max="5" width="28.42578125" style="45" customWidth="1"/>
    <col min="6" max="6" width="1.42578125" style="45" customWidth="1"/>
    <col min="7" max="7" width="26.5703125" style="45" customWidth="1"/>
    <col min="8" max="8" width="1" style="46" customWidth="1"/>
    <col min="9" max="9" width="28.42578125" style="46" customWidth="1"/>
    <col min="10" max="10" width="2" style="46" customWidth="1"/>
    <col min="11" max="11" width="28.5703125" style="47" customWidth="1"/>
    <col min="12" max="12" width="1.5703125" style="37" customWidth="1"/>
    <col min="13" max="13" width="28.42578125" style="44" bestFit="1" customWidth="1"/>
    <col min="14" max="14" width="0.85546875" style="44" customWidth="1"/>
    <col min="15" max="15" width="28.42578125" style="45" bestFit="1" customWidth="1"/>
    <col min="16" max="16" width="0.85546875" style="45" customWidth="1"/>
    <col min="17" max="17" width="28.42578125" style="45" bestFit="1" customWidth="1"/>
    <col min="18" max="18" width="0.85546875" style="45" customWidth="1"/>
    <col min="19" max="19" width="27.140625" style="45" customWidth="1"/>
    <col min="20" max="20" width="1.42578125" style="45" customWidth="1"/>
    <col min="21" max="21" width="29.85546875" style="47" customWidth="1"/>
    <col min="22" max="16384" width="9.140625" style="37"/>
  </cols>
  <sheetData>
    <row r="1" spans="1:21" ht="27.75">
      <c r="A1" s="435" t="s">
        <v>75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</row>
    <row r="2" spans="1:21" ht="27.75">
      <c r="A2" s="435" t="s">
        <v>48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</row>
    <row r="3" spans="1:21" ht="27.75">
      <c r="A3" s="435" t="str">
        <f>روکش!A21</f>
        <v>منتهی به 1404/11/30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</row>
    <row r="5" spans="1:21" s="38" customFormat="1" ht="27.75">
      <c r="A5" s="388" t="s">
        <v>24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41" t="s">
        <v>188</v>
      </c>
      <c r="D7" s="441"/>
      <c r="E7" s="441"/>
      <c r="F7" s="441"/>
      <c r="G7" s="441"/>
      <c r="H7" s="441"/>
      <c r="I7" s="441"/>
      <c r="J7" s="441"/>
      <c r="K7" s="441"/>
      <c r="L7" s="9"/>
      <c r="M7" s="441" t="s">
        <v>189</v>
      </c>
      <c r="N7" s="441"/>
      <c r="O7" s="441"/>
      <c r="P7" s="441"/>
      <c r="Q7" s="441"/>
      <c r="R7" s="441"/>
      <c r="S7" s="441"/>
      <c r="T7" s="441"/>
      <c r="U7" s="441"/>
    </row>
    <row r="8" spans="1:21" s="19" customFormat="1" ht="24.75" customHeight="1">
      <c r="A8" s="396" t="s">
        <v>20</v>
      </c>
      <c r="B8" s="396"/>
      <c r="C8" s="436" t="s">
        <v>9</v>
      </c>
      <c r="D8" s="394"/>
      <c r="E8" s="438" t="s">
        <v>10</v>
      </c>
      <c r="F8" s="445"/>
      <c r="G8" s="438" t="s">
        <v>11</v>
      </c>
      <c r="H8" s="448"/>
      <c r="I8" s="440" t="s">
        <v>2</v>
      </c>
      <c r="J8" s="440"/>
      <c r="K8" s="440"/>
      <c r="L8" s="396"/>
      <c r="M8" s="436" t="s">
        <v>9</v>
      </c>
      <c r="N8" s="442"/>
      <c r="O8" s="438" t="s">
        <v>10</v>
      </c>
      <c r="P8" s="445"/>
      <c r="Q8" s="438" t="s">
        <v>11</v>
      </c>
      <c r="R8" s="445"/>
      <c r="S8" s="440" t="s">
        <v>2</v>
      </c>
      <c r="T8" s="440"/>
      <c r="U8" s="440"/>
    </row>
    <row r="9" spans="1:21" s="19" customFormat="1" ht="6" customHeight="1" thickBot="1">
      <c r="A9" s="396"/>
      <c r="B9" s="396"/>
      <c r="C9" s="437"/>
      <c r="D9" s="396"/>
      <c r="E9" s="439"/>
      <c r="F9" s="446"/>
      <c r="G9" s="439"/>
      <c r="H9" s="449"/>
      <c r="I9" s="441"/>
      <c r="J9" s="441"/>
      <c r="K9" s="441"/>
      <c r="L9" s="396"/>
      <c r="M9" s="437"/>
      <c r="N9" s="443"/>
      <c r="O9" s="439"/>
      <c r="P9" s="446"/>
      <c r="Q9" s="439"/>
      <c r="R9" s="446"/>
      <c r="S9" s="441"/>
      <c r="T9" s="441"/>
      <c r="U9" s="441"/>
    </row>
    <row r="10" spans="1:21" s="19" customFormat="1" ht="42.75" customHeight="1" thickBot="1">
      <c r="A10" s="395"/>
      <c r="B10" s="396"/>
      <c r="C10" s="49" t="s">
        <v>51</v>
      </c>
      <c r="D10" s="396"/>
      <c r="E10" s="50" t="s">
        <v>52</v>
      </c>
      <c r="F10" s="447"/>
      <c r="G10" s="50" t="s">
        <v>53</v>
      </c>
      <c r="H10" s="449"/>
      <c r="I10" s="10" t="s">
        <v>6</v>
      </c>
      <c r="J10" s="192"/>
      <c r="K10" s="48" t="s">
        <v>16</v>
      </c>
      <c r="L10" s="396"/>
      <c r="M10" s="49" t="s">
        <v>51</v>
      </c>
      <c r="N10" s="444"/>
      <c r="O10" s="50" t="s">
        <v>52</v>
      </c>
      <c r="P10" s="447"/>
      <c r="Q10" s="50" t="s">
        <v>53</v>
      </c>
      <c r="R10" s="447"/>
      <c r="S10" s="11" t="s">
        <v>6</v>
      </c>
      <c r="T10" s="189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91"/>
      <c r="K11" s="56"/>
      <c r="M11" s="36"/>
      <c r="N11" s="24"/>
      <c r="O11" s="36"/>
      <c r="P11" s="24"/>
      <c r="Q11" s="36"/>
      <c r="R11" s="24"/>
      <c r="S11" s="36"/>
      <c r="T11" s="191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33"/>
    <row r="14" spans="1:21" s="52" customFormat="1" ht="33"/>
    <row r="15" spans="1:21" s="52" customFormat="1" ht="33"/>
    <row r="19" spans="4:8" ht="33">
      <c r="D19" s="53"/>
      <c r="E19" s="54"/>
      <c r="F19" s="54"/>
      <c r="G19" s="54"/>
      <c r="H19" s="55"/>
    </row>
  </sheetData>
  <autoFilter ref="A10:U10">
    <sortState ref="A12:U52">
      <sortCondition descending="1" ref="S10"/>
    </sortState>
  </autoFilter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4"/>
  <sheetViews>
    <sheetView rightToLeft="1" view="pageBreakPreview" topLeftCell="A4" zoomScaleNormal="100" zoomScaleSheetLayoutView="100" workbookViewId="0">
      <selection activeCell="S11" sqref="S11"/>
    </sheetView>
  </sheetViews>
  <sheetFormatPr defaultColWidth="9.140625" defaultRowHeight="15.75"/>
  <cols>
    <col min="1" max="1" width="22.42578125" style="174" customWidth="1"/>
    <col min="2" max="2" width="0.5703125" style="174" customWidth="1"/>
    <col min="3" max="3" width="9.140625" style="174" customWidth="1"/>
    <col min="4" max="4" width="0.42578125" style="174" customWidth="1"/>
    <col min="5" max="5" width="15" style="174" bestFit="1" customWidth="1"/>
    <col min="6" max="6" width="0.85546875" style="174" customWidth="1"/>
    <col min="7" max="7" width="15.28515625" style="174" bestFit="1" customWidth="1"/>
    <col min="8" max="8" width="0.7109375" style="174" customWidth="1"/>
    <col min="9" max="9" width="17.42578125" style="174" customWidth="1"/>
    <col min="10" max="10" width="12.140625" style="174" customWidth="1"/>
    <col min="11" max="11" width="0.7109375" style="174" customWidth="1"/>
    <col min="12" max="12" width="9.140625" style="174"/>
    <col min="13" max="13" width="0.5703125" style="174" customWidth="1"/>
    <col min="14" max="14" width="16.140625" style="174" customWidth="1"/>
    <col min="15" max="15" width="0.85546875" style="174" customWidth="1"/>
    <col min="16" max="16" width="16" style="174" customWidth="1"/>
    <col min="17" max="17" width="0.85546875" style="174" customWidth="1"/>
    <col min="18" max="18" width="15.28515625" style="174" bestFit="1" customWidth="1"/>
    <col min="19" max="19" width="11.85546875" style="174" customWidth="1"/>
    <col min="20" max="20" width="9.140625" style="174"/>
    <col min="21" max="21" width="18" style="174" bestFit="1" customWidth="1"/>
    <col min="22" max="16384" width="9.140625" style="174"/>
  </cols>
  <sheetData>
    <row r="1" spans="1:21" ht="21">
      <c r="A1" s="450" t="s">
        <v>75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1" ht="21">
      <c r="A2" s="450" t="s">
        <v>48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</row>
    <row r="3" spans="1:21" ht="21">
      <c r="A3" s="450" t="str">
        <f>روکش!A21</f>
        <v>منتهی به 1404/11/30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</row>
    <row r="5" spans="1:21" ht="25.5">
      <c r="A5" s="451" t="s">
        <v>128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</row>
    <row r="7" spans="1:21" ht="19.5" customHeight="1" thickBot="1">
      <c r="A7" s="175"/>
      <c r="B7" s="176"/>
      <c r="C7" s="452" t="s">
        <v>188</v>
      </c>
      <c r="D7" s="452"/>
      <c r="E7" s="452"/>
      <c r="F7" s="452"/>
      <c r="G7" s="452"/>
      <c r="H7" s="452"/>
      <c r="I7" s="452"/>
      <c r="J7" s="452"/>
      <c r="K7" s="176"/>
      <c r="L7" s="452" t="s">
        <v>189</v>
      </c>
      <c r="M7" s="452"/>
      <c r="N7" s="452"/>
      <c r="O7" s="452"/>
      <c r="P7" s="452"/>
      <c r="Q7" s="452"/>
      <c r="R7" s="452"/>
      <c r="S7" s="452"/>
    </row>
    <row r="8" spans="1:21" ht="19.5" customHeight="1">
      <c r="A8" s="454" t="s">
        <v>129</v>
      </c>
      <c r="B8" s="456"/>
      <c r="C8" s="457" t="s">
        <v>130</v>
      </c>
      <c r="D8" s="453"/>
      <c r="E8" s="457" t="s">
        <v>10</v>
      </c>
      <c r="F8" s="453"/>
      <c r="G8" s="457" t="s">
        <v>11</v>
      </c>
      <c r="H8" s="458"/>
      <c r="I8" s="457" t="s">
        <v>2</v>
      </c>
      <c r="J8" s="457"/>
      <c r="K8" s="456"/>
      <c r="L8" s="457" t="s">
        <v>130</v>
      </c>
      <c r="M8" s="453"/>
      <c r="N8" s="457" t="s">
        <v>10</v>
      </c>
      <c r="O8" s="453"/>
      <c r="P8" s="457" t="s">
        <v>11</v>
      </c>
      <c r="Q8" s="458"/>
      <c r="R8" s="457" t="s">
        <v>2</v>
      </c>
      <c r="S8" s="457"/>
      <c r="U8" s="302"/>
    </row>
    <row r="9" spans="1:21" ht="13.5" customHeight="1" thickBot="1">
      <c r="A9" s="454"/>
      <c r="B9" s="456"/>
      <c r="C9" s="452"/>
      <c r="D9" s="454"/>
      <c r="E9" s="452"/>
      <c r="F9" s="454"/>
      <c r="G9" s="452"/>
      <c r="H9" s="456"/>
      <c r="I9" s="452"/>
      <c r="J9" s="452"/>
      <c r="K9" s="456"/>
      <c r="L9" s="452"/>
      <c r="M9" s="454"/>
      <c r="N9" s="452"/>
      <c r="O9" s="454"/>
      <c r="P9" s="452"/>
      <c r="Q9" s="456"/>
      <c r="R9" s="452"/>
      <c r="S9" s="452"/>
    </row>
    <row r="10" spans="1:21" ht="28.5" customHeight="1" thickBot="1">
      <c r="A10" s="455"/>
      <c r="B10" s="456"/>
      <c r="C10" s="344" t="s">
        <v>131</v>
      </c>
      <c r="D10" s="454"/>
      <c r="E10" s="344" t="s">
        <v>52</v>
      </c>
      <c r="F10" s="454"/>
      <c r="G10" s="344" t="s">
        <v>53</v>
      </c>
      <c r="H10" s="456"/>
      <c r="I10" s="259" t="s">
        <v>6</v>
      </c>
      <c r="J10" s="259" t="s">
        <v>132</v>
      </c>
      <c r="K10" s="456"/>
      <c r="L10" s="344" t="s">
        <v>131</v>
      </c>
      <c r="M10" s="454"/>
      <c r="N10" s="344" t="s">
        <v>52</v>
      </c>
      <c r="O10" s="454"/>
      <c r="P10" s="344" t="s">
        <v>53</v>
      </c>
      <c r="Q10" s="456"/>
      <c r="R10" s="178" t="s">
        <v>6</v>
      </c>
      <c r="S10" s="178" t="s">
        <v>132</v>
      </c>
    </row>
    <row r="11" spans="1:21" ht="24.75" customHeight="1">
      <c r="A11" s="196" t="s">
        <v>146</v>
      </c>
      <c r="B11" s="177"/>
      <c r="C11" s="196"/>
      <c r="D11" s="177"/>
      <c r="E11" s="60">
        <v>2464700000</v>
      </c>
      <c r="F11" s="60"/>
      <c r="G11" s="60">
        <v>0</v>
      </c>
      <c r="H11" s="60"/>
      <c r="I11" s="60">
        <f>C11+E11+G11</f>
        <v>2464700000</v>
      </c>
      <c r="J11" s="337">
        <f>I11/درآمدها!$K$12</f>
        <v>3.0492158273590912E-2</v>
      </c>
      <c r="K11" s="338"/>
      <c r="L11" s="339"/>
      <c r="M11" s="338"/>
      <c r="N11" s="60">
        <v>5962418000</v>
      </c>
      <c r="O11" s="60"/>
      <c r="P11" s="60">
        <v>403489552</v>
      </c>
      <c r="Q11" s="60"/>
      <c r="R11" s="60">
        <f>L11+N11+P11</f>
        <v>6365907552</v>
      </c>
      <c r="S11" s="337">
        <f>R11/درآمدها!$E$17</f>
        <v>3.8091013199781497E-2</v>
      </c>
    </row>
    <row r="12" spans="1:21" ht="24.75" customHeight="1">
      <c r="A12" s="196" t="s">
        <v>143</v>
      </c>
      <c r="B12" s="177"/>
      <c r="C12" s="196"/>
      <c r="D12" s="177"/>
      <c r="E12" s="60">
        <v>1992839837</v>
      </c>
      <c r="F12" s="60"/>
      <c r="G12" s="60">
        <v>0</v>
      </c>
      <c r="H12" s="60"/>
      <c r="I12" s="60">
        <f t="shared" ref="I12:I16" si="0">C12+E12+G12</f>
        <v>1992839837</v>
      </c>
      <c r="J12" s="337">
        <f>I12/درآمدها!$K$12</f>
        <v>2.4654516867659803E-2</v>
      </c>
      <c r="K12" s="338"/>
      <c r="L12" s="339"/>
      <c r="M12" s="338"/>
      <c r="N12" s="60">
        <v>3951670274</v>
      </c>
      <c r="O12" s="60"/>
      <c r="P12" s="60">
        <v>0</v>
      </c>
      <c r="Q12" s="60"/>
      <c r="R12" s="60">
        <f t="shared" ref="R12:R16" si="1">L12+N12+P12</f>
        <v>3951670274</v>
      </c>
      <c r="S12" s="337">
        <f>R12/درآمدها!$E$17</f>
        <v>2.3645194866335713E-2</v>
      </c>
    </row>
    <row r="13" spans="1:21" ht="24.75" customHeight="1">
      <c r="A13" s="196" t="s">
        <v>178</v>
      </c>
      <c r="B13" s="177"/>
      <c r="C13" s="196"/>
      <c r="D13" s="177"/>
      <c r="E13" s="60">
        <v>1997974121</v>
      </c>
      <c r="F13" s="60"/>
      <c r="G13" s="60">
        <v>0</v>
      </c>
      <c r="H13" s="60"/>
      <c r="I13" s="60">
        <f t="shared" si="0"/>
        <v>1997974121</v>
      </c>
      <c r="J13" s="337">
        <f>I13/درآمدها!$K$12</f>
        <v>2.4718035916773108E-2</v>
      </c>
      <c r="K13" s="338"/>
      <c r="L13" s="339"/>
      <c r="M13" s="338"/>
      <c r="N13" s="60">
        <v>3957462023</v>
      </c>
      <c r="O13" s="60"/>
      <c r="P13" s="60">
        <v>0</v>
      </c>
      <c r="Q13" s="60"/>
      <c r="R13" s="60">
        <f t="shared" si="1"/>
        <v>3957462023</v>
      </c>
      <c r="S13" s="337">
        <f>R13/درآمدها!$E$17</f>
        <v>2.3679850347240319E-2</v>
      </c>
    </row>
    <row r="14" spans="1:21" ht="24.75" customHeight="1">
      <c r="A14" s="196" t="s">
        <v>152</v>
      </c>
      <c r="B14" s="177"/>
      <c r="C14" s="196"/>
      <c r="D14" s="177"/>
      <c r="E14" s="60">
        <v>2454288704</v>
      </c>
      <c r="F14" s="60"/>
      <c r="G14" s="60">
        <v>0</v>
      </c>
      <c r="H14" s="60"/>
      <c r="I14" s="60">
        <f t="shared" si="0"/>
        <v>2454288704</v>
      </c>
      <c r="J14" s="337">
        <f>I14/درآمدها!$K$12</f>
        <v>3.0363354408834468E-2</v>
      </c>
      <c r="K14" s="338"/>
      <c r="L14" s="339"/>
      <c r="M14" s="338"/>
      <c r="N14" s="60">
        <v>4862231251</v>
      </c>
      <c r="O14" s="60"/>
      <c r="P14" s="60">
        <v>0</v>
      </c>
      <c r="Q14" s="60"/>
      <c r="R14" s="60">
        <f t="shared" si="1"/>
        <v>4862231251</v>
      </c>
      <c r="S14" s="337">
        <f>R14/درآمدها!$E$17</f>
        <v>2.9093623061497938E-2</v>
      </c>
    </row>
    <row r="15" spans="1:21" ht="24.75" customHeight="1">
      <c r="A15" s="196" t="s">
        <v>179</v>
      </c>
      <c r="B15" s="177"/>
      <c r="C15" s="196"/>
      <c r="D15" s="177"/>
      <c r="E15" s="60">
        <v>1945994447</v>
      </c>
      <c r="F15" s="60"/>
      <c r="G15" s="60">
        <v>0</v>
      </c>
      <c r="H15" s="60"/>
      <c r="I15" s="60">
        <f t="shared" si="0"/>
        <v>1945994447</v>
      </c>
      <c r="J15" s="337">
        <f>I15/درآمدها!$K$12</f>
        <v>2.4074966802228679E-2</v>
      </c>
      <c r="K15" s="338"/>
      <c r="L15" s="339"/>
      <c r="M15" s="338"/>
      <c r="N15" s="60">
        <v>3837947877</v>
      </c>
      <c r="O15" s="60"/>
      <c r="P15" s="60">
        <v>0</v>
      </c>
      <c r="Q15" s="60"/>
      <c r="R15" s="60">
        <f t="shared" si="1"/>
        <v>3837947877</v>
      </c>
      <c r="S15" s="337">
        <f>R15/درآمدها!$E$17</f>
        <v>2.2964726089518991E-2</v>
      </c>
    </row>
    <row r="16" spans="1:21" ht="24.75" customHeight="1">
      <c r="A16" s="196" t="s">
        <v>180</v>
      </c>
      <c r="B16" s="177"/>
      <c r="C16" s="196"/>
      <c r="D16" s="177"/>
      <c r="E16" s="60">
        <v>1929040666</v>
      </c>
      <c r="F16" s="60"/>
      <c r="G16" s="60">
        <v>0</v>
      </c>
      <c r="H16" s="60"/>
      <c r="I16" s="60">
        <f t="shared" si="0"/>
        <v>1929040666</v>
      </c>
      <c r="J16" s="337">
        <f>I16/درآمدها!$K$12</f>
        <v>2.3865222259855247E-2</v>
      </c>
      <c r="K16" s="338"/>
      <c r="L16" s="339"/>
      <c r="M16" s="338"/>
      <c r="N16" s="60">
        <v>3818862559</v>
      </c>
      <c r="O16" s="60"/>
      <c r="P16" s="60">
        <v>0</v>
      </c>
      <c r="Q16" s="60"/>
      <c r="R16" s="60">
        <f t="shared" si="1"/>
        <v>3818862559</v>
      </c>
      <c r="S16" s="337">
        <f>R16/درآمدها!$E$17</f>
        <v>2.2850527274358434E-2</v>
      </c>
    </row>
    <row r="17" spans="1:19" ht="19.5" customHeight="1" thickBot="1">
      <c r="A17" s="179"/>
      <c r="B17" s="177"/>
      <c r="C17" s="180"/>
      <c r="D17" s="301"/>
      <c r="E17" s="249">
        <f>SUM(E11:E16)</f>
        <v>12784837775</v>
      </c>
      <c r="F17" s="60"/>
      <c r="G17" s="249">
        <f>SUM(G11:G16)</f>
        <v>0</v>
      </c>
      <c r="H17" s="60"/>
      <c r="I17" s="249">
        <f>SUM(I11:I16)</f>
        <v>12784837775</v>
      </c>
      <c r="J17" s="340">
        <f>SUM(J11:J16)</f>
        <v>0.1581682545289422</v>
      </c>
      <c r="K17" s="341"/>
      <c r="L17" s="342"/>
      <c r="M17" s="341"/>
      <c r="N17" s="249">
        <f>SUM(N11:N16)</f>
        <v>26390591984</v>
      </c>
      <c r="O17" s="60"/>
      <c r="P17" s="249">
        <f>SUM(P11:P16)</f>
        <v>403489552</v>
      </c>
      <c r="Q17" s="60"/>
      <c r="R17" s="249">
        <f>SUM(R11:R16)</f>
        <v>26794081536</v>
      </c>
      <c r="S17" s="340">
        <f>SUM(S11:S16)</f>
        <v>0.16032493483873289</v>
      </c>
    </row>
    <row r="18" spans="1:19" ht="16.5" thickTop="1"/>
    <row r="19" spans="1:19" hidden="1">
      <c r="E19" s="214">
        <v>4451239494</v>
      </c>
    </row>
    <row r="20" spans="1:19" hidden="1">
      <c r="E20" s="215">
        <f>E19-E17</f>
        <v>-8333598281</v>
      </c>
    </row>
    <row r="21" spans="1:19" hidden="1"/>
    <row r="23" spans="1:19">
      <c r="E23" s="214"/>
      <c r="G23" s="214"/>
      <c r="N23" s="214"/>
      <c r="P23" s="214"/>
    </row>
    <row r="24" spans="1:19">
      <c r="I24" s="215"/>
      <c r="N24" s="215"/>
      <c r="P24" s="215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سپرده</vt:lpstr>
      <vt:lpstr>صندوق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مبالغ تخصیصی اوراق 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aida-pc</cp:lastModifiedBy>
  <cp:lastPrinted>2026-03-01T11:14:50Z</cp:lastPrinted>
  <dcterms:created xsi:type="dcterms:W3CDTF">2017-11-22T14:26:20Z</dcterms:created>
  <dcterms:modified xsi:type="dcterms:W3CDTF">2026-03-01T11:14:58Z</dcterms:modified>
</cp:coreProperties>
</file>