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Y:\fund\7 صندوق ندای ثابت کیان\گزارش ماهانه\1405\4\"/>
    </mc:Choice>
  </mc:AlternateContent>
  <xr:revisionPtr revIDLastSave="0" documentId="13_ncr:1_{D4492AC5-8F99-46A0-9B54-CDC74AE84196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روکش" sheetId="16" r:id="rId1"/>
    <sheet name=" سهام" sheetId="1" r:id="rId2"/>
    <sheet name="اوراق" sheetId="17" r:id="rId3"/>
    <sheet name="تعدیل اوراق" sheetId="19" r:id="rId4"/>
    <sheet name="صندوق" sheetId="24" r:id="rId5"/>
    <sheet name="سپرده" sheetId="2" r:id="rId6"/>
    <sheet name="درآمدها" sheetId="11" r:id="rId7"/>
    <sheet name="درآمد سرمایه گذاری در سهام " sheetId="5" r:id="rId8"/>
    <sheet name="درآمد سرمایه گذاری در صندوق" sheetId="23" r:id="rId9"/>
    <sheet name="درآمد سرمایه گذاری در اوراق بها" sheetId="6" r:id="rId10"/>
    <sheet name="درآمد سپرده بانکی" sheetId="7" r:id="rId11"/>
    <sheet name="مبالغ تخصیصی اوراق " sheetId="20" state="hidden" r:id="rId12"/>
    <sheet name="درآمد سود سهام" sheetId="18" state="hidden" r:id="rId13"/>
    <sheet name="سایر درآمدها" sheetId="8" r:id="rId14"/>
    <sheet name="سود اوراق بهادار" sheetId="21" r:id="rId15"/>
    <sheet name="سود سپرده بانکی" sheetId="13" r:id="rId16"/>
    <sheet name="درآمد ناشی ازفروش" sheetId="15" r:id="rId17"/>
    <sheet name="درآمد ناشی از تغییر قیمت اوراق " sheetId="14" r:id="rId18"/>
    <sheet name="مبالغ تخصیصی اورراق " sheetId="22" r:id="rId19"/>
  </sheets>
  <definedNames>
    <definedName name="_xlnm._FilterDatabase" localSheetId="1" hidden="1">' سهام'!$A$9:$W$9</definedName>
    <definedName name="_xlnm._FilterDatabase" localSheetId="3" hidden="1">'تعدیل اوراق'!$A$8:$K$8</definedName>
    <definedName name="_xlnm._FilterDatabase" localSheetId="10" hidden="1">'درآمد سپرده بانکی'!$A$7:$L$18</definedName>
    <definedName name="_xlnm._FilterDatabase" localSheetId="9" hidden="1">'درآمد سرمایه گذاری در اوراق بها'!$A$9:$Q$9</definedName>
    <definedName name="_xlnm._FilterDatabase" localSheetId="7" hidden="1">'درآمد سرمایه گذاری در سهام '!$A$10:$U$10</definedName>
    <definedName name="_xlnm._FilterDatabase" localSheetId="12" hidden="1">'درآمد سود سهام'!$A$7:$S$7</definedName>
    <definedName name="_xlnm._FilterDatabase" localSheetId="17" hidden="1">'درآمد ناشی از تغییر قیمت اوراق '!$A$6:$Q$6</definedName>
    <definedName name="_xlnm._FilterDatabase" localSheetId="16" hidden="1">'درآمد ناشی ازفروش'!$A$6:$Q$6</definedName>
    <definedName name="_xlnm._FilterDatabase" localSheetId="5" hidden="1">سپرده!$A$8:$L$19</definedName>
    <definedName name="_xlnm._FilterDatabase" localSheetId="14" hidden="1">'سود اوراق بهادار'!$A$6:$Q$13</definedName>
    <definedName name="_xlnm._FilterDatabase" localSheetId="15" hidden="1">'سود سپرده بانکی'!$A$6:$M$17</definedName>
    <definedName name="_xlnm._FilterDatabase" localSheetId="4" hidden="1">صندوق!$A$8:$L$19</definedName>
    <definedName name="A" localSheetId="14">'سود اوراق بهادار'!$A$8:$Q$14</definedName>
    <definedName name="A">'سود سپرده بانکی'!$A$15:$M$17</definedName>
    <definedName name="_xlnm.Print_Area" localSheetId="1">' سهام'!$A$1:$W$12</definedName>
    <definedName name="_xlnm.Print_Area" localSheetId="2">اوراق!$A$1:$AG$17</definedName>
    <definedName name="_xlnm.Print_Area" localSheetId="3">'تعدیل اوراق'!$A$1:$M$13</definedName>
    <definedName name="_xlnm.Print_Area" localSheetId="10">'درآمد سپرده بانکی'!$A$1:$J$19</definedName>
    <definedName name="_xlnm.Print_Area" localSheetId="9">'درآمد سرمایه گذاری در اوراق بها'!$A$1:$Q$18</definedName>
    <definedName name="_xlnm.Print_Area" localSheetId="7">'درآمد سرمایه گذاری در سهام '!$A$1:$U$12</definedName>
    <definedName name="_xlnm.Print_Area" localSheetId="8">'درآمد سرمایه گذاری در صندوق'!$A$1:$S$19</definedName>
    <definedName name="_xlnm.Print_Area" localSheetId="12">'درآمد سود سهام'!$A$1:$S$11</definedName>
    <definedName name="_xlnm.Print_Area" localSheetId="17">'درآمد ناشی از تغییر قیمت اوراق '!$A$1:$Q$22</definedName>
    <definedName name="_xlnm.Print_Area" localSheetId="16">'درآمد ناشی ازفروش'!$A$1:$Q$18</definedName>
    <definedName name="_xlnm.Print_Area" localSheetId="6">درآمدها!$A$1:$I$13</definedName>
    <definedName name="_xlnm.Print_Area" localSheetId="0">روکش!$A$1:$K$37</definedName>
    <definedName name="_xlnm.Print_Area" localSheetId="13">'سایر درآمدها'!$A$1:$E$10</definedName>
    <definedName name="_xlnm.Print_Area" localSheetId="5">سپرده!$A$1:$K$21</definedName>
    <definedName name="_xlnm.Print_Area" localSheetId="14">'سود اوراق بهادار'!$A$1:$Q$15</definedName>
    <definedName name="_xlnm.Print_Area" localSheetId="15">'سود سپرده بانکی'!$A$1:$M$18</definedName>
    <definedName name="_xlnm.Print_Area" localSheetId="4">صندوق!$A$1:$W$16</definedName>
    <definedName name="_xlnm.Print_Area" localSheetId="11">'مبالغ تخصیصی اوراق '!$A$1:$I$18</definedName>
    <definedName name="_xlnm.Print_Area" localSheetId="18">'مبالغ تخصیصی اورراق '!$A$1:$N$11</definedName>
    <definedName name="_xlnm.Print_Titles" localSheetId="1">' سهام'!$7:$9</definedName>
    <definedName name="_xlnm.Print_Titles" localSheetId="7">'درآمد سرمایه گذاری در سهام '!$7:$10</definedName>
    <definedName name="_xlnm.Print_Titles" localSheetId="17">'درآمد ناشی از تغییر قیمت اوراق '!$5:$6</definedName>
    <definedName name="_xlnm.Print_Titles" localSheetId="16">'درآمد ناشی ازفروش'!$5:$6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6" l="1"/>
  <c r="E12" i="6"/>
  <c r="E13" i="6"/>
  <c r="E14" i="6"/>
  <c r="E15" i="6"/>
  <c r="E16" i="6"/>
  <c r="I16" i="6" s="1"/>
  <c r="E10" i="6"/>
  <c r="M11" i="6"/>
  <c r="M12" i="6"/>
  <c r="M13" i="6"/>
  <c r="M14" i="6"/>
  <c r="M15" i="6"/>
  <c r="M16" i="6"/>
  <c r="M10" i="6"/>
  <c r="C17" i="6"/>
  <c r="G17" i="6"/>
  <c r="K17" i="6"/>
  <c r="O17" i="6"/>
  <c r="C16" i="6"/>
  <c r="G16" i="6"/>
  <c r="K16" i="6"/>
  <c r="Q16" i="6" s="1"/>
  <c r="O16" i="6"/>
  <c r="E17" i="6" l="1"/>
  <c r="M17" i="6"/>
  <c r="Q28" i="14" l="1"/>
  <c r="I29" i="14"/>
  <c r="E18" i="14"/>
  <c r="C8" i="8"/>
  <c r="E8" i="8"/>
  <c r="O20" i="14" l="1"/>
  <c r="M20" i="14"/>
  <c r="G20" i="14"/>
  <c r="E20" i="14"/>
  <c r="C19" i="14"/>
  <c r="E19" i="14"/>
  <c r="I19" i="14" s="1"/>
  <c r="K19" i="14"/>
  <c r="M19" i="14"/>
  <c r="Q19" i="14" s="1"/>
  <c r="O11" i="6"/>
  <c r="O12" i="6"/>
  <c r="O13" i="6"/>
  <c r="O14" i="6"/>
  <c r="O15" i="6"/>
  <c r="O10" i="6"/>
  <c r="G11" i="6"/>
  <c r="G12" i="6"/>
  <c r="G13" i="6"/>
  <c r="G14" i="6"/>
  <c r="G15" i="6"/>
  <c r="G10" i="6"/>
  <c r="E10" i="15"/>
  <c r="G10" i="15"/>
  <c r="I10" i="15"/>
  <c r="M10" i="15"/>
  <c r="O10" i="15"/>
  <c r="Q10" i="15"/>
  <c r="Q12" i="21"/>
  <c r="K12" i="21"/>
  <c r="I12" i="19"/>
  <c r="AG14" i="17"/>
  <c r="M13" i="13" l="1"/>
  <c r="G14" i="7" s="1"/>
  <c r="U15" i="24" l="1"/>
  <c r="I13" i="19"/>
  <c r="K13" i="19"/>
  <c r="W10" i="1"/>
  <c r="I7" i="11" l="1"/>
  <c r="C7" i="14" l="1"/>
  <c r="C8" i="14"/>
  <c r="C9" i="14"/>
  <c r="C10" i="14"/>
  <c r="C11" i="14"/>
  <c r="C12" i="14"/>
  <c r="C13" i="14"/>
  <c r="C14" i="14"/>
  <c r="C15" i="14"/>
  <c r="C16" i="14"/>
  <c r="C17" i="14"/>
  <c r="C18" i="14"/>
  <c r="K12" i="19"/>
  <c r="K10" i="19"/>
  <c r="K11" i="19"/>
  <c r="K9" i="19"/>
  <c r="G8" i="13" l="1"/>
  <c r="G9" i="13"/>
  <c r="G10" i="13"/>
  <c r="G11" i="13"/>
  <c r="C12" i="7" s="1"/>
  <c r="G12" i="13"/>
  <c r="G13" i="13"/>
  <c r="C14" i="7" s="1"/>
  <c r="G14" i="13"/>
  <c r="G15" i="13"/>
  <c r="G16" i="13"/>
  <c r="M8" i="13"/>
  <c r="M9" i="13"/>
  <c r="M10" i="13"/>
  <c r="M11" i="13"/>
  <c r="G12" i="7" s="1"/>
  <c r="M12" i="13"/>
  <c r="M14" i="13"/>
  <c r="M15" i="13"/>
  <c r="M16" i="13"/>
  <c r="P12" i="23" l="1"/>
  <c r="P13" i="23"/>
  <c r="P14" i="23"/>
  <c r="P15" i="23"/>
  <c r="P16" i="23"/>
  <c r="P11" i="23"/>
  <c r="G12" i="23"/>
  <c r="G13" i="23"/>
  <c r="G14" i="23"/>
  <c r="G15" i="23"/>
  <c r="G16" i="23"/>
  <c r="G11" i="23"/>
  <c r="Q16" i="17" l="1"/>
  <c r="O16" i="17"/>
  <c r="E8" i="14" l="1"/>
  <c r="I8" i="14" s="1"/>
  <c r="E12" i="23" s="1"/>
  <c r="E9" i="14"/>
  <c r="I9" i="14" s="1"/>
  <c r="E13" i="23" s="1"/>
  <c r="E10" i="14"/>
  <c r="I10" i="14" s="1"/>
  <c r="E14" i="23" s="1"/>
  <c r="E11" i="14"/>
  <c r="I11" i="14" s="1"/>
  <c r="E15" i="23" s="1"/>
  <c r="E12" i="14"/>
  <c r="I12" i="14" s="1"/>
  <c r="E16" i="23" s="1"/>
  <c r="M14" i="14"/>
  <c r="Q14" i="14" s="1"/>
  <c r="M15" i="14"/>
  <c r="Q15" i="14" s="1"/>
  <c r="M16" i="14"/>
  <c r="Q16" i="14" s="1"/>
  <c r="M17" i="14"/>
  <c r="Q17" i="14" s="1"/>
  <c r="M18" i="14"/>
  <c r="Q18" i="14" s="1"/>
  <c r="M13" i="14"/>
  <c r="Q13" i="14" s="1"/>
  <c r="M8" i="14"/>
  <c r="Q8" i="14" s="1"/>
  <c r="N12" i="23" s="1"/>
  <c r="M9" i="14"/>
  <c r="Q9" i="14" s="1"/>
  <c r="N13" i="23" s="1"/>
  <c r="M10" i="14"/>
  <c r="Q10" i="14" s="1"/>
  <c r="N14" i="23" s="1"/>
  <c r="M11" i="14"/>
  <c r="Q11" i="14" s="1"/>
  <c r="N15" i="23" s="1"/>
  <c r="M12" i="14"/>
  <c r="Q12" i="14" s="1"/>
  <c r="N16" i="23" s="1"/>
  <c r="M7" i="14"/>
  <c r="E7" i="14"/>
  <c r="K8" i="14"/>
  <c r="K9" i="14"/>
  <c r="K10" i="14"/>
  <c r="K11" i="14"/>
  <c r="K12" i="14"/>
  <c r="K7" i="14"/>
  <c r="K15" i="14"/>
  <c r="K16" i="14"/>
  <c r="K17" i="14"/>
  <c r="K18" i="14"/>
  <c r="K14" i="14"/>
  <c r="E14" i="14"/>
  <c r="I14" i="14" s="1"/>
  <c r="E15" i="14"/>
  <c r="I15" i="14" s="1"/>
  <c r="E16" i="14"/>
  <c r="I16" i="14" s="1"/>
  <c r="E17" i="14"/>
  <c r="I17" i="14" s="1"/>
  <c r="I18" i="14"/>
  <c r="E13" i="14"/>
  <c r="I13" i="14" s="1"/>
  <c r="AG10" i="17"/>
  <c r="AG11" i="17"/>
  <c r="AG12" i="17"/>
  <c r="AG13" i="17"/>
  <c r="A3" i="17"/>
  <c r="AG9" i="17"/>
  <c r="AG15" i="17"/>
  <c r="T16" i="17"/>
  <c r="W16" i="17"/>
  <c r="AC16" i="17"/>
  <c r="AE16" i="17"/>
  <c r="I10" i="19"/>
  <c r="I11" i="19" l="1"/>
  <c r="AG16" i="17"/>
  <c r="W13" i="24"/>
  <c r="W14" i="24"/>
  <c r="W10" i="24"/>
  <c r="W12" i="24"/>
  <c r="W11" i="24"/>
  <c r="W9" i="24"/>
  <c r="O6" i="24"/>
  <c r="C6" i="24"/>
  <c r="C7" i="1" l="1"/>
  <c r="E17" i="13"/>
  <c r="I17" i="13"/>
  <c r="Q7" i="14"/>
  <c r="I7" i="14"/>
  <c r="M14" i="21"/>
  <c r="R12" i="23"/>
  <c r="S12" i="23" s="1"/>
  <c r="R13" i="23"/>
  <c r="S13" i="23" s="1"/>
  <c r="R14" i="23"/>
  <c r="S14" i="23" s="1"/>
  <c r="R15" i="23"/>
  <c r="S15" i="23" s="1"/>
  <c r="R16" i="23"/>
  <c r="S16" i="23" s="1"/>
  <c r="I12" i="23"/>
  <c r="J12" i="23" s="1"/>
  <c r="I13" i="23"/>
  <c r="J13" i="23" s="1"/>
  <c r="I14" i="23"/>
  <c r="J14" i="23" s="1"/>
  <c r="I15" i="23"/>
  <c r="J15" i="23" s="1"/>
  <c r="I16" i="23"/>
  <c r="J16" i="23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9" i="2"/>
  <c r="K9" i="2" s="1"/>
  <c r="I9" i="19"/>
  <c r="O14" i="21"/>
  <c r="G14" i="21"/>
  <c r="I14" i="21"/>
  <c r="P17" i="23"/>
  <c r="G17" i="23"/>
  <c r="C17" i="13"/>
  <c r="K17" i="13"/>
  <c r="C9" i="8"/>
  <c r="E9" i="8"/>
  <c r="G20" i="2"/>
  <c r="E20" i="2"/>
  <c r="C20" i="2"/>
  <c r="G15" i="24"/>
  <c r="E15" i="24"/>
  <c r="S15" i="24"/>
  <c r="M15" i="24"/>
  <c r="J15" i="24"/>
  <c r="N11" i="23" l="1"/>
  <c r="R11" i="23" s="1"/>
  <c r="S11" i="23" s="1"/>
  <c r="Q20" i="14"/>
  <c r="E11" i="23"/>
  <c r="E17" i="23" s="1"/>
  <c r="I20" i="14"/>
  <c r="I11" i="23"/>
  <c r="J11" i="23" s="1"/>
  <c r="I20" i="2"/>
  <c r="E11" i="11"/>
  <c r="I11" i="11" s="1"/>
  <c r="G16" i="7"/>
  <c r="G17" i="7"/>
  <c r="C16" i="7"/>
  <c r="Q10" i="21"/>
  <c r="Q8" i="21"/>
  <c r="Q7" i="21"/>
  <c r="K10" i="6" s="1"/>
  <c r="Q13" i="21"/>
  <c r="Q9" i="21"/>
  <c r="K13" i="6" s="1"/>
  <c r="K10" i="21"/>
  <c r="K8" i="21"/>
  <c r="K7" i="21"/>
  <c r="K13" i="21"/>
  <c r="K9" i="21"/>
  <c r="K11" i="21"/>
  <c r="N17" i="23" l="1"/>
  <c r="R17" i="23"/>
  <c r="C13" i="6"/>
  <c r="C12" i="6"/>
  <c r="C14" i="6"/>
  <c r="K14" i="6"/>
  <c r="C11" i="6"/>
  <c r="C10" i="6"/>
  <c r="I17" i="23"/>
  <c r="C15" i="6"/>
  <c r="K14" i="21"/>
  <c r="W15" i="24"/>
  <c r="Q11" i="21"/>
  <c r="K12" i="6" s="1"/>
  <c r="G9" i="7"/>
  <c r="G10" i="7"/>
  <c r="G11" i="7"/>
  <c r="G13" i="7"/>
  <c r="G15" i="7"/>
  <c r="M7" i="13"/>
  <c r="M17" i="13" s="1"/>
  <c r="C9" i="7"/>
  <c r="C10" i="7"/>
  <c r="C11" i="7"/>
  <c r="C13" i="7"/>
  <c r="C15" i="7"/>
  <c r="C17" i="7"/>
  <c r="G7" i="13"/>
  <c r="C8" i="7" s="1"/>
  <c r="K7" i="11"/>
  <c r="K11" i="6" l="1"/>
  <c r="I15" i="6"/>
  <c r="G8" i="7"/>
  <c r="G18" i="7" s="1"/>
  <c r="Q14" i="21"/>
  <c r="K15" i="6"/>
  <c r="G17" i="13"/>
  <c r="C18" i="7"/>
  <c r="Q14" i="6"/>
  <c r="I14" i="6"/>
  <c r="I10" i="6"/>
  <c r="I11" i="6"/>
  <c r="I12" i="6"/>
  <c r="I13" i="6"/>
  <c r="I17" i="6" l="1"/>
  <c r="Q15" i="6"/>
  <c r="E16" i="7"/>
  <c r="I8" i="7"/>
  <c r="I9" i="7"/>
  <c r="I14" i="7"/>
  <c r="I12" i="7"/>
  <c r="I10" i="7"/>
  <c r="I11" i="7"/>
  <c r="I15" i="7"/>
  <c r="I16" i="7"/>
  <c r="I13" i="7"/>
  <c r="I17" i="7"/>
  <c r="K9" i="11"/>
  <c r="K10" i="11"/>
  <c r="S17" i="23"/>
  <c r="K8" i="11"/>
  <c r="K20" i="2" l="1"/>
  <c r="I37" i="2"/>
  <c r="Y9" i="24" l="1"/>
  <c r="U20" i="24" l="1"/>
  <c r="D15" i="24"/>
  <c r="A3" i="24" l="1"/>
  <c r="A3" i="1" l="1"/>
  <c r="A3" i="14"/>
  <c r="A3" i="15"/>
  <c r="A3" i="18"/>
  <c r="A3" i="8"/>
  <c r="A3" i="13"/>
  <c r="A3" i="5"/>
  <c r="A3" i="7"/>
  <c r="A3" i="21"/>
  <c r="A3" i="6"/>
  <c r="A3" i="23"/>
  <c r="A3" i="2"/>
  <c r="A3" i="22" s="1"/>
  <c r="A3" i="19"/>
  <c r="E10" i="11"/>
  <c r="I10" i="11" s="1"/>
  <c r="Q10" i="19"/>
  <c r="K11" i="11" l="1"/>
  <c r="K12" i="11" s="1"/>
  <c r="Q10" i="6"/>
  <c r="Q11" i="6"/>
  <c r="Q12" i="6"/>
  <c r="Q13" i="6"/>
  <c r="O7" i="1"/>
  <c r="E5" i="11"/>
  <c r="Q17" i="6" l="1"/>
  <c r="E9" i="11"/>
  <c r="I9" i="11" s="1"/>
  <c r="E8" i="11"/>
  <c r="I8" i="11" s="1"/>
  <c r="J17" i="23" l="1"/>
  <c r="I12" i="11"/>
  <c r="E12" i="11"/>
  <c r="E24" i="14"/>
  <c r="K15" i="15"/>
  <c r="G7" i="11" l="1"/>
  <c r="G11" i="11"/>
  <c r="M17" i="21"/>
  <c r="G17" i="21"/>
  <c r="C19" i="6" l="1"/>
  <c r="M24" i="14" l="1"/>
  <c r="E20" i="23"/>
  <c r="Q24" i="14" l="1"/>
  <c r="I25" i="14"/>
  <c r="D17" i="13" l="1"/>
  <c r="F17" i="13"/>
  <c r="H17" i="13"/>
  <c r="J17" i="13"/>
  <c r="L17" i="13"/>
  <c r="Q15" i="15" l="1"/>
  <c r="M15" i="15"/>
  <c r="N7" i="13" l="1"/>
  <c r="N14" i="13"/>
  <c r="N16" i="13"/>
  <c r="M11" i="1" l="1"/>
  <c r="J11" i="1"/>
  <c r="S16" i="13" l="1"/>
  <c r="T16" i="13" s="1"/>
  <c r="S7" i="13"/>
  <c r="T7" i="13" l="1"/>
  <c r="S14" i="13" l="1"/>
  <c r="T14" i="13" l="1"/>
  <c r="V10" i="15" l="1"/>
  <c r="U11" i="15"/>
  <c r="T11" i="15"/>
  <c r="S11" i="15"/>
  <c r="V11" i="15" l="1"/>
  <c r="I18" i="7" l="1"/>
  <c r="G9" i="11" l="1"/>
  <c r="G10" i="11"/>
  <c r="G8" i="11"/>
  <c r="F20" i="2"/>
  <c r="H20" i="2"/>
  <c r="J20" i="2"/>
  <c r="G12" i="11" l="1"/>
  <c r="J14" i="21"/>
  <c r="F14" i="21"/>
  <c r="Q9" i="18" l="1"/>
  <c r="S8" i="18"/>
  <c r="M8" i="18"/>
  <c r="M9" i="18" l="1"/>
  <c r="K9" i="18"/>
  <c r="I9" i="18"/>
  <c r="O9" i="18"/>
  <c r="S9" i="18"/>
  <c r="W11" i="1" l="1"/>
  <c r="U11" i="1"/>
  <c r="S11" i="1"/>
  <c r="G11" i="1"/>
  <c r="E11" i="1"/>
  <c r="D11" i="1"/>
  <c r="J9" i="18" l="1"/>
  <c r="L9" i="18"/>
  <c r="N9" i="18"/>
  <c r="R9" i="18"/>
  <c r="A3" i="11" l="1"/>
  <c r="E9" i="7"/>
  <c r="E15" i="7" l="1"/>
  <c r="E13" i="7"/>
  <c r="E10" i="7"/>
  <c r="E11" i="7"/>
  <c r="E17" i="7"/>
  <c r="E12" i="7"/>
  <c r="E14" i="7"/>
  <c r="E8" i="7"/>
  <c r="E18" i="7" l="1"/>
</calcChain>
</file>

<file path=xl/sharedStrings.xml><?xml version="1.0" encoding="utf-8"?>
<sst xmlns="http://schemas.openxmlformats.org/spreadsheetml/2006/main" count="458" uniqueCount="196">
  <si>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</si>
  <si>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</si>
  <si>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</si>
  <si>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</si>
  <si>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</si>
  <si>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</si>
  <si>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</si>
  <si>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</si>
  <si>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</si>
  <si>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</si>
  <si>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</si>
  <si>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</si>
  <si>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</si>
  <si>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</si>
  <si>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</si>
  <si>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</si>
  <si>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</si>
  <si>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خالص ارزش فروش</t>
  </si>
  <si>
    <t>درصد به کل دارایی‌ها</t>
  </si>
  <si>
    <t>تاریخ سررسید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</si>
  <si>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</si>
  <si>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</si>
  <si>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</si>
  <si>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</si>
  <si>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</si>
  <si>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</si>
  <si>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</si>
  <si>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</si>
  <si>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</si>
  <si>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</si>
  <si>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</si>
  <si>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</si>
  <si>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</si>
  <si>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</si>
  <si>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</si>
  <si>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</si>
  <si>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</si>
  <si>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</si>
  <si>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</si>
  <si>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</si>
  <si>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</si>
  <si>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</si>
  <si>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</si>
  <si>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</si>
  <si>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</si>
  <si>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</si>
  <si>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</si>
  <si>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</si>
  <si>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</si>
  <si>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</si>
  <si>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 xml:space="preserve"> </t>
  </si>
  <si>
    <t>یادداشت الف</t>
  </si>
  <si>
    <t>یادداشت ب</t>
  </si>
  <si>
    <t>یادداشت ج</t>
  </si>
  <si>
    <t>ب- درآمد ناشی از تغییر قیمت اوراق بهادار</t>
  </si>
  <si>
    <t>ج- سود(زیان) حاصل از فروش اوراق بهادار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</si>
  <si>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</si>
  <si>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</si>
  <si>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</si>
  <si>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</si>
  <si>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تاریخ انتشار اوراق</t>
  </si>
  <si>
    <t>نرخ سود اسمی</t>
  </si>
  <si>
    <t>قیمت بازار هر ورقه</t>
  </si>
  <si>
    <t>گزارش وضعیت پرتفوی ماهانه</t>
  </si>
  <si>
    <t>‫پذیرفته شده در بورس یا فرابورس</t>
  </si>
  <si>
    <t>‫اطلاعات مجمع</t>
  </si>
  <si>
    <t>‫نام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</si>
  <si>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</si>
  <si>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</si>
  <si>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</si>
  <si>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</si>
  <si>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</si>
  <si>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</si>
  <si>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‫جمع</t>
  </si>
  <si>
    <t>درصد از کل داراییها</t>
  </si>
  <si>
    <t>صندوق سرمایه گذاری ندای ثابت کیان</t>
  </si>
  <si>
    <t>-</t>
  </si>
  <si>
    <t>---</t>
  </si>
  <si>
    <t>بلی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</si>
  <si>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</si>
  <si>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</si>
  <si>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</si>
  <si>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</si>
  <si>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</si>
  <si>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</si>
  <si>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>‫اوراق بهاداری که ارزش آن‌ها در تاریخ گزارش تعدیل شده</t>
  </si>
  <si>
    <r>
      <t>‫</t>
    </r>
    <r>
      <rPr>
        <b/>
        <sz val="12"/>
        <color rgb="FFFF0000"/>
        <rFont val="B Nazanin"/>
        <charset val="178"/>
      </rPr>
      <t>(بر اساس دستورالعمل نحوه تعیین قیمت خرید و فروش اوراق بهادار در صندوق‌های سرمایه گذاری)</t>
    </r>
  </si>
  <si>
    <t>مرابحه عالیس-کیان070224 (عالیس072)</t>
  </si>
  <si>
    <t>1407/02/24</t>
  </si>
  <si>
    <t xml:space="preserve"> مطابق بند 3-2 دستورالعمل نحوه تعیین قیمت خرید و فروش اوراق بهادار </t>
  </si>
  <si>
    <t>صندوق سرمایه گذاری ...................</t>
  </si>
  <si>
    <t>برای ماه منتهی به ............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</si>
  <si>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</si>
  <si>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</si>
  <si>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</si>
  <si>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</si>
  <si>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</si>
  <si>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</si>
  <si>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</si>
  <si>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</si>
  <si>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</si>
  <si>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</si>
  <si>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</si>
  <si>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</si>
  <si>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</si>
  <si>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</si>
  <si>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</si>
  <si>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</si>
  <si>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</si>
  <si>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</si>
  <si>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</si>
  <si>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</si>
  <si>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</si>
  <si>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</si>
  <si>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</si>
  <si>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</si>
  <si>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 xml:space="preserve">   </t>
  </si>
  <si>
    <t xml:space="preserve">                 </t>
  </si>
  <si>
    <t>د- سود سپرده بانکی</t>
  </si>
  <si>
    <t>صندوق سرمایه گذاری اختصاصی بازارگردانی کیان</t>
  </si>
  <si>
    <t>شرکت بهار رز عالیس چناران</t>
  </si>
  <si>
    <t>‫قیمت پایانی</t>
  </si>
  <si>
    <t>لوازم مادیران063</t>
  </si>
  <si>
    <t>صکوک مرابحه فروس670-بدون ضامن (صفروس670)</t>
  </si>
  <si>
    <t>1406/07/29</t>
  </si>
  <si>
    <t xml:space="preserve"> شرکت فروسیلیس ایران</t>
  </si>
  <si>
    <t>صندوق</t>
  </si>
  <si>
    <t>درآمد سود صندوق</t>
  </si>
  <si>
    <t>یادداشت ...</t>
  </si>
  <si>
    <t>درصد از کل درآمد ها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</si>
  <si>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</si>
  <si>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</si>
  <si>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</t>
  </si>
  <si>
    <t>5-2-سایر درآمدها:</t>
  </si>
  <si>
    <t>مرابحه عام دولت137-ش.خ061229 (اراد137)</t>
  </si>
  <si>
    <t>مرابحه عام دولت181-ش.خ050424 (اراد181)</t>
  </si>
  <si>
    <t>1406/12/29</t>
  </si>
  <si>
    <t>1405/04/24</t>
  </si>
  <si>
    <t>درآمد حاصل از سرمایه­گذاری در سهام و حق تقدم سهام</t>
  </si>
  <si>
    <t>درآمد حاصل از سرمایه­گذاری در واحدهای صندوق های سرمایه­گذاری</t>
  </si>
  <si>
    <t>تضمین اصل سرمایه کیان</t>
  </si>
  <si>
    <t xml:space="preserve">  خاور میانه کوتاه مدت/100510810707074272	</t>
  </si>
  <si>
    <t xml:space="preserve"> پاسارگاد کوتاه مدت 2098100152272681	</t>
  </si>
  <si>
    <t xml:space="preserve"> اقتصاد نوین کوتاه مدت/12485068674801	</t>
  </si>
  <si>
    <t xml:space="preserve"> سامان کوتاه مدت/86481039984291	</t>
  </si>
  <si>
    <t> بانک شهر 7001004144834</t>
  </si>
  <si>
    <t>4-1- سرمایه‌گذاری در  واحدهای صندوق های سرمایه گذاری</t>
  </si>
  <si>
    <t>بانک پاسارگاد</t>
  </si>
  <si>
    <t>بانک تجارت</t>
  </si>
  <si>
    <t>بانک خاورمیانه</t>
  </si>
  <si>
    <t>بانک دی</t>
  </si>
  <si>
    <t>بانک سامان</t>
  </si>
  <si>
    <t>بانک صادرات</t>
  </si>
  <si>
    <t>بانک گردشگری</t>
  </si>
  <si>
    <t>بانک مسکن</t>
  </si>
  <si>
    <t>بانک ملل</t>
  </si>
  <si>
    <t>بانک اقتصادنوین</t>
  </si>
  <si>
    <t>مرابحه عام دولت186-ش.خ051124 (اراد186)</t>
  </si>
  <si>
    <t>1405/11/24</t>
  </si>
  <si>
    <t>بانک سینا</t>
  </si>
  <si>
    <t>بانک ملت</t>
  </si>
  <si>
    <t>‫الف- درآمد سود سهام</t>
  </si>
  <si>
    <t>تحت مدیریت مدیر صندوق</t>
  </si>
  <si>
    <t>مرابحه عام دولت205-ش.خ050414 (اراد205)</t>
  </si>
  <si>
    <t>1405/04/14</t>
  </si>
  <si>
    <t>الف- سود اوراق بهادار با درآمد ثابت</t>
  </si>
  <si>
    <t>درآمد یک ماهه منتهی به 1404/10/30</t>
  </si>
  <si>
    <t>کل دارایی ها</t>
  </si>
  <si>
    <t>کل درآمد ها</t>
  </si>
  <si>
    <t>کل درآمد ها طی دوره</t>
  </si>
  <si>
    <t>موسسه اعتباری ملل</t>
  </si>
  <si>
    <t>بانک اقتصاد نوین</t>
  </si>
  <si>
    <t>1402/06/29</t>
  </si>
  <si>
    <t>1403/02/24</t>
  </si>
  <si>
    <t>1403/07/24</t>
  </si>
  <si>
    <t>1403/07/29</t>
  </si>
  <si>
    <t>1403/12/14</t>
  </si>
  <si>
    <t>از ابتدای سال مالی تا پایان بهمن ماه</t>
  </si>
  <si>
    <t>‫طی بهمن ماه</t>
  </si>
  <si>
    <t>2-2-درآمد حاصل از سرمایه­‌گذاری در واحدهای صندوق:</t>
  </si>
  <si>
    <t>مبلغ شناسایی شده طی اردیبهشت ماه بابت قرارداد خرید و نگهداری اوراق بهادار</t>
  </si>
  <si>
    <t>از تاریخ 1405/03/01  الی 1405/02/31</t>
  </si>
  <si>
    <t>1405/03/31</t>
  </si>
  <si>
    <t>اهرمی کاریزما - عادی</t>
  </si>
  <si>
    <t>سهامی اهرمی توان مفید - عادی</t>
  </si>
  <si>
    <t>اهرمی شتاب آگاه - عادی</t>
  </si>
  <si>
    <t>اهرمی موج فیروزه - عادی</t>
  </si>
  <si>
    <t>اهرمی شاخصی کیان - عادی</t>
  </si>
  <si>
    <t>منتهی به 1405/04/31</t>
  </si>
  <si>
    <t xml:space="preserve"> 1405/04/31</t>
  </si>
  <si>
    <t>مرابحه عام دولت291-ش.خ070509 (اراد291)</t>
  </si>
  <si>
    <t>1405/04/09</t>
  </si>
  <si>
    <t>1407/09/09</t>
  </si>
  <si>
    <t>1405/04/31</t>
  </si>
  <si>
    <t>طی تیر ماه</t>
  </si>
  <si>
    <t>از ابتدای سال مالی تا پایان تیر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</si>
</sst>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_-;[Red]\(#,##0\)"/>
    <numFmt numFmtId="166" formatCode="_-* #,##0_-;_-* #,##0\-;_-* &quot;-&quot;??_-;_-@_-"/>
    <numFmt numFmtId="167" formatCode="_-* #,##0.00000000_-;_-* #,##0.00000000\-;_-* &quot;-&quot;??_-;_-@_-"/>
    <numFmt numFmtId="168" formatCode="0.0%"/>
    <numFmt numFmtId="169" formatCode="_(* #,##0.00000000_);_(* \(#,##0.00000000\);_(* &quot;-&quot;??_);_(@_)"/>
    <numFmt numFmtId="170" formatCode="_(* #,##0.0_);_(* \(#,##0.0\);_(* &quot;-&quot;??_);_(@_)"/>
    <numFmt numFmtId="171" formatCode="_(* #,##0.0000_);_(* \(#,##0.0000\);_(* &quot;-&quot;??_);_(@_)"/>
  </numFmts>
  <fonts count="7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6"/>
      <color theme="1"/>
      <name val="B Mitra"/>
      <charset val="178"/>
    </font>
    <font>
      <sz val="14"/>
      <color theme="1"/>
      <name val="B Mitra"/>
      <charset val="178"/>
    </font>
    <font>
      <b/>
      <sz val="16"/>
      <color rgb="FF0062AC"/>
      <name val="B Mitra"/>
      <charset val="178"/>
    </font>
    <font>
      <b/>
      <sz val="10"/>
      <color theme="1"/>
      <name val="B Mitra"/>
      <charset val="178"/>
    </font>
    <font>
      <sz val="12"/>
      <name val="B Mitra"/>
      <charset val="178"/>
    </font>
    <font>
      <sz val="11"/>
      <color theme="1"/>
      <name val="B Mitra"/>
      <charset val="178"/>
    </font>
    <font>
      <sz val="16"/>
      <color theme="1"/>
      <name val="B Mitra"/>
      <charset val="178"/>
    </font>
    <font>
      <sz val="10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2"/>
      <color rgb="FF0062AC"/>
      <name val="B Mitra"/>
      <charset val="178"/>
    </font>
    <font>
      <sz val="12"/>
      <color theme="1"/>
      <name val="B Mitra"/>
      <charset val="178"/>
    </font>
    <font>
      <b/>
      <sz val="14"/>
      <color theme="1"/>
      <name val="B Mitra"/>
      <charset val="178"/>
    </font>
    <font>
      <b/>
      <sz val="14"/>
      <color rgb="FF000000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4"/>
      <color rgb="FF0062AC"/>
      <name val="B Mitra"/>
      <charset val="178"/>
    </font>
    <font>
      <sz val="14"/>
      <name val="B Mitra"/>
      <charset val="178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sz val="12"/>
      <color rgb="FF000000"/>
      <name val="B Mitra"/>
      <charset val="178"/>
    </font>
    <font>
      <sz val="14"/>
      <color rgb="FF000000"/>
      <name val="B Mitra"/>
      <charset val="178"/>
    </font>
    <font>
      <b/>
      <sz val="26"/>
      <color theme="1"/>
      <name val="B Mitra"/>
      <charset val="178"/>
    </font>
    <font>
      <sz val="18"/>
      <name val="B Mitra"/>
      <charset val="178"/>
    </font>
    <font>
      <b/>
      <sz val="12"/>
      <color theme="1"/>
      <name val="B Nazanin"/>
      <charset val="178"/>
    </font>
    <font>
      <sz val="11"/>
      <color indexed="8"/>
      <name val="B Nazanin"/>
      <charset val="178"/>
    </font>
    <font>
      <b/>
      <sz val="16"/>
      <name val="B Mitra"/>
      <charset val="178"/>
    </font>
    <font>
      <b/>
      <sz val="10"/>
      <color rgb="FF000000"/>
      <name val="B Mitra"/>
      <charset val="178"/>
    </font>
    <font>
      <u/>
      <sz val="11"/>
      <color theme="10"/>
      <name val="Calibri"/>
      <family val="2"/>
      <scheme val="minor"/>
    </font>
    <font>
      <sz val="22"/>
      <color theme="1"/>
      <name val="B Mitra"/>
      <charset val="178"/>
    </font>
    <font>
      <sz val="9"/>
      <color rgb="FF2E2E2E"/>
      <name val="WYekan"/>
    </font>
    <font>
      <b/>
      <sz val="12"/>
      <name val="B Nazanin"/>
      <charset val="178"/>
    </font>
    <font>
      <sz val="11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6"/>
      <color rgb="FF0070C0"/>
      <name val="B Nazanin"/>
      <charset val="178"/>
    </font>
    <font>
      <sz val="11"/>
      <color theme="9" tint="-0.499984740745262"/>
      <name val="B Mitra"/>
      <charset val="178"/>
    </font>
    <font>
      <sz val="9"/>
      <color rgb="FF00A651"/>
      <name val="WYekan"/>
    </font>
    <font>
      <b/>
      <sz val="12"/>
      <color rgb="FFFF0000"/>
      <name val="B Nazanin"/>
      <charset val="178"/>
    </font>
    <font>
      <sz val="8"/>
      <name val="Calibri"/>
      <family val="2"/>
      <charset val="178"/>
      <scheme val="minor"/>
    </font>
    <font>
      <b/>
      <sz val="11"/>
      <color theme="1"/>
      <name val="B Mitra"/>
      <charset val="178"/>
    </font>
    <font>
      <b/>
      <sz val="18"/>
      <color rgb="FF0062AC"/>
      <name val="B Mitra"/>
      <charset val="178"/>
    </font>
    <font>
      <b/>
      <sz val="12"/>
      <color rgb="FF0062AC"/>
      <name val="B Titr"/>
      <charset val="178"/>
    </font>
    <font>
      <sz val="8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b/>
      <sz val="14"/>
      <name val="B Mitra"/>
      <charset val="178"/>
    </font>
    <font>
      <sz val="11"/>
      <name val="B Nazanin"/>
      <charset val="178"/>
    </font>
    <font>
      <sz val="10"/>
      <name val="B Mitra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9"/>
      <color theme="1"/>
      <name val="Calibri"/>
      <family val="2"/>
      <charset val="178"/>
      <scheme val="minor"/>
    </font>
    <font>
      <b/>
      <sz val="10"/>
      <color rgb="FF2E2E2E"/>
      <name val="IranSansFaNum"/>
    </font>
    <font>
      <b/>
      <sz val="9"/>
      <color theme="1"/>
      <name val="B Mitra"/>
      <charset val="178"/>
    </font>
    <font>
      <b/>
      <sz val="9"/>
      <color rgb="FF000000"/>
      <name val="B Mitra"/>
      <charset val="178"/>
    </font>
    <font>
      <sz val="18"/>
      <color theme="1"/>
      <name val="B Mitra"/>
      <charset val="178"/>
    </font>
    <font>
      <sz val="12"/>
      <color rgb="FFFF0000"/>
      <name val="B Mitra"/>
      <charset val="178"/>
    </font>
    <font>
      <sz val="16"/>
      <name val="B Mitra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rgb="FF0062AC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6"/>
      <color rgb="FF00A651"/>
      <name val="IranSansFaNum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6" fillId="0" borderId="0" applyNumberFormat="0" applyFill="0" applyBorder="0" applyAlignment="0" applyProtection="0"/>
  </cellStyleXfs>
  <cellXfs count="504">
    <xf numFmtId="0" fontId="0" fillId="0" borderId="0" xfId="0"/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 wrapText="1" readingOrder="2"/>
    </xf>
    <xf numFmtId="164" fontId="4" fillId="0" borderId="0" xfId="1" applyNumberFormat="1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readingOrder="2"/>
    </xf>
    <xf numFmtId="37" fontId="7" fillId="0" borderId="0" xfId="0" applyNumberFormat="1" applyFont="1" applyAlignment="1">
      <alignment horizontal="center" vertical="center"/>
    </xf>
    <xf numFmtId="0" fontId="13" fillId="0" borderId="0" xfId="0" applyFont="1"/>
    <xf numFmtId="37" fontId="12" fillId="0" borderId="0" xfId="0" applyNumberFormat="1" applyFont="1" applyAlignment="1">
      <alignment horizontal="center" vertical="center"/>
    </xf>
    <xf numFmtId="165" fontId="9" fillId="0" borderId="0" xfId="1" applyNumberFormat="1" applyFont="1" applyFill="1"/>
    <xf numFmtId="0" fontId="25" fillId="0" borderId="0" xfId="0" applyFont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readingOrder="2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 readingOrder="2"/>
    </xf>
    <xf numFmtId="164" fontId="5" fillId="0" borderId="2" xfId="1" applyNumberFormat="1" applyFont="1" applyFill="1" applyBorder="1" applyAlignment="1">
      <alignment horizontal="right" vertical="center" readingOrder="2"/>
    </xf>
    <xf numFmtId="10" fontId="5" fillId="0" borderId="2" xfId="2" applyNumberFormat="1" applyFont="1" applyBorder="1" applyAlignment="1">
      <alignment horizontal="center" vertical="center" readingOrder="2"/>
    </xf>
    <xf numFmtId="164" fontId="5" fillId="0" borderId="0" xfId="1" applyNumberFormat="1" applyFont="1" applyFill="1" applyAlignment="1">
      <alignment vertical="center"/>
    </xf>
    <xf numFmtId="10" fontId="5" fillId="0" borderId="0" xfId="2" applyNumberFormat="1" applyFont="1" applyAlignment="1">
      <alignment horizontal="center" vertical="center"/>
    </xf>
    <xf numFmtId="164" fontId="19" fillId="0" borderId="0" xfId="1" applyNumberFormat="1" applyFont="1" applyAlignment="1">
      <alignment vertical="center"/>
    </xf>
    <xf numFmtId="164" fontId="19" fillId="0" borderId="8" xfId="1" applyNumberFormat="1" applyFont="1" applyBorder="1" applyAlignment="1">
      <alignment vertical="center"/>
    </xf>
    <xf numFmtId="164" fontId="19" fillId="0" borderId="0" xfId="1" applyNumberFormat="1" applyFont="1" applyAlignment="1">
      <alignment horizontal="center" vertical="center" wrapText="1" shrinkToFit="1"/>
    </xf>
    <xf numFmtId="10" fontId="7" fillId="0" borderId="0" xfId="2" applyNumberFormat="1" applyFont="1" applyAlignment="1">
      <alignment horizontal="center" vertical="center"/>
    </xf>
    <xf numFmtId="164" fontId="8" fillId="0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 wrapText="1"/>
    </xf>
    <xf numFmtId="37" fontId="12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Fill="1" applyAlignment="1">
      <alignment vertical="center"/>
    </xf>
    <xf numFmtId="164" fontId="15" fillId="0" borderId="0" xfId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14" fillId="0" borderId="0" xfId="1" applyNumberFormat="1" applyFont="1" applyFill="1" applyAlignment="1">
      <alignment horizontal="center"/>
    </xf>
    <xf numFmtId="164" fontId="14" fillId="0" borderId="0" xfId="1" applyNumberFormat="1" applyFont="1" applyFill="1"/>
    <xf numFmtId="164" fontId="14" fillId="0" borderId="4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Alignment="1">
      <alignment horizontal="center" vertical="center" wrapText="1"/>
    </xf>
    <xf numFmtId="164" fontId="19" fillId="0" borderId="0" xfId="1" applyNumberFormat="1" applyFont="1" applyFill="1"/>
    <xf numFmtId="165" fontId="9" fillId="0" borderId="0" xfId="1" applyNumberFormat="1" applyFont="1" applyFill="1" applyAlignment="1">
      <alignment horizontal="center" vertical="center"/>
    </xf>
    <xf numFmtId="164" fontId="13" fillId="0" borderId="0" xfId="1" applyNumberFormat="1" applyFont="1" applyFill="1"/>
    <xf numFmtId="165" fontId="13" fillId="0" borderId="0" xfId="1" applyNumberFormat="1" applyFont="1" applyFill="1"/>
    <xf numFmtId="164" fontId="27" fillId="0" borderId="14" xfId="1" applyNumberFormat="1" applyFont="1" applyFill="1" applyBorder="1" applyAlignment="1">
      <alignment horizontal="center" vertical="center" wrapText="1" readingOrder="2"/>
    </xf>
    <xf numFmtId="164" fontId="19" fillId="0" borderId="0" xfId="1" applyNumberFormat="1" applyFont="1" applyFill="1" applyAlignment="1">
      <alignment vertical="center" wrapText="1"/>
    </xf>
    <xf numFmtId="164" fontId="19" fillId="0" borderId="3" xfId="1" applyNumberFormat="1" applyFont="1" applyFill="1" applyBorder="1" applyAlignment="1">
      <alignment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Alignment="1"/>
    <xf numFmtId="166" fontId="42" fillId="0" borderId="0" xfId="1" applyNumberFormat="1" applyFont="1" applyFill="1" applyAlignment="1">
      <alignment horizontal="left" vertical="center" wrapText="1" shrinkToFit="1"/>
    </xf>
    <xf numFmtId="164" fontId="42" fillId="0" borderId="0" xfId="1" applyNumberFormat="1" applyFont="1" applyFill="1" applyAlignment="1">
      <alignment horizontal="left" vertical="center" wrapText="1" shrinkToFit="1"/>
    </xf>
    <xf numFmtId="167" fontId="42" fillId="0" borderId="0" xfId="1" applyNumberFormat="1" applyFont="1" applyFill="1" applyAlignment="1">
      <alignment horizontal="left" vertical="center" wrapText="1" shrinkToFit="1"/>
    </xf>
    <xf numFmtId="164" fontId="0" fillId="0" borderId="0" xfId="1" applyNumberFormat="1" applyFont="1" applyFill="1"/>
    <xf numFmtId="41" fontId="9" fillId="0" borderId="0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164" fontId="19" fillId="0" borderId="1" xfId="1" applyNumberFormat="1" applyFont="1" applyFill="1" applyBorder="1" applyAlignment="1">
      <alignment horizontal="center"/>
    </xf>
    <xf numFmtId="164" fontId="13" fillId="0" borderId="0" xfId="1" applyNumberFormat="1" applyFont="1" applyFill="1" applyAlignment="1"/>
    <xf numFmtId="164" fontId="44" fillId="0" borderId="0" xfId="1" applyNumberFormat="1" applyFont="1" applyFill="1" applyAlignment="1"/>
    <xf numFmtId="164" fontId="9" fillId="0" borderId="0" xfId="1" applyNumberFormat="1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horizontal="center" vertical="center"/>
    </xf>
    <xf numFmtId="37" fontId="31" fillId="0" borderId="0" xfId="0" quotePrefix="1" applyNumberFormat="1" applyFont="1" applyAlignment="1">
      <alignment horizontal="right" vertical="center" wrapText="1"/>
    </xf>
    <xf numFmtId="169" fontId="0" fillId="0" borderId="0" xfId="1" applyNumberFormat="1" applyFont="1" applyFill="1"/>
    <xf numFmtId="0" fontId="32" fillId="0" borderId="0" xfId="0" applyFont="1"/>
    <xf numFmtId="0" fontId="15" fillId="0" borderId="15" xfId="0" applyFont="1" applyBorder="1" applyAlignment="1">
      <alignment horizontal="center" vertical="center" wrapText="1" readingOrder="2"/>
    </xf>
    <xf numFmtId="0" fontId="51" fillId="0" borderId="15" xfId="0" applyFont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53" fillId="0" borderId="15" xfId="0" applyFont="1" applyBorder="1" applyAlignment="1">
      <alignment horizontal="center" vertical="center" wrapText="1" readingOrder="2"/>
    </xf>
    <xf numFmtId="9" fontId="20" fillId="0" borderId="0" xfId="2" applyFont="1" applyFill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7" fillId="0" borderId="8" xfId="1" applyNumberFormat="1" applyFont="1" applyFill="1" applyBorder="1" applyAlignment="1">
      <alignment horizontal="left" vertical="center"/>
    </xf>
    <xf numFmtId="164" fontId="20" fillId="0" borderId="0" xfId="1" applyNumberFormat="1" applyFont="1" applyFill="1" applyBorder="1" applyAlignment="1">
      <alignment vertical="center"/>
    </xf>
    <xf numFmtId="164" fontId="22" fillId="0" borderId="0" xfId="1" applyNumberFormat="1" applyFont="1" applyFill="1" applyBorder="1" applyAlignment="1">
      <alignment horizontal="center" vertical="center" wrapText="1" readingOrder="2"/>
    </xf>
    <xf numFmtId="164" fontId="35" fillId="0" borderId="0" xfId="1" applyNumberFormat="1" applyFont="1" applyFill="1" applyBorder="1" applyAlignment="1">
      <alignment horizontal="center" vertical="center" wrapText="1" readingOrder="2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Alignment="1">
      <alignment vertical="center"/>
    </xf>
    <xf numFmtId="164" fontId="20" fillId="0" borderId="0" xfId="1" applyNumberFormat="1" applyFont="1" applyFill="1" applyBorder="1" applyAlignment="1">
      <alignment horizontal="center" vertical="center"/>
    </xf>
    <xf numFmtId="164" fontId="52" fillId="0" borderId="0" xfId="1" applyNumberFormat="1" applyFont="1" applyFill="1"/>
    <xf numFmtId="164" fontId="64" fillId="0" borderId="0" xfId="1" applyNumberFormat="1" applyFont="1" applyFill="1" applyBorder="1" applyAlignment="1">
      <alignment horizontal="center" vertical="center" wrapText="1" readingOrder="2"/>
    </xf>
    <xf numFmtId="164" fontId="52" fillId="0" borderId="0" xfId="1" applyNumberFormat="1" applyFont="1" applyFill="1" applyBorder="1" applyAlignment="1">
      <alignment horizontal="center" vertical="center" wrapText="1"/>
    </xf>
    <xf numFmtId="164" fontId="52" fillId="0" borderId="0" xfId="1" applyNumberFormat="1" applyFont="1" applyFill="1" applyAlignment="1">
      <alignment vertical="center"/>
    </xf>
    <xf numFmtId="164" fontId="17" fillId="0" borderId="0" xfId="1" applyNumberFormat="1" applyFont="1" applyFill="1" applyBorder="1" applyAlignment="1">
      <alignment horizontal="left" vertical="center"/>
    </xf>
    <xf numFmtId="164" fontId="11" fillId="0" borderId="8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164" fontId="19" fillId="0" borderId="0" xfId="1" applyNumberFormat="1" applyFont="1" applyFill="1" applyAlignment="1">
      <alignment horizontal="center" vertical="center"/>
    </xf>
    <xf numFmtId="164" fontId="19" fillId="0" borderId="0" xfId="1" applyNumberFormat="1" applyFont="1" applyFill="1" applyBorder="1"/>
    <xf numFmtId="164" fontId="5" fillId="0" borderId="0" xfId="1" applyNumberFormat="1" applyFont="1" applyFill="1" applyAlignment="1">
      <alignment horizontal="center"/>
    </xf>
    <xf numFmtId="10" fontId="12" fillId="0" borderId="0" xfId="2" applyNumberFormat="1" applyFont="1" applyFill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 wrapText="1" readingOrder="2"/>
    </xf>
    <xf numFmtId="164" fontId="19" fillId="0" borderId="8" xfId="1" applyNumberFormat="1" applyFont="1" applyFill="1" applyBorder="1" applyAlignment="1">
      <alignment horizontal="center" vertical="center" readingOrder="2"/>
    </xf>
    <xf numFmtId="164" fontId="20" fillId="0" borderId="8" xfId="1" applyNumberFormat="1" applyFont="1" applyFill="1" applyBorder="1" applyAlignment="1">
      <alignment vertical="center"/>
    </xf>
    <xf numFmtId="164" fontId="20" fillId="0" borderId="0" xfId="1" applyNumberFormat="1" applyFont="1" applyFill="1" applyAlignment="1">
      <alignment vertical="center"/>
    </xf>
    <xf numFmtId="168" fontId="19" fillId="0" borderId="0" xfId="2" applyNumberFormat="1" applyFont="1" applyFill="1"/>
    <xf numFmtId="168" fontId="9" fillId="0" borderId="0" xfId="2" applyNumberFormat="1" applyFont="1" applyFill="1"/>
    <xf numFmtId="164" fontId="12" fillId="0" borderId="0" xfId="1" applyNumberFormat="1" applyFont="1" applyFill="1" applyAlignment="1">
      <alignment horizontal="right" vertical="center"/>
    </xf>
    <xf numFmtId="164" fontId="11" fillId="0" borderId="2" xfId="1" applyNumberFormat="1" applyFont="1" applyFill="1" applyBorder="1" applyAlignment="1">
      <alignment vertical="center"/>
    </xf>
    <xf numFmtId="9" fontId="35" fillId="0" borderId="2" xfId="2" applyFont="1" applyFill="1" applyBorder="1" applyAlignment="1">
      <alignment horizontal="center" vertical="center" wrapText="1" readingOrder="2"/>
    </xf>
    <xf numFmtId="164" fontId="63" fillId="0" borderId="0" xfId="1" applyNumberFormat="1" applyFont="1" applyFill="1"/>
    <xf numFmtId="168" fontId="52" fillId="0" borderId="0" xfId="2" applyNumberFormat="1" applyFont="1" applyFill="1"/>
    <xf numFmtId="164" fontId="19" fillId="0" borderId="8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vertical="center"/>
    </xf>
    <xf numFmtId="164" fontId="20" fillId="0" borderId="8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/>
    <xf numFmtId="165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10" fontId="12" fillId="0" borderId="8" xfId="2" applyNumberFormat="1" applyFont="1" applyFill="1" applyBorder="1" applyAlignment="1">
      <alignment horizontal="center" vertical="center"/>
    </xf>
    <xf numFmtId="10" fontId="31" fillId="0" borderId="10" xfId="2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right" vertical="center" readingOrder="2"/>
    </xf>
    <xf numFmtId="9" fontId="65" fillId="0" borderId="0" xfId="2" applyFont="1" applyFill="1" applyAlignment="1">
      <alignment horizontal="center" vertical="center" wrapText="1"/>
    </xf>
    <xf numFmtId="164" fontId="65" fillId="0" borderId="0" xfId="1" applyNumberFormat="1" applyFont="1" applyFill="1" applyAlignment="1">
      <alignment horizontal="center" vertical="center" wrapText="1"/>
    </xf>
    <xf numFmtId="10" fontId="31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Fill="1" applyAlignment="1">
      <alignment horizontal="right" vertical="center"/>
    </xf>
    <xf numFmtId="168" fontId="19" fillId="0" borderId="0" xfId="2" applyNumberFormat="1" applyFont="1" applyFill="1" applyAlignment="1">
      <alignment horizontal="center" vertical="center" wrapText="1" shrinkToFit="1" readingOrder="2"/>
    </xf>
    <xf numFmtId="164" fontId="71" fillId="0" borderId="8" xfId="1" applyNumberFormat="1" applyFont="1" applyFill="1" applyBorder="1" applyAlignment="1">
      <alignment vertical="center"/>
    </xf>
    <xf numFmtId="164" fontId="72" fillId="0" borderId="0" xfId="1" applyNumberFormat="1" applyFont="1" applyFill="1" applyBorder="1" applyAlignment="1">
      <alignment vertical="center" wrapText="1" readingOrder="2"/>
    </xf>
    <xf numFmtId="164" fontId="19" fillId="0" borderId="0" xfId="1" applyNumberFormat="1" applyFont="1" applyFill="1" applyAlignment="1">
      <alignment horizontal="right" vertical="center" readingOrder="2"/>
    </xf>
    <xf numFmtId="164" fontId="19" fillId="0" borderId="0" xfId="1" applyNumberFormat="1" applyFont="1" applyFill="1" applyBorder="1" applyAlignment="1">
      <alignment horizontal="right" vertical="center" wrapText="1" readingOrder="2"/>
    </xf>
    <xf numFmtId="164" fontId="11" fillId="0" borderId="0" xfId="1" applyNumberFormat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 wrapText="1" readingOrder="2"/>
    </xf>
    <xf numFmtId="164" fontId="19" fillId="0" borderId="0" xfId="1" applyNumberFormat="1" applyFont="1" applyFill="1" applyAlignment="1"/>
    <xf numFmtId="0" fontId="0" fillId="0" borderId="0" xfId="0" applyFill="1"/>
    <xf numFmtId="164" fontId="0" fillId="0" borderId="0" xfId="0" applyNumberFormat="1" applyFill="1"/>
    <xf numFmtId="170" fontId="0" fillId="0" borderId="0" xfId="1" applyNumberFormat="1" applyFont="1" applyFill="1" applyAlignment="1">
      <alignment horizontal="right"/>
    </xf>
    <xf numFmtId="164" fontId="41" fillId="0" borderId="0" xfId="0" applyNumberFormat="1" applyFont="1" applyFill="1" applyAlignment="1">
      <alignment horizontal="left" vertical="center" wrapText="1" shrinkToFit="1"/>
    </xf>
    <xf numFmtId="3" fontId="38" fillId="0" borderId="0" xfId="0" applyNumberFormat="1" applyFont="1" applyFill="1"/>
    <xf numFmtId="37" fontId="12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Fill="1"/>
    <xf numFmtId="164" fontId="19" fillId="0" borderId="17" xfId="1" applyNumberFormat="1" applyFont="1" applyFill="1" applyBorder="1" applyAlignment="1">
      <alignment horizontal="center" readingOrder="2"/>
    </xf>
    <xf numFmtId="164" fontId="19" fillId="0" borderId="20" xfId="1" applyNumberFormat="1" applyFont="1" applyFill="1" applyBorder="1" applyAlignment="1">
      <alignment horizontal="center" readingOrder="2"/>
    </xf>
    <xf numFmtId="164" fontId="19" fillId="0" borderId="22" xfId="1" applyNumberFormat="1" applyFont="1" applyFill="1" applyBorder="1" applyAlignment="1">
      <alignment horizontal="center" readingOrder="2"/>
    </xf>
    <xf numFmtId="164" fontId="5" fillId="0" borderId="0" xfId="1" applyNumberFormat="1" applyFont="1" applyFill="1" applyBorder="1"/>
    <xf numFmtId="164" fontId="5" fillId="0" borderId="0" xfId="1" applyNumberFormat="1" applyFont="1" applyFill="1"/>
    <xf numFmtId="0" fontId="19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vertical="center"/>
    </xf>
    <xf numFmtId="164" fontId="8" fillId="0" borderId="8" xfId="1" applyNumberFormat="1" applyFont="1" applyFill="1" applyBorder="1" applyAlignment="1">
      <alignment horizontal="center" vertical="center"/>
    </xf>
    <xf numFmtId="164" fontId="14" fillId="0" borderId="3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164" fontId="8" fillId="0" borderId="3" xfId="1" applyNumberFormat="1" applyFont="1" applyFill="1" applyBorder="1" applyAlignment="1">
      <alignment horizontal="center" vertical="center"/>
    </xf>
    <xf numFmtId="164" fontId="41" fillId="0" borderId="0" xfId="1" applyNumberFormat="1" applyFont="1" applyFill="1" applyAlignment="1">
      <alignment horizontal="center" vertical="center" shrinkToFit="1"/>
    </xf>
    <xf numFmtId="164" fontId="41" fillId="0" borderId="0" xfId="1" applyNumberFormat="1" applyFont="1" applyFill="1" applyAlignment="1">
      <alignment horizontal="center" vertical="center" wrapText="1" shrinkToFit="1"/>
    </xf>
    <xf numFmtId="164" fontId="41" fillId="0" borderId="0" xfId="1" applyNumberFormat="1" applyFont="1" applyFill="1" applyAlignment="1">
      <alignment horizontal="left" vertical="center" wrapText="1" shrinkToFit="1"/>
    </xf>
    <xf numFmtId="43" fontId="41" fillId="0" borderId="0" xfId="1" applyFont="1" applyFill="1" applyAlignment="1">
      <alignment horizontal="center" vertical="center" wrapText="1" shrinkToFit="1"/>
    </xf>
    <xf numFmtId="164" fontId="19" fillId="0" borderId="0" xfId="1" applyNumberFormat="1" applyFont="1" applyFill="1" applyBorder="1" applyAlignment="1">
      <alignment horizontal="center" vertical="center" readingOrder="2"/>
    </xf>
    <xf numFmtId="164" fontId="17" fillId="0" borderId="1" xfId="1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3" xfId="1" applyNumberFormat="1" applyFont="1" applyBorder="1" applyAlignment="1">
      <alignment horizontal="center" vertical="center" readingOrder="2"/>
    </xf>
    <xf numFmtId="164" fontId="5" fillId="0" borderId="1" xfId="1" applyNumberFormat="1" applyFont="1" applyBorder="1" applyAlignment="1">
      <alignment horizontal="center" vertical="center" readingOrder="2"/>
    </xf>
    <xf numFmtId="164" fontId="5" fillId="0" borderId="0" xfId="1" applyNumberFormat="1" applyFont="1" applyBorder="1" applyAlignment="1">
      <alignment horizontal="center" vertical="center" readingOrder="2"/>
    </xf>
    <xf numFmtId="164" fontId="5" fillId="0" borderId="0" xfId="1" applyNumberFormat="1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readingOrder="2"/>
    </xf>
    <xf numFmtId="164" fontId="5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5" fillId="0" borderId="3" xfId="1" applyNumberFormat="1" applyFont="1" applyBorder="1" applyAlignment="1">
      <alignment horizontal="center" vertical="center" wrapText="1" readingOrder="2"/>
    </xf>
    <xf numFmtId="164" fontId="5" fillId="0" borderId="1" xfId="1" applyNumberFormat="1" applyFont="1" applyBorder="1" applyAlignment="1">
      <alignment horizontal="center" vertical="center" wrapText="1" readingOrder="2"/>
    </xf>
    <xf numFmtId="10" fontId="5" fillId="0" borderId="3" xfId="2" applyNumberFormat="1" applyFont="1" applyBorder="1" applyAlignment="1">
      <alignment horizontal="center" vertical="center" wrapText="1" readingOrder="2"/>
    </xf>
    <xf numFmtId="10" fontId="5" fillId="0" borderId="1" xfId="2" applyNumberFormat="1" applyFont="1" applyBorder="1" applyAlignment="1">
      <alignment horizontal="center" vertical="center" wrapText="1" readingOrder="2"/>
    </xf>
    <xf numFmtId="0" fontId="18" fillId="0" borderId="0" xfId="0" applyFont="1" applyAlignment="1">
      <alignment horizontal="right" vertical="center" readingOrder="2"/>
    </xf>
    <xf numFmtId="164" fontId="19" fillId="0" borderId="0" xfId="1" applyNumberFormat="1" applyFont="1" applyFill="1" applyBorder="1" applyAlignment="1">
      <alignment horizontal="center" vertical="center" readingOrder="2"/>
    </xf>
    <xf numFmtId="164" fontId="19" fillId="0" borderId="1" xfId="1" applyNumberFormat="1" applyFont="1" applyFill="1" applyBorder="1" applyAlignment="1">
      <alignment horizontal="center" vertical="center" readingOrder="2"/>
    </xf>
    <xf numFmtId="0" fontId="50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/>
    </xf>
    <xf numFmtId="164" fontId="17" fillId="0" borderId="1" xfId="1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/>
    </xf>
    <xf numFmtId="0" fontId="13" fillId="0" borderId="12" xfId="0" applyFont="1" applyBorder="1"/>
    <xf numFmtId="165" fontId="24" fillId="0" borderId="0" xfId="1" applyNumberFormat="1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164" fontId="22" fillId="0" borderId="1" xfId="1" applyNumberFormat="1" applyFont="1" applyFill="1" applyBorder="1" applyAlignment="1">
      <alignment horizontal="center" vertical="center" wrapText="1" readingOrder="2"/>
    </xf>
    <xf numFmtId="164" fontId="21" fillId="0" borderId="1" xfId="1" applyNumberFormat="1" applyFont="1" applyFill="1" applyBorder="1" applyAlignment="1">
      <alignment horizontal="center" vertical="center" wrapText="1" readingOrder="2"/>
    </xf>
    <xf numFmtId="165" fontId="21" fillId="0" borderId="1" xfId="1" applyNumberFormat="1" applyFont="1" applyFill="1" applyBorder="1" applyAlignment="1">
      <alignment horizontal="center" vertical="center" wrapText="1" readingOrder="2"/>
    </xf>
    <xf numFmtId="165" fontId="24" fillId="0" borderId="0" xfId="1" applyNumberFormat="1" applyFont="1" applyFill="1" applyAlignment="1">
      <alignment horizontal="right" vertical="center" readingOrder="2"/>
    </xf>
    <xf numFmtId="165" fontId="20" fillId="0" borderId="1" xfId="1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 vertical="center"/>
    </xf>
    <xf numFmtId="164" fontId="32" fillId="0" borderId="0" xfId="1" applyNumberFormat="1" applyFont="1" applyFill="1" applyAlignment="1">
      <alignment horizontal="center" vertical="center"/>
    </xf>
    <xf numFmtId="0" fontId="13" fillId="0" borderId="0" xfId="0" applyFont="1" applyFill="1"/>
    <xf numFmtId="3" fontId="3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8" fillId="0" borderId="0" xfId="0" applyFont="1" applyFill="1" applyAlignment="1">
      <alignment vertical="center" readingOrder="2"/>
    </xf>
    <xf numFmtId="38" fontId="13" fillId="0" borderId="0" xfId="0" applyNumberFormat="1" applyFont="1" applyFill="1"/>
    <xf numFmtId="0" fontId="17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164" fontId="68" fillId="0" borderId="0" xfId="1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49" fontId="19" fillId="0" borderId="0" xfId="0" applyNumberFormat="1" applyFont="1" applyFill="1" applyAlignment="1">
      <alignment horizontal="center" vertical="center" readingOrder="2"/>
    </xf>
    <xf numFmtId="0" fontId="70" fillId="0" borderId="0" xfId="0" applyFont="1" applyFill="1" applyAlignment="1">
      <alignment vertical="center" readingOrder="2"/>
    </xf>
    <xf numFmtId="0" fontId="19" fillId="0" borderId="0" xfId="0" applyFont="1" applyFill="1" applyAlignment="1">
      <alignment horizontal="center" vertical="center" readingOrder="2"/>
    </xf>
    <xf numFmtId="168" fontId="19" fillId="0" borderId="0" xfId="2" applyNumberFormat="1" applyFont="1" applyFill="1" applyAlignment="1">
      <alignment horizontal="center" vertical="center" wrapText="1" readingOrder="2"/>
    </xf>
    <xf numFmtId="164" fontId="68" fillId="0" borderId="18" xfId="1" applyNumberFormat="1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3" fontId="13" fillId="0" borderId="0" xfId="0" applyNumberFormat="1" applyFont="1" applyFill="1"/>
    <xf numFmtId="164" fontId="19" fillId="0" borderId="15" xfId="1" applyNumberFormat="1" applyFont="1" applyFill="1" applyBorder="1" applyAlignment="1">
      <alignment horizontal="center" readingOrder="2"/>
    </xf>
    <xf numFmtId="0" fontId="13" fillId="0" borderId="21" xfId="0" applyFont="1" applyFill="1" applyBorder="1" applyAlignment="1">
      <alignment horizontal="center"/>
    </xf>
    <xf numFmtId="164" fontId="19" fillId="0" borderId="23" xfId="1" applyNumberFormat="1" applyFont="1" applyFill="1" applyBorder="1" applyAlignment="1">
      <alignment horizontal="center" readingOrder="2"/>
    </xf>
    <xf numFmtId="0" fontId="13" fillId="0" borderId="24" xfId="0" applyFont="1" applyFill="1" applyBorder="1" applyAlignment="1">
      <alignment horizontal="center"/>
    </xf>
    <xf numFmtId="3" fontId="75" fillId="0" borderId="0" xfId="0" applyNumberFormat="1" applyFont="1" applyFill="1"/>
    <xf numFmtId="164" fontId="19" fillId="0" borderId="1" xfId="1" applyNumberFormat="1" applyFont="1" applyFill="1" applyBorder="1" applyAlignment="1">
      <alignment horizontal="right" vertical="center" readingOrder="2"/>
    </xf>
    <xf numFmtId="0" fontId="19" fillId="0" borderId="0" xfId="0" applyFont="1" applyFill="1" applyAlignment="1">
      <alignment horizontal="right" vertical="center"/>
    </xf>
    <xf numFmtId="38" fontId="19" fillId="0" borderId="10" xfId="0" applyNumberFormat="1" applyFont="1" applyFill="1" applyBorder="1" applyAlignment="1">
      <alignment horizontal="right" vertical="center" readingOrder="2"/>
    </xf>
    <xf numFmtId="9" fontId="19" fillId="0" borderId="2" xfId="2" applyFont="1" applyFill="1" applyBorder="1" applyAlignment="1">
      <alignment horizontal="center" vertical="center" readingOrder="2"/>
    </xf>
    <xf numFmtId="168" fontId="19" fillId="0" borderId="0" xfId="2" applyNumberFormat="1" applyFont="1" applyFill="1" applyAlignment="1">
      <alignment horizontal="center" vertical="center" readingOrder="2"/>
    </xf>
    <xf numFmtId="168" fontId="19" fillId="0" borderId="2" xfId="2" applyNumberFormat="1" applyFont="1" applyFill="1" applyBorder="1" applyAlignment="1">
      <alignment horizontal="center" vertical="center" readingOrder="2"/>
    </xf>
    <xf numFmtId="164" fontId="19" fillId="0" borderId="8" xfId="1" applyNumberFormat="1" applyFont="1" applyFill="1" applyBorder="1" applyAlignment="1">
      <alignment horizontal="right" vertical="center" readingOrder="2"/>
    </xf>
    <xf numFmtId="0" fontId="13" fillId="0" borderId="0" xfId="0" applyFont="1" applyFill="1" applyAlignment="1">
      <alignment horizontal="right" vertical="center"/>
    </xf>
    <xf numFmtId="164" fontId="43" fillId="0" borderId="0" xfId="0" applyNumberFormat="1" applyFont="1" applyFill="1" applyAlignment="1">
      <alignment vertical="center" wrapText="1" shrinkToFit="1"/>
    </xf>
    <xf numFmtId="164" fontId="13" fillId="0" borderId="0" xfId="0" applyNumberFormat="1" applyFont="1" applyFill="1"/>
    <xf numFmtId="0" fontId="13" fillId="0" borderId="0" xfId="0" applyFont="1" applyFill="1" applyAlignment="1">
      <alignment vertical="center"/>
    </xf>
    <xf numFmtId="164" fontId="32" fillId="0" borderId="0" xfId="0" applyNumberFormat="1" applyFont="1" applyFill="1" applyAlignment="1">
      <alignment vertical="center" wrapText="1"/>
    </xf>
    <xf numFmtId="3" fontId="13" fillId="0" borderId="0" xfId="0" applyNumberFormat="1" applyFont="1" applyFill="1" applyAlignment="1">
      <alignment horizontal="right" vertical="center"/>
    </xf>
    <xf numFmtId="0" fontId="33" fillId="0" borderId="0" xfId="0" applyFont="1" applyFill="1" applyAlignment="1">
      <alignment vertical="center"/>
    </xf>
    <xf numFmtId="3" fontId="45" fillId="0" borderId="0" xfId="0" applyNumberFormat="1" applyFont="1" applyFill="1"/>
    <xf numFmtId="3" fontId="45" fillId="0" borderId="0" xfId="0" applyNumberFormat="1" applyFont="1" applyFill="1" applyAlignment="1">
      <alignment vertical="center"/>
    </xf>
    <xf numFmtId="164" fontId="33" fillId="0" borderId="0" xfId="1" applyNumberFormat="1" applyFont="1" applyFill="1" applyAlignment="1">
      <alignment vertical="center"/>
    </xf>
    <xf numFmtId="3" fontId="33" fillId="0" borderId="0" xfId="0" applyNumberFormat="1" applyFont="1" applyFill="1" applyAlignment="1">
      <alignment vertical="center"/>
    </xf>
    <xf numFmtId="164" fontId="33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/>
    <xf numFmtId="0" fontId="49" fillId="0" borderId="0" xfId="0" applyFont="1" applyFill="1" applyAlignment="1">
      <alignment horizontal="right" vertical="center" readingOrder="2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4" fontId="8" fillId="0" borderId="0" xfId="1" applyNumberFormat="1" applyFont="1" applyFill="1" applyAlignment="1">
      <alignment horizontal="center"/>
    </xf>
    <xf numFmtId="0" fontId="8" fillId="0" borderId="1" xfId="0" applyFont="1" applyFill="1" applyBorder="1" applyAlignment="1">
      <alignment horizontal="right" vertical="center" wrapText="1" readingOrder="2"/>
    </xf>
    <xf numFmtId="0" fontId="8" fillId="0" borderId="0" xfId="0" applyFont="1" applyFill="1" applyAlignment="1">
      <alignment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 wrapText="1" readingOrder="2"/>
    </xf>
    <xf numFmtId="0" fontId="8" fillId="0" borderId="0" xfId="0" applyFont="1" applyFill="1" applyAlignment="1">
      <alignment horizontal="center" vertical="center" wrapText="1" readingOrder="2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 readingOrder="2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 readingOrder="2"/>
    </xf>
    <xf numFmtId="0" fontId="14" fillId="0" borderId="0" xfId="0" applyFont="1" applyFill="1" applyAlignment="1">
      <alignment horizontal="center" wrapText="1"/>
    </xf>
    <xf numFmtId="0" fontId="14" fillId="0" borderId="3" xfId="0" applyFont="1" applyFill="1" applyBorder="1" applyAlignment="1">
      <alignment horizontal="center" vertical="center" readingOrder="2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wrapText="1" readingOrder="2"/>
    </xf>
    <xf numFmtId="0" fontId="14" fillId="0" borderId="0" xfId="0" applyFont="1" applyFill="1" applyAlignment="1">
      <alignment horizontal="center" vertical="center" readingOrder="2"/>
    </xf>
    <xf numFmtId="0" fontId="20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64" fontId="2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7" fontId="55" fillId="0" borderId="0" xfId="0" quotePrefix="1" applyNumberFormat="1" applyFont="1" applyFill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65" fillId="0" borderId="0" xfId="0" applyFont="1" applyFill="1" applyAlignment="1">
      <alignment horizontal="center" vertical="center" wrapText="1"/>
    </xf>
    <xf numFmtId="164" fontId="6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 readingOrder="2"/>
    </xf>
    <xf numFmtId="0" fontId="5" fillId="0" borderId="0" xfId="0" applyFont="1" applyFill="1" applyAlignment="1">
      <alignment horizontal="center" vertical="center" wrapText="1" readingOrder="2"/>
    </xf>
    <xf numFmtId="164" fontId="5" fillId="0" borderId="0" xfId="0" applyNumberFormat="1" applyFont="1" applyFill="1" applyAlignment="1">
      <alignment horizontal="center" vertical="center" wrapText="1" readingOrder="2"/>
    </xf>
    <xf numFmtId="164" fontId="5" fillId="0" borderId="0" xfId="0" applyNumberFormat="1" applyFont="1" applyFill="1" applyAlignment="1">
      <alignment horizontal="center" vertical="center" readingOrder="2"/>
    </xf>
    <xf numFmtId="164" fontId="65" fillId="0" borderId="2" xfId="0" applyNumberFormat="1" applyFont="1" applyFill="1" applyBorder="1" applyAlignment="1">
      <alignment horizontal="center" vertical="center" readingOrder="2"/>
    </xf>
    <xf numFmtId="0" fontId="65" fillId="0" borderId="0" xfId="0" applyFont="1" applyFill="1" applyAlignment="1">
      <alignment horizontal="center"/>
    </xf>
    <xf numFmtId="164" fontId="65" fillId="0" borderId="0" xfId="0" applyNumberFormat="1" applyFont="1" applyFill="1" applyAlignment="1">
      <alignment horizontal="center" vertical="center" readingOrder="2"/>
    </xf>
    <xf numFmtId="164" fontId="65" fillId="0" borderId="0" xfId="0" applyNumberFormat="1" applyFont="1" applyFill="1" applyAlignment="1">
      <alignment horizontal="center"/>
    </xf>
    <xf numFmtId="10" fontId="65" fillId="0" borderId="2" xfId="0" applyNumberFormat="1" applyFont="1" applyFill="1" applyBorder="1" applyAlignment="1">
      <alignment horizontal="center" vertical="center" readingOrder="2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20" fillId="0" borderId="0" xfId="1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164" fontId="11" fillId="0" borderId="0" xfId="0" applyNumberFormat="1" applyFont="1" applyFill="1" applyAlignment="1">
      <alignment horizontal="center"/>
    </xf>
    <xf numFmtId="3" fontId="6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center"/>
    </xf>
    <xf numFmtId="164" fontId="11" fillId="0" borderId="0" xfId="0" applyNumberFormat="1" applyFont="1" applyFill="1" applyAlignment="1">
      <alignment horizontal="right"/>
    </xf>
    <xf numFmtId="3" fontId="0" fillId="0" borderId="0" xfId="0" applyNumberFormat="1" applyFill="1"/>
    <xf numFmtId="3" fontId="1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37" fontId="39" fillId="0" borderId="0" xfId="0" applyNumberFormat="1" applyFont="1" applyFill="1" applyAlignment="1">
      <alignment horizontal="right" vertical="center"/>
    </xf>
    <xf numFmtId="0" fontId="40" fillId="0" borderId="0" xfId="0" applyFont="1" applyFill="1"/>
    <xf numFmtId="0" fontId="40" fillId="0" borderId="0" xfId="0" applyFont="1" applyFill="1"/>
    <xf numFmtId="37" fontId="39" fillId="0" borderId="1" xfId="0" applyNumberFormat="1" applyFont="1" applyFill="1" applyBorder="1" applyAlignment="1">
      <alignment horizontal="right"/>
    </xf>
    <xf numFmtId="0" fontId="40" fillId="0" borderId="1" xfId="0" applyFont="1" applyFill="1" applyBorder="1"/>
    <xf numFmtId="0" fontId="32" fillId="0" borderId="1" xfId="0" applyFont="1" applyFill="1" applyBorder="1" applyAlignment="1">
      <alignment horizontal="center"/>
    </xf>
    <xf numFmtId="0" fontId="69" fillId="0" borderId="1" xfId="0" applyFont="1" applyFill="1" applyBorder="1" applyAlignment="1">
      <alignment horizontal="center"/>
    </xf>
    <xf numFmtId="37" fontId="39" fillId="0" borderId="16" xfId="0" applyNumberFormat="1" applyFont="1" applyFill="1" applyBorder="1" applyAlignment="1">
      <alignment horizontal="center" vertical="center"/>
    </xf>
    <xf numFmtId="37" fontId="39" fillId="0" borderId="16" xfId="0" applyNumberFormat="1" applyFont="1" applyFill="1" applyBorder="1" applyAlignment="1">
      <alignment horizontal="center" vertical="center" wrapText="1"/>
    </xf>
    <xf numFmtId="164" fontId="76" fillId="0" borderId="0" xfId="1" applyNumberFormat="1" applyFont="1" applyFill="1" applyAlignment="1">
      <alignment horizontal="right" vertical="center" shrinkToFit="1"/>
    </xf>
    <xf numFmtId="164" fontId="56" fillId="0" borderId="9" xfId="0" applyNumberFormat="1" applyFont="1" applyFill="1" applyBorder="1" applyAlignment="1">
      <alignment horizontal="center" vertical="center" wrapText="1" shrinkToFit="1"/>
    </xf>
    <xf numFmtId="164" fontId="56" fillId="0" borderId="0" xfId="0" applyNumberFormat="1" applyFont="1" applyFill="1" applyBorder="1" applyAlignment="1">
      <alignment horizontal="center" vertical="center" wrapText="1" shrinkToFit="1"/>
    </xf>
    <xf numFmtId="164" fontId="40" fillId="0" borderId="0" xfId="1" applyNumberFormat="1" applyFont="1" applyFill="1"/>
    <xf numFmtId="0" fontId="42" fillId="0" borderId="0" xfId="0" applyFont="1" applyFill="1"/>
    <xf numFmtId="0" fontId="15" fillId="0" borderId="0" xfId="0" applyFont="1" applyFill="1"/>
    <xf numFmtId="0" fontId="19" fillId="0" borderId="0" xfId="0" applyFont="1" applyFill="1" applyAlignment="1">
      <alignment horizontal="right"/>
    </xf>
    <xf numFmtId="164" fontId="8" fillId="0" borderId="1" xfId="1" applyNumberFormat="1" applyFont="1" applyFill="1" applyBorder="1" applyAlignment="1">
      <alignment horizontal="center" vertical="center" wrapText="1" readingOrder="2"/>
    </xf>
    <xf numFmtId="164" fontId="8" fillId="0" borderId="0" xfId="1" applyNumberFormat="1" applyFont="1" applyFill="1" applyBorder="1" applyAlignment="1">
      <alignment vertical="center" wrapText="1" readingOrder="2"/>
    </xf>
    <xf numFmtId="164" fontId="14" fillId="0" borderId="1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 readingOrder="2"/>
    </xf>
    <xf numFmtId="164" fontId="14" fillId="0" borderId="0" xfId="1" applyNumberFormat="1" applyFont="1" applyFill="1" applyBorder="1" applyAlignment="1">
      <alignment horizontal="center" vertical="center" readingOrder="2"/>
    </xf>
    <xf numFmtId="164" fontId="14" fillId="0" borderId="0" xfId="1" applyNumberFormat="1" applyFont="1" applyFill="1" applyBorder="1" applyAlignment="1">
      <alignment horizontal="center" vertical="center" wrapText="1" readingOrder="2"/>
    </xf>
    <xf numFmtId="164" fontId="14" fillId="0" borderId="3" xfId="1" applyNumberFormat="1" applyFont="1" applyFill="1" applyBorder="1" applyAlignment="1">
      <alignment horizontal="center" vertical="center" wrapText="1" readingOrder="2"/>
    </xf>
    <xf numFmtId="164" fontId="14" fillId="0" borderId="0" xfId="1" applyNumberFormat="1" applyFont="1" applyFill="1" applyBorder="1" applyAlignment="1">
      <alignment horizontal="center" vertical="center" readingOrder="2"/>
    </xf>
    <xf numFmtId="164" fontId="14" fillId="0" borderId="0" xfId="1" applyNumberFormat="1" applyFont="1" applyFill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3" xfId="1" applyNumberFormat="1" applyFont="1" applyFill="1" applyBorder="1" applyAlignment="1">
      <alignment horizontal="center" vertical="center" readingOrder="2"/>
    </xf>
    <xf numFmtId="164" fontId="14" fillId="0" borderId="0" xfId="1" applyNumberFormat="1" applyFont="1" applyFill="1" applyBorder="1" applyAlignment="1">
      <alignment horizontal="center" vertical="center" wrapText="1" readingOrder="2"/>
    </xf>
    <xf numFmtId="10" fontId="14" fillId="0" borderId="3" xfId="2" applyNumberFormat="1" applyFont="1" applyFill="1" applyBorder="1" applyAlignment="1">
      <alignment horizontal="center" vertical="center" wrapText="1" readingOrder="2"/>
    </xf>
    <xf numFmtId="164" fontId="14" fillId="0" borderId="1" xfId="1" applyNumberFormat="1" applyFont="1" applyFill="1" applyBorder="1" applyAlignment="1">
      <alignment horizontal="center" vertical="center" readingOrder="2"/>
    </xf>
    <xf numFmtId="164" fontId="14" fillId="0" borderId="0" xfId="1" applyNumberFormat="1" applyFont="1" applyFill="1" applyAlignment="1">
      <alignment horizontal="center" vertical="center" wrapText="1" readingOrder="2"/>
    </xf>
    <xf numFmtId="164" fontId="14" fillId="0" borderId="1" xfId="1" applyNumberFormat="1" applyFont="1" applyFill="1" applyBorder="1" applyAlignment="1">
      <alignment horizontal="center" vertical="center" wrapText="1" readingOrder="2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2" applyNumberFormat="1" applyFont="1" applyFill="1" applyBorder="1" applyAlignment="1">
      <alignment horizontal="center" vertical="center" wrapText="1" readingOrder="2"/>
    </xf>
    <xf numFmtId="37" fontId="67" fillId="0" borderId="0" xfId="0" quotePrefix="1" applyNumberFormat="1" applyFont="1" applyFill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37" fontId="67" fillId="0" borderId="0" xfId="0" applyNumberFormat="1" applyFont="1" applyFill="1" applyAlignment="1">
      <alignment horizontal="center" vertical="center"/>
    </xf>
    <xf numFmtId="10" fontId="67" fillId="0" borderId="0" xfId="2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vertical="center"/>
    </xf>
    <xf numFmtId="10" fontId="14" fillId="0" borderId="2" xfId="2" applyNumberFormat="1" applyFont="1" applyFill="1" applyBorder="1" applyAlignment="1">
      <alignment horizontal="center" vertical="center" readingOrder="2"/>
    </xf>
    <xf numFmtId="164" fontId="19" fillId="0" borderId="0" xfId="0" applyNumberFormat="1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/>
    <xf numFmtId="164" fontId="5" fillId="0" borderId="0" xfId="0" applyNumberFormat="1" applyFont="1" applyFill="1"/>
    <xf numFmtId="0" fontId="15" fillId="0" borderId="0" xfId="0" applyFont="1" applyFill="1" applyAlignment="1">
      <alignment horizontal="right"/>
    </xf>
    <xf numFmtId="0" fontId="48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center" vertical="center" wrapText="1" readingOrder="2"/>
    </xf>
    <xf numFmtId="0" fontId="17" fillId="0" borderId="0" xfId="0" applyFont="1" applyFill="1" applyAlignment="1">
      <alignment vertical="center" wrapText="1" readingOrder="2"/>
    </xf>
    <xf numFmtId="0" fontId="17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 vertical="center" wrapText="1" readingOrder="2"/>
    </xf>
    <xf numFmtId="0" fontId="19" fillId="0" borderId="0" xfId="0" applyFont="1" applyFill="1" applyAlignment="1">
      <alignment vertical="center" wrapText="1" readingOrder="2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readingOrder="2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readingOrder="2"/>
    </xf>
    <xf numFmtId="0" fontId="19" fillId="0" borderId="1" xfId="0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vertical="center" wrapText="1" readingOrder="2"/>
    </xf>
    <xf numFmtId="171" fontId="19" fillId="0" borderId="0" xfId="0" applyNumberFormat="1" applyFont="1" applyFill="1"/>
    <xf numFmtId="164" fontId="19" fillId="0" borderId="0" xfId="1" applyNumberFormat="1" applyFont="1" applyFill="1" applyBorder="1" applyAlignment="1">
      <alignment vertical="center" wrapText="1" readingOrder="2"/>
    </xf>
    <xf numFmtId="37" fontId="12" fillId="0" borderId="0" xfId="0" applyNumberFormat="1" applyFont="1" applyFill="1" applyAlignment="1">
      <alignment horizontal="right" vertical="center" wrapText="1"/>
    </xf>
    <xf numFmtId="3" fontId="15" fillId="0" borderId="0" xfId="0" applyNumberFormat="1" applyFont="1" applyFill="1"/>
    <xf numFmtId="164" fontId="15" fillId="0" borderId="0" xfId="0" applyNumberFormat="1" applyFont="1" applyFill="1"/>
    <xf numFmtId="3" fontId="15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165" fontId="14" fillId="0" borderId="0" xfId="1" applyNumberFormat="1" applyFont="1" applyFill="1" applyAlignment="1">
      <alignment vertical="center"/>
    </xf>
    <xf numFmtId="165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22" fillId="0" borderId="0" xfId="0" applyFont="1" applyFill="1" applyAlignment="1">
      <alignment vertical="center" wrapText="1" readingOrder="2"/>
    </xf>
    <xf numFmtId="0" fontId="22" fillId="0" borderId="1" xfId="0" applyFont="1" applyFill="1" applyBorder="1" applyAlignment="1">
      <alignment horizontal="center" vertical="center" wrapText="1" readingOrder="2"/>
    </xf>
    <xf numFmtId="164" fontId="22" fillId="0" borderId="3" xfId="1" applyNumberFormat="1" applyFont="1" applyFill="1" applyBorder="1" applyAlignment="1">
      <alignment horizontal="center" vertical="center" wrapText="1" readingOrder="2"/>
    </xf>
    <xf numFmtId="165" fontId="22" fillId="0" borderId="3" xfId="1" applyNumberFormat="1" applyFont="1" applyFill="1" applyBorder="1" applyAlignment="1">
      <alignment horizontal="center" vertical="center" wrapText="1" readingOrder="2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4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 readingOrder="2"/>
    </xf>
    <xf numFmtId="164" fontId="14" fillId="0" borderId="3" xfId="1" applyNumberFormat="1" applyFont="1" applyFill="1" applyBorder="1" applyAlignment="1">
      <alignment horizontal="center" vertical="center" wrapText="1"/>
    </xf>
    <xf numFmtId="164" fontId="22" fillId="0" borderId="0" xfId="1" applyNumberFormat="1" applyFont="1" applyFill="1" applyBorder="1" applyAlignment="1">
      <alignment horizontal="center" vertical="center" wrapText="1" readingOrder="2"/>
    </xf>
    <xf numFmtId="165" fontId="22" fillId="0" borderId="0" xfId="1" applyNumberFormat="1" applyFont="1" applyFill="1" applyBorder="1" applyAlignment="1">
      <alignment horizontal="center" vertical="center" wrapText="1" readingOrder="2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 wrapText="1"/>
    </xf>
    <xf numFmtId="164" fontId="23" fillId="0" borderId="1" xfId="1" applyNumberFormat="1" applyFont="1" applyFill="1" applyBorder="1" applyAlignment="1">
      <alignment horizontal="center" vertical="center" wrapText="1" readingOrder="2"/>
    </xf>
    <xf numFmtId="165" fontId="23" fillId="0" borderId="1" xfId="1" applyNumberFormat="1" applyFont="1" applyFill="1" applyBorder="1" applyAlignment="1">
      <alignment horizontal="center" vertical="center" wrapText="1" readingOrder="2"/>
    </xf>
    <xf numFmtId="165" fontId="14" fillId="0" borderId="0" xfId="1" applyNumberFormat="1" applyFont="1" applyFill="1" applyAlignment="1">
      <alignment horizontal="center" vertical="center" wrapText="1"/>
    </xf>
    <xf numFmtId="165" fontId="22" fillId="0" borderId="4" xfId="0" applyNumberFormat="1" applyFont="1" applyFill="1" applyBorder="1" applyAlignment="1">
      <alignment horizontal="center" vertical="center" wrapText="1" readingOrder="2"/>
    </xf>
    <xf numFmtId="165" fontId="22" fillId="0" borderId="3" xfId="0" applyNumberFormat="1" applyFont="1" applyFill="1" applyBorder="1" applyAlignment="1">
      <alignment horizontal="center" vertical="center" wrapText="1" readingOrder="2"/>
    </xf>
    <xf numFmtId="0" fontId="22" fillId="0" borderId="4" xfId="0" applyFont="1" applyFill="1" applyBorder="1" applyAlignment="1">
      <alignment horizontal="center" vertical="center" wrapText="1" readingOrder="2"/>
    </xf>
    <xf numFmtId="164" fontId="14" fillId="0" borderId="0" xfId="1" applyNumberFormat="1" applyFont="1" applyFill="1" applyAlignment="1">
      <alignment horizontal="center" vertical="center" wrapText="1"/>
    </xf>
    <xf numFmtId="165" fontId="22" fillId="0" borderId="4" xfId="1" applyNumberFormat="1" applyFont="1" applyFill="1" applyBorder="1" applyAlignment="1">
      <alignment horizontal="center" vertical="center" wrapText="1" readingOrder="2"/>
    </xf>
    <xf numFmtId="165" fontId="22" fillId="0" borderId="3" xfId="1" applyNumberFormat="1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vertical="center"/>
    </xf>
    <xf numFmtId="164" fontId="8" fillId="0" borderId="8" xfId="1" applyNumberFormat="1" applyFont="1" applyFill="1" applyBorder="1" applyAlignment="1">
      <alignment vertical="center"/>
    </xf>
    <xf numFmtId="37" fontId="34" fillId="0" borderId="0" xfId="0" applyNumberFormat="1" applyFont="1" applyFill="1" applyAlignment="1">
      <alignment horizontal="center" vertical="center"/>
    </xf>
    <xf numFmtId="10" fontId="22" fillId="0" borderId="8" xfId="2" applyNumberFormat="1" applyFont="1" applyFill="1" applyBorder="1" applyAlignment="1">
      <alignment horizontal="center" vertical="center" wrapText="1" readingOrder="2"/>
    </xf>
    <xf numFmtId="165" fontId="15" fillId="0" borderId="0" xfId="1" applyNumberFormat="1" applyFont="1" applyFill="1" applyAlignment="1">
      <alignment vertical="center"/>
    </xf>
    <xf numFmtId="165" fontId="15" fillId="0" borderId="0" xfId="0" applyNumberFormat="1" applyFont="1" applyFill="1" applyAlignment="1">
      <alignment vertical="center"/>
    </xf>
    <xf numFmtId="37" fontId="7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164" fontId="37" fillId="0" borderId="0" xfId="1" applyNumberFormat="1" applyFont="1" applyFill="1" applyAlignment="1">
      <alignment vertical="center"/>
    </xf>
    <xf numFmtId="0" fontId="37" fillId="0" borderId="0" xfId="0" applyFont="1" applyFill="1" applyAlignment="1">
      <alignment vertical="center"/>
    </xf>
    <xf numFmtId="165" fontId="37" fillId="0" borderId="0" xfId="1" applyNumberFormat="1" applyFont="1" applyFill="1" applyAlignment="1">
      <alignment vertical="center"/>
    </xf>
    <xf numFmtId="165" fontId="37" fillId="0" borderId="0" xfId="0" applyNumberFormat="1" applyFont="1" applyFill="1" applyAlignment="1">
      <alignment vertical="center"/>
    </xf>
    <xf numFmtId="0" fontId="32" fillId="0" borderId="0" xfId="0" applyFont="1" applyFill="1" applyAlignment="1">
      <alignment horizontal="center"/>
    </xf>
    <xf numFmtId="0" fontId="58" fillId="0" borderId="0" xfId="0" applyFont="1" applyFill="1"/>
    <xf numFmtId="0" fontId="50" fillId="0" borderId="0" xfId="0" applyFont="1" applyFill="1" applyAlignment="1">
      <alignment horizontal="right" vertical="center" readingOrder="2"/>
    </xf>
    <xf numFmtId="0" fontId="58" fillId="0" borderId="1" xfId="0" applyFont="1" applyFill="1" applyBorder="1"/>
    <xf numFmtId="0" fontId="59" fillId="0" borderId="0" xfId="0" applyFont="1" applyFill="1" applyAlignment="1">
      <alignment vertical="center" wrapText="1" readingOrder="2"/>
    </xf>
    <xf numFmtId="0" fontId="59" fillId="0" borderId="1" xfId="0" applyFont="1" applyFill="1" applyBorder="1" applyAlignment="1">
      <alignment horizontal="center" vertical="center" wrapText="1" readingOrder="2"/>
    </xf>
    <xf numFmtId="0" fontId="58" fillId="0" borderId="0" xfId="0" applyFont="1" applyFill="1" applyAlignment="1">
      <alignment horizontal="center" vertical="center" wrapText="1"/>
    </xf>
    <xf numFmtId="0" fontId="58" fillId="0" borderId="0" xfId="0" applyFont="1" applyFill="1" applyAlignment="1">
      <alignment vertical="center" wrapText="1"/>
    </xf>
    <xf numFmtId="0" fontId="59" fillId="0" borderId="3" xfId="0" applyFont="1" applyFill="1" applyBorder="1" applyAlignment="1">
      <alignment horizontal="center" vertical="center" wrapText="1" readingOrder="2"/>
    </xf>
    <xf numFmtId="0" fontId="58" fillId="0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vertical="center" wrapText="1"/>
    </xf>
    <xf numFmtId="164" fontId="58" fillId="0" borderId="0" xfId="1" applyNumberFormat="1" applyFont="1" applyFill="1"/>
    <xf numFmtId="0" fontId="58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 readingOrder="2"/>
    </xf>
    <xf numFmtId="0" fontId="59" fillId="0" borderId="1" xfId="0" applyFont="1" applyFill="1" applyBorder="1" applyAlignment="1">
      <alignment horizontal="center" vertical="center" wrapText="1" readingOrder="2"/>
    </xf>
    <xf numFmtId="0" fontId="59" fillId="0" borderId="4" xfId="0" applyFont="1" applyFill="1" applyBorder="1" applyAlignment="1">
      <alignment horizontal="center" vertical="center" wrapText="1" readingOrder="2"/>
    </xf>
    <xf numFmtId="0" fontId="60" fillId="0" borderId="0" xfId="0" applyFont="1" applyFill="1" applyAlignment="1">
      <alignment vertical="center" wrapText="1" readingOrder="2"/>
    </xf>
    <xf numFmtId="0" fontId="58" fillId="0" borderId="0" xfId="0" applyFont="1" applyFill="1" applyAlignment="1">
      <alignment vertical="center" wrapText="1"/>
    </xf>
    <xf numFmtId="168" fontId="28" fillId="0" borderId="0" xfId="2" applyNumberFormat="1" applyFont="1" applyFill="1" applyAlignment="1">
      <alignment horizontal="center" wrapText="1" readingOrder="2"/>
    </xf>
    <xf numFmtId="0" fontId="19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center" wrapText="1" readingOrder="2"/>
    </xf>
    <xf numFmtId="0" fontId="60" fillId="0" borderId="0" xfId="0" applyFont="1" applyFill="1" applyAlignment="1">
      <alignment horizontal="right" vertical="center" wrapText="1" readingOrder="2"/>
    </xf>
    <xf numFmtId="43" fontId="60" fillId="0" borderId="8" xfId="0" applyNumberFormat="1" applyFont="1" applyFill="1" applyBorder="1" applyAlignment="1">
      <alignment horizontal="center" vertical="center" wrapText="1" readingOrder="2"/>
    </xf>
    <xf numFmtId="0" fontId="60" fillId="0" borderId="0" xfId="0" applyFont="1" applyFill="1" applyAlignment="1">
      <alignment horizontal="center" vertical="center" wrapText="1" readingOrder="2"/>
    </xf>
    <xf numFmtId="168" fontId="28" fillId="0" borderId="8" xfId="2" applyNumberFormat="1" applyFont="1" applyFill="1" applyBorder="1" applyAlignment="1">
      <alignment horizontal="center" wrapText="1" readingOrder="2"/>
    </xf>
    <xf numFmtId="164" fontId="28" fillId="0" borderId="0" xfId="0" applyNumberFormat="1" applyFont="1" applyFill="1" applyAlignment="1">
      <alignment horizontal="center" wrapText="1" readingOrder="2"/>
    </xf>
    <xf numFmtId="164" fontId="28" fillId="0" borderId="8" xfId="0" applyNumberFormat="1" applyFont="1" applyFill="1" applyBorder="1" applyAlignment="1">
      <alignment horizontal="center" wrapText="1" readingOrder="2"/>
    </xf>
    <xf numFmtId="3" fontId="58" fillId="0" borderId="0" xfId="0" applyNumberFormat="1" applyFont="1" applyFill="1"/>
    <xf numFmtId="164" fontId="58" fillId="0" borderId="0" xfId="0" applyNumberFormat="1" applyFont="1" applyFill="1"/>
    <xf numFmtId="0" fontId="20" fillId="0" borderId="0" xfId="0" applyFont="1" applyFill="1" applyAlignment="1">
      <alignment horizontal="center"/>
    </xf>
    <xf numFmtId="0" fontId="27" fillId="0" borderId="1" xfId="0" applyFont="1" applyFill="1" applyBorder="1" applyAlignment="1">
      <alignment horizontal="right" vertical="center" wrapText="1" readingOrder="2"/>
    </xf>
    <xf numFmtId="0" fontId="27" fillId="0" borderId="0" xfId="0" applyFont="1" applyFill="1" applyAlignment="1">
      <alignment vertical="center" wrapText="1" readingOrder="2"/>
    </xf>
    <xf numFmtId="0" fontId="27" fillId="0" borderId="1" xfId="0" applyFont="1" applyFill="1" applyBorder="1" applyAlignment="1">
      <alignment horizontal="center" vertical="center" wrapText="1" readingOrder="2"/>
    </xf>
    <xf numFmtId="0" fontId="19" fillId="0" borderId="3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 readingOrder="2"/>
    </xf>
    <xf numFmtId="0" fontId="27" fillId="0" borderId="0" xfId="0" applyFont="1" applyFill="1" applyAlignment="1">
      <alignment horizontal="center" vertical="center" wrapText="1" readingOrder="2"/>
    </xf>
    <xf numFmtId="0" fontId="27" fillId="0" borderId="0" xfId="0" applyFont="1" applyFill="1" applyAlignment="1">
      <alignment horizontal="center" vertical="center" wrapText="1" readingOrder="2"/>
    </xf>
    <xf numFmtId="0" fontId="27" fillId="0" borderId="1" xfId="0" applyFont="1" applyFill="1" applyBorder="1" applyAlignment="1">
      <alignment vertical="center" wrapText="1" readingOrder="2"/>
    </xf>
    <xf numFmtId="164" fontId="9" fillId="0" borderId="0" xfId="0" applyNumberFormat="1" applyFont="1" applyFill="1"/>
    <xf numFmtId="0" fontId="21" fillId="0" borderId="0" xfId="0" applyFont="1" applyFill="1" applyAlignment="1">
      <alignment horizontal="right" vertical="center" wrapText="1" readingOrder="2"/>
    </xf>
    <xf numFmtId="0" fontId="9" fillId="0" borderId="0" xfId="0" applyFont="1" applyFill="1" applyAlignment="1">
      <alignment vertical="center" wrapText="1"/>
    </xf>
    <xf numFmtId="0" fontId="66" fillId="0" borderId="0" xfId="0" applyFont="1" applyFill="1"/>
    <xf numFmtId="0" fontId="27" fillId="0" borderId="16" xfId="0" applyFont="1" applyFill="1" applyBorder="1" applyAlignment="1">
      <alignment horizontal="center" vertical="center" wrapText="1" readingOrder="2"/>
    </xf>
    <xf numFmtId="0" fontId="27" fillId="0" borderId="14" xfId="0" applyFont="1" applyFill="1" applyBorder="1" applyAlignment="1">
      <alignment horizontal="center" vertical="center" wrapText="1" readingOrder="2"/>
    </xf>
    <xf numFmtId="168" fontId="12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 readingOrder="2"/>
    </xf>
    <xf numFmtId="0" fontId="17" fillId="0" borderId="0" xfId="0" applyFont="1" applyFill="1"/>
    <xf numFmtId="0" fontId="27" fillId="0" borderId="1" xfId="0" applyFont="1" applyFill="1" applyBorder="1" applyAlignment="1">
      <alignment horizontal="center" vertical="center" wrapText="1" readingOrder="2"/>
    </xf>
    <xf numFmtId="37" fontId="12" fillId="0" borderId="0" xfId="0" quotePrefix="1" applyNumberFormat="1" applyFont="1" applyFill="1" applyAlignment="1">
      <alignment horizontal="center" vertical="center" wrapText="1"/>
    </xf>
    <xf numFmtId="3" fontId="19" fillId="0" borderId="0" xfId="0" applyNumberFormat="1" applyFont="1" applyFill="1"/>
    <xf numFmtId="0" fontId="17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right" vertical="center" readingOrder="2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/>
    <xf numFmtId="0" fontId="14" fillId="0" borderId="4" xfId="0" applyFont="1" applyFill="1" applyBorder="1" applyAlignment="1">
      <alignment horizontal="center" vertical="center" wrapText="1"/>
    </xf>
    <xf numFmtId="37" fontId="12" fillId="0" borderId="0" xfId="0" applyNumberFormat="1" applyFont="1" applyFill="1" applyAlignment="1">
      <alignment horizontal="right" vertical="center"/>
    </xf>
    <xf numFmtId="37" fontId="25" fillId="0" borderId="0" xfId="0" applyNumberFormat="1" applyFont="1" applyFill="1" applyAlignment="1">
      <alignment horizontal="center" vertical="center"/>
    </xf>
    <xf numFmtId="0" fontId="25" fillId="0" borderId="0" xfId="2" applyNumberFormat="1" applyFont="1" applyFill="1" applyAlignment="1">
      <alignment horizontal="center" vertical="center"/>
    </xf>
    <xf numFmtId="168" fontId="19" fillId="0" borderId="0" xfId="0" applyNumberFormat="1" applyFont="1" applyFill="1"/>
    <xf numFmtId="9" fontId="19" fillId="0" borderId="0" xfId="0" applyNumberFormat="1" applyFont="1" applyFill="1"/>
    <xf numFmtId="9" fontId="9" fillId="0" borderId="0" xfId="2" applyFont="1" applyFill="1"/>
    <xf numFmtId="37" fontId="26" fillId="0" borderId="0" xfId="0" applyNumberFormat="1" applyFont="1" applyFill="1" applyAlignment="1">
      <alignment horizontal="center" vertical="center" wrapText="1"/>
    </xf>
    <xf numFmtId="37" fontId="55" fillId="0" borderId="0" xfId="0" applyNumberFormat="1" applyFont="1" applyFill="1" applyAlignment="1">
      <alignment horizontal="center" vertical="center"/>
    </xf>
    <xf numFmtId="0" fontId="20" fillId="0" borderId="0" xfId="0" applyFont="1" applyFill="1"/>
    <xf numFmtId="0" fontId="63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37" fontId="57" fillId="0" borderId="0" xfId="0" applyNumberFormat="1" applyFont="1" applyFill="1" applyAlignment="1">
      <alignment horizontal="center" vertical="center" wrapText="1"/>
    </xf>
    <xf numFmtId="9" fontId="52" fillId="0" borderId="0" xfId="0" applyNumberFormat="1" applyFont="1" applyFill="1"/>
    <xf numFmtId="164" fontId="63" fillId="0" borderId="0" xfId="0" applyNumberFormat="1" applyFont="1" applyFill="1"/>
    <xf numFmtId="168" fontId="9" fillId="0" borderId="0" xfId="0" applyNumberFormat="1" applyFont="1" applyFill="1"/>
    <xf numFmtId="3" fontId="9" fillId="0" borderId="0" xfId="0" applyNumberFormat="1" applyFont="1" applyFill="1"/>
    <xf numFmtId="0" fontId="24" fillId="0" borderId="0" xfId="0" applyFont="1" applyFill="1" applyAlignment="1">
      <alignment horizontal="right" vertical="center" readingOrder="2"/>
    </xf>
    <xf numFmtId="0" fontId="21" fillId="0" borderId="1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32" fillId="0" borderId="0" xfId="0" applyFont="1" applyFill="1"/>
    <xf numFmtId="0" fontId="73" fillId="0" borderId="0" xfId="0" applyFont="1" applyFill="1"/>
    <xf numFmtId="0" fontId="17" fillId="0" borderId="16" xfId="0" applyFont="1" applyFill="1" applyBorder="1" applyAlignment="1">
      <alignment horizontal="center"/>
    </xf>
    <xf numFmtId="0" fontId="74" fillId="0" borderId="0" xfId="0" applyFont="1" applyFill="1"/>
    <xf numFmtId="0" fontId="19" fillId="0" borderId="6" xfId="0" applyFont="1" applyFill="1" applyBorder="1" applyAlignment="1">
      <alignment horizontal="center"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19" fillId="0" borderId="0" xfId="0" applyFont="1" applyFill="1" applyAlignment="1">
      <alignment horizontal="right" vertical="center" wrapText="1" readingOrder="2"/>
    </xf>
    <xf numFmtId="9" fontId="19" fillId="0" borderId="0" xfId="0" applyNumberFormat="1" applyFont="1" applyFill="1" applyAlignment="1">
      <alignment horizontal="center" vertical="center" wrapText="1" readingOrder="2"/>
    </xf>
    <xf numFmtId="164" fontId="73" fillId="0" borderId="0" xfId="0" applyNumberFormat="1" applyFont="1" applyFill="1"/>
    <xf numFmtId="0" fontId="19" fillId="0" borderId="0" xfId="0" applyFont="1" applyFill="1" applyAlignment="1">
      <alignment horizontal="right" vertical="center" readingOrder="2"/>
    </xf>
    <xf numFmtId="164" fontId="61" fillId="0" borderId="0" xfId="1" applyNumberFormat="1" applyFont="1" applyFill="1"/>
  </cellXfs>
  <cellStyles count="5">
    <cellStyle name="Comma" xfId="1" builtinId="3"/>
    <cellStyle name="Hyperlink 2" xfId="4" xr:uid="{00000000-0005-0000-0000-000001000000}"/>
    <cellStyle name="Normal" xfId="0" builtinId="0"/>
    <cellStyle name="Normal 2" xfId="3" xr:uid="{00000000-0005-0000-0000-000003000000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11</xdr:col>
      <xdr:colOff>0</xdr:colOff>
      <xdr:row>37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D33CF4-85EB-7284-4409-5ACF72AE7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80800" y="1"/>
          <a:ext cx="5953125" cy="859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7:M31"/>
  <sheetViews>
    <sheetView rightToLeft="1" tabSelected="1" view="pageBreakPreview" topLeftCell="A6" zoomScaleNormal="100" zoomScaleSheetLayoutView="100" workbookViewId="0">
      <selection activeCell="G30" sqref="G30"/>
    </sheetView>
  </sheetViews>
  <sheetFormatPr defaultColWidth="9.140625" defaultRowHeight="17.25"/>
  <cols>
    <col min="1" max="9" width="9.140625" style="7"/>
    <col min="10" max="10" width="3.5703125" style="7" customWidth="1"/>
    <col min="11" max="11" width="3.42578125" style="7" customWidth="1"/>
    <col min="12" max="16384" width="9.140625" style="7"/>
  </cols>
  <sheetData>
    <row r="17" spans="1:13">
      <c r="A17" s="156" t="s">
        <v>63</v>
      </c>
      <c r="B17" s="156"/>
      <c r="C17" s="156"/>
      <c r="D17" s="156"/>
      <c r="E17" s="156"/>
      <c r="F17" s="156"/>
      <c r="G17" s="156"/>
      <c r="H17" s="156"/>
      <c r="I17" s="156"/>
      <c r="J17" s="156"/>
    </row>
    <row r="18" spans="1:13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M18" s="7" t="s">
        <v>50</v>
      </c>
    </row>
    <row r="19" spans="1:13">
      <c r="A19" s="156"/>
      <c r="B19" s="156"/>
      <c r="C19" s="156"/>
      <c r="D19" s="156"/>
      <c r="E19" s="156"/>
      <c r="F19" s="156"/>
      <c r="G19" s="156"/>
      <c r="H19" s="156"/>
      <c r="I19" s="156"/>
      <c r="J19" s="156"/>
    </row>
    <row r="20" spans="1:13" ht="40.5">
      <c r="A20" s="156" t="s">
        <v>75</v>
      </c>
      <c r="B20" s="156"/>
      <c r="C20" s="156"/>
      <c r="D20" s="156"/>
      <c r="E20" s="156"/>
      <c r="F20" s="156"/>
      <c r="G20" s="156"/>
      <c r="H20" s="156"/>
      <c r="I20" s="156"/>
    </row>
    <row r="21" spans="1:13">
      <c r="A21" s="156" t="s">
        <v>188</v>
      </c>
      <c r="B21" s="156"/>
      <c r="C21" s="156"/>
      <c r="D21" s="156"/>
      <c r="E21" s="156"/>
      <c r="F21" s="156"/>
      <c r="G21" s="156"/>
      <c r="H21" s="156"/>
      <c r="I21" s="156"/>
      <c r="J21" s="156"/>
    </row>
    <row r="22" spans="1:13">
      <c r="A22" s="156"/>
      <c r="B22" s="156"/>
      <c r="C22" s="156"/>
      <c r="D22" s="156"/>
      <c r="E22" s="156"/>
      <c r="F22" s="156"/>
      <c r="G22" s="156"/>
      <c r="H22" s="156"/>
      <c r="I22" s="156"/>
      <c r="J22" s="156"/>
    </row>
    <row r="23" spans="1:13">
      <c r="A23" s="156"/>
      <c r="B23" s="156"/>
      <c r="C23" s="156"/>
      <c r="D23" s="156"/>
      <c r="E23" s="156"/>
      <c r="F23" s="156"/>
      <c r="G23" s="156"/>
      <c r="H23" s="156"/>
      <c r="I23" s="156"/>
      <c r="J23" s="156"/>
    </row>
    <row r="24" spans="1:13" ht="15" customHeight="1">
      <c r="K24" s="15"/>
      <c r="L24" s="15"/>
    </row>
    <row r="25" spans="1:13" ht="15" customHeight="1">
      <c r="K25" s="15"/>
      <c r="L25" s="15"/>
    </row>
    <row r="26" spans="1:13" ht="15" customHeight="1">
      <c r="K26" s="15"/>
      <c r="L26" s="15"/>
    </row>
    <row r="27" spans="1:13" ht="45" customHeight="1"/>
    <row r="28" spans="1:13" ht="15" customHeight="1">
      <c r="K28" s="156"/>
      <c r="L28" s="156"/>
    </row>
    <row r="29" spans="1:13" ht="15" customHeight="1">
      <c r="K29" s="156"/>
      <c r="L29" s="156"/>
    </row>
    <row r="30" spans="1:13" ht="15" customHeight="1">
      <c r="K30" s="156"/>
      <c r="L30" s="156"/>
    </row>
    <row r="31" spans="1:13" ht="15" customHeight="1">
      <c r="A31" s="156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</row>
  </sheetData>
  <mergeCells count="6">
    <mergeCell ref="A17:J19"/>
    <mergeCell ref="A21:J23"/>
    <mergeCell ref="K28:L30"/>
    <mergeCell ref="A31:J31"/>
    <mergeCell ref="K31:L31"/>
    <mergeCell ref="A20:I20"/>
  </mergeCells>
  <printOptions horizontalCentered="1"/>
  <pageMargins left="0.25" right="0.25" top="0.75" bottom="0.75" header="0.3" footer="0.3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A1:T22"/>
  <sheetViews>
    <sheetView rightToLeft="1" view="pageBreakPreview" zoomScale="90" zoomScaleNormal="100" zoomScaleSheetLayoutView="90" workbookViewId="0">
      <selection sqref="A1:XFD1048576"/>
    </sheetView>
  </sheetViews>
  <sheetFormatPr defaultColWidth="9.140625" defaultRowHeight="21.75"/>
  <cols>
    <col min="1" max="1" width="45.42578125" style="241" customWidth="1"/>
    <col min="2" max="2" width="0.42578125" style="241" customWidth="1"/>
    <col min="3" max="3" width="21.140625" style="241" bestFit="1" customWidth="1"/>
    <col min="4" max="4" width="0.7109375" style="241" customWidth="1"/>
    <col min="5" max="5" width="20.85546875" style="241" customWidth="1"/>
    <col min="6" max="6" width="0.5703125" style="241" customWidth="1"/>
    <col min="7" max="7" width="21" style="241" customWidth="1"/>
    <col min="8" max="8" width="0.5703125" style="241" customWidth="1"/>
    <col min="9" max="9" width="22.85546875" style="241" bestFit="1" customWidth="1"/>
    <col min="10" max="10" width="0.42578125" style="241" customWidth="1"/>
    <col min="11" max="11" width="22.85546875" style="241" bestFit="1" customWidth="1"/>
    <col min="12" max="12" width="0.5703125" style="241" customWidth="1"/>
    <col min="13" max="13" width="22" style="241" customWidth="1"/>
    <col min="14" max="14" width="0.85546875" style="241" customWidth="1"/>
    <col min="15" max="15" width="21.140625" style="241" bestFit="1" customWidth="1"/>
    <col min="16" max="16" width="0.5703125" style="241" customWidth="1"/>
    <col min="17" max="17" width="22.85546875" style="241" bestFit="1" customWidth="1"/>
    <col min="18" max="18" width="16" style="241" bestFit="1" customWidth="1"/>
    <col min="19" max="19" width="15.42578125" style="241" bestFit="1" customWidth="1"/>
    <col min="20" max="16384" width="9.140625" style="241"/>
  </cols>
  <sheetData>
    <row r="1" spans="1:20" ht="21" customHeight="1">
      <c r="A1" s="436" t="s">
        <v>75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</row>
    <row r="2" spans="1:20" ht="21.75" customHeight="1">
      <c r="A2" s="436" t="s">
        <v>48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20" ht="23.25" customHeight="1">
      <c r="A3" s="436" t="str">
        <f>روکش!A21</f>
        <v>منتهی به 1405/04/31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20">
      <c r="A4" s="347" t="s">
        <v>130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</row>
    <row r="5" spans="1:20" ht="4.5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20" ht="22.5" customHeight="1" thickBot="1">
      <c r="A6" s="437"/>
      <c r="B6" s="438"/>
      <c r="C6" s="439" t="s">
        <v>194</v>
      </c>
      <c r="D6" s="439"/>
      <c r="E6" s="439"/>
      <c r="F6" s="439"/>
      <c r="G6" s="439"/>
      <c r="H6" s="439"/>
      <c r="I6" s="439"/>
      <c r="J6" s="143"/>
      <c r="K6" s="439" t="s">
        <v>195</v>
      </c>
      <c r="L6" s="439"/>
      <c r="M6" s="439"/>
      <c r="N6" s="439"/>
      <c r="O6" s="439"/>
      <c r="P6" s="439"/>
      <c r="Q6" s="439"/>
    </row>
    <row r="7" spans="1:20" ht="15.75" customHeight="1">
      <c r="A7" s="440"/>
      <c r="B7" s="441"/>
      <c r="C7" s="442" t="s">
        <v>12</v>
      </c>
      <c r="D7" s="442"/>
      <c r="E7" s="442" t="s">
        <v>10</v>
      </c>
      <c r="F7" s="440"/>
      <c r="G7" s="442" t="s">
        <v>11</v>
      </c>
      <c r="H7" s="440"/>
      <c r="I7" s="442" t="s">
        <v>2</v>
      </c>
      <c r="J7" s="443"/>
      <c r="K7" s="442" t="s">
        <v>12</v>
      </c>
      <c r="L7" s="442"/>
      <c r="M7" s="442" t="s">
        <v>10</v>
      </c>
      <c r="N7" s="440"/>
      <c r="O7" s="442" t="s">
        <v>11</v>
      </c>
      <c r="P7" s="440"/>
      <c r="Q7" s="442" t="s">
        <v>2</v>
      </c>
    </row>
    <row r="8" spans="1:20" ht="12" customHeight="1">
      <c r="A8" s="441"/>
      <c r="B8" s="441"/>
      <c r="C8" s="444"/>
      <c r="D8" s="444"/>
      <c r="E8" s="444"/>
      <c r="F8" s="441"/>
      <c r="G8" s="444"/>
      <c r="H8" s="441"/>
      <c r="I8" s="444"/>
      <c r="J8" s="443"/>
      <c r="K8" s="444"/>
      <c r="L8" s="444"/>
      <c r="M8" s="444"/>
      <c r="N8" s="441"/>
      <c r="O8" s="444"/>
      <c r="P8" s="441"/>
      <c r="Q8" s="444"/>
    </row>
    <row r="9" spans="1:20" ht="20.25" customHeight="1" thickBot="1">
      <c r="A9" s="441"/>
      <c r="B9" s="441"/>
      <c r="C9" s="445" t="s">
        <v>51</v>
      </c>
      <c r="D9" s="444"/>
      <c r="E9" s="445" t="s">
        <v>52</v>
      </c>
      <c r="F9" s="441"/>
      <c r="G9" s="445" t="s">
        <v>53</v>
      </c>
      <c r="H9" s="441"/>
      <c r="I9" s="439"/>
      <c r="J9" s="144"/>
      <c r="K9" s="445" t="s">
        <v>51</v>
      </c>
      <c r="L9" s="444"/>
      <c r="M9" s="445" t="s">
        <v>52</v>
      </c>
      <c r="N9" s="441"/>
      <c r="O9" s="445" t="s">
        <v>53</v>
      </c>
      <c r="P9" s="441"/>
      <c r="Q9" s="439"/>
    </row>
    <row r="10" spans="1:20" ht="27.75" customHeight="1">
      <c r="A10" s="143" t="s">
        <v>134</v>
      </c>
      <c r="B10" s="143"/>
      <c r="C10" s="37">
        <f>_xlfn.XLOOKUP(A10,'سود اوراق بهادار'!$A$7:$A$13,'سود اوراق بهادار'!$K$7:$K$13,0)</f>
        <v>2127933145</v>
      </c>
      <c r="D10" s="37"/>
      <c r="E10" s="37">
        <f>_xlfn.XLOOKUP(A10,'درآمد ناشی از تغییر قیمت اوراق '!$A$13:$A$19,'درآمد ناشی از تغییر قیمت اوراق '!$I$13:$I$19,0)</f>
        <v>-2374827985</v>
      </c>
      <c r="F10" s="143"/>
      <c r="G10" s="37">
        <f>_xlfn.XLOOKUP(A10,'درآمد ناشی ازفروش'!$A$7:$A$9,'درآمد ناشی ازفروش'!$I$7:$I$9,0)</f>
        <v>0</v>
      </c>
      <c r="H10" s="143"/>
      <c r="I10" s="37">
        <f t="shared" ref="I10:I15" si="0">G10+E10+C10</f>
        <v>-246894840</v>
      </c>
      <c r="J10" s="144"/>
      <c r="K10" s="37">
        <f>_xlfn.XLOOKUP(A10,'سود اوراق بهادار'!$A$7:$A$13,'سود اوراق بهادار'!$Q$7:$Q$13,0)</f>
        <v>14389004912</v>
      </c>
      <c r="L10" s="37"/>
      <c r="M10" s="37">
        <f>_xlfn.XLOOKUP(A10,'درآمد ناشی از تغییر قیمت اوراق '!$A$13:$A$19,'درآمد ناشی از تغییر قیمت اوراق '!$Q$13:$Q$19,0)</f>
        <v>-146920068</v>
      </c>
      <c r="N10" s="37"/>
      <c r="O10" s="37">
        <f>_xlfn.XLOOKUP(A10,'درآمد ناشی ازفروش'!$A$7:$A$9,'درآمد ناشی ازفروش'!$Q$7:$Q$9,0)</f>
        <v>0</v>
      </c>
      <c r="P10" s="143"/>
      <c r="Q10" s="37">
        <f t="shared" ref="Q10:Q15" si="1">K10+M10+O10</f>
        <v>14242084844</v>
      </c>
      <c r="R10" s="446"/>
      <c r="S10" s="446"/>
      <c r="T10" s="446"/>
    </row>
    <row r="11" spans="1:20" ht="27.75" customHeight="1">
      <c r="A11" s="143" t="s">
        <v>87</v>
      </c>
      <c r="B11" s="143"/>
      <c r="C11" s="37">
        <f>_xlfn.XLOOKUP(A11,'سود اوراق بهادار'!$A$7:$A$13,'سود اوراق بهادار'!$K$7:$K$13,0)</f>
        <v>9307473982</v>
      </c>
      <c r="D11" s="37"/>
      <c r="E11" s="37">
        <f>_xlfn.XLOOKUP(A11,'درآمد ناشی از تغییر قیمت اوراق '!$A$13:$A$19,'درآمد ناشی از تغییر قیمت اوراق '!$I$13:$I$19,0)</f>
        <v>0</v>
      </c>
      <c r="F11" s="143"/>
      <c r="G11" s="37">
        <f>_xlfn.XLOOKUP(A11,'درآمد ناشی ازفروش'!$A$7:$A$9,'درآمد ناشی ازفروش'!$I$7:$I$9,0)</f>
        <v>0</v>
      </c>
      <c r="H11" s="143"/>
      <c r="I11" s="37">
        <f t="shared" si="0"/>
        <v>9307473982</v>
      </c>
      <c r="J11" s="144"/>
      <c r="K11" s="37">
        <f>_xlfn.XLOOKUP(A11,'سود اوراق بهادار'!$A$7:$A$13,'سود اوراق بهادار'!$Q$7:$Q$13,0)</f>
        <v>63620094012</v>
      </c>
      <c r="L11" s="37"/>
      <c r="M11" s="37">
        <f>_xlfn.XLOOKUP(A11,'درآمد ناشی از تغییر قیمت اوراق '!$A$13:$A$19,'درآمد ناشی از تغییر قیمت اوراق '!$Q$13:$Q$19,0)</f>
        <v>0</v>
      </c>
      <c r="N11" s="37"/>
      <c r="O11" s="37">
        <f>_xlfn.XLOOKUP(A11,'درآمد ناشی ازفروش'!$A$7:$A$9,'درآمد ناشی ازفروش'!$Q$7:$Q$9,0)</f>
        <v>0</v>
      </c>
      <c r="P11" s="143"/>
      <c r="Q11" s="37">
        <f t="shared" si="1"/>
        <v>63620094012</v>
      </c>
      <c r="R11" s="446"/>
      <c r="S11" s="446"/>
      <c r="T11" s="446"/>
    </row>
    <row r="12" spans="1:20" ht="27.75" customHeight="1">
      <c r="A12" s="143" t="s">
        <v>157</v>
      </c>
      <c r="B12" s="143"/>
      <c r="C12" s="37">
        <f>_xlfn.XLOOKUP(A12,'سود اوراق بهادار'!$A$7:$A$13,'سود اوراق بهادار'!$K$7:$K$13,0)</f>
        <v>1932781710</v>
      </c>
      <c r="D12" s="37"/>
      <c r="E12" s="37">
        <f>_xlfn.XLOOKUP(A12,'درآمد ناشی از تغییر قیمت اوراق '!$A$13:$A$19,'درآمد ناشی از تغییر قیمت اوراق '!$I$13:$I$19,0)</f>
        <v>-8445705149</v>
      </c>
      <c r="F12" s="143"/>
      <c r="G12" s="37">
        <f>_xlfn.XLOOKUP(A12,'درآمد ناشی ازفروش'!$A$7:$A$9,'درآمد ناشی ازفروش'!$I$7:$I$9,0)</f>
        <v>0</v>
      </c>
      <c r="H12" s="143"/>
      <c r="I12" s="37">
        <f t="shared" si="0"/>
        <v>-6512923439</v>
      </c>
      <c r="J12" s="144"/>
      <c r="K12" s="37">
        <f>_xlfn.XLOOKUP(A12,'سود اوراق بهادار'!$A$7:$A$13,'سود اوراق بهادار'!$Q$7:$Q$13,0)</f>
        <v>13388673345</v>
      </c>
      <c r="L12" s="37"/>
      <c r="M12" s="37">
        <f>_xlfn.XLOOKUP(A12,'درآمد ناشی از تغییر قیمت اوراق '!$A$13:$A$19,'درآمد ناشی از تغییر قیمت اوراق '!$Q$13:$Q$19,0)</f>
        <v>-6623396569</v>
      </c>
      <c r="N12" s="37"/>
      <c r="O12" s="37">
        <f>_xlfn.XLOOKUP(A12,'درآمد ناشی ازفروش'!$A$7:$A$9,'درآمد ناشی ازفروش'!$Q$7:$Q$9,0)</f>
        <v>0</v>
      </c>
      <c r="P12" s="143"/>
      <c r="Q12" s="37">
        <f t="shared" si="1"/>
        <v>6765276776</v>
      </c>
      <c r="R12" s="446"/>
      <c r="S12" s="446"/>
      <c r="T12" s="446"/>
    </row>
    <row r="13" spans="1:20" ht="20.25" customHeight="1">
      <c r="A13" s="143" t="s">
        <v>135</v>
      </c>
      <c r="B13" s="143"/>
      <c r="C13" s="37">
        <f>_xlfn.XLOOKUP(A13,'سود اوراق بهادار'!$A$7:$A$13,'سود اوراق بهادار'!$K$7:$K$13,0)</f>
        <v>5048153424</v>
      </c>
      <c r="D13" s="37"/>
      <c r="E13" s="37">
        <f>_xlfn.XLOOKUP(A13,'درآمد ناشی از تغییر قیمت اوراق '!$A$13:$A$19,'درآمد ناشی از تغییر قیمت اوراق '!$I$13:$I$19,0)</f>
        <v>-17292671993</v>
      </c>
      <c r="F13" s="143"/>
      <c r="G13" s="37">
        <f>_xlfn.XLOOKUP(A13,'درآمد ناشی ازفروش'!$A$7:$A$9,'درآمد ناشی ازفروش'!$I$7:$I$9,0)</f>
        <v>41658310633</v>
      </c>
      <c r="H13" s="143"/>
      <c r="I13" s="37">
        <f t="shared" si="0"/>
        <v>29413792064</v>
      </c>
      <c r="J13" s="144"/>
      <c r="K13" s="37">
        <f>_xlfn.XLOOKUP(A13,'سود اوراق بهادار'!$A$7:$A$13,'سود اوراق بهادار'!$Q$7:$Q$13,0)</f>
        <v>42510224902</v>
      </c>
      <c r="L13" s="37"/>
      <c r="M13" s="37">
        <f>_xlfn.XLOOKUP(A13,'درآمد ناشی از تغییر قیمت اوراق '!$A$13:$A$19,'درآمد ناشی از تغییر قیمت اوراق '!$Q$13:$Q$19,0)</f>
        <v>0</v>
      </c>
      <c r="N13" s="37"/>
      <c r="O13" s="37">
        <f>_xlfn.XLOOKUP(A13,'درآمد ناشی ازفروش'!$A$7:$A$9,'درآمد ناشی ازفروش'!$Q$7:$Q$9,0)</f>
        <v>41658310633</v>
      </c>
      <c r="P13" s="143"/>
      <c r="Q13" s="37">
        <f t="shared" si="1"/>
        <v>84168535535</v>
      </c>
      <c r="R13" s="446"/>
      <c r="S13" s="446"/>
      <c r="T13" s="446"/>
    </row>
    <row r="14" spans="1:20" ht="21.75" customHeight="1">
      <c r="A14" s="143" t="s">
        <v>123</v>
      </c>
      <c r="B14" s="143"/>
      <c r="C14" s="37">
        <f>_xlfn.XLOOKUP(A14,'سود اوراق بهادار'!$A$7:$A$13,'سود اوراق بهادار'!$K$7:$K$13,0)</f>
        <v>6524770681</v>
      </c>
      <c r="D14" s="37"/>
      <c r="E14" s="37">
        <f>_xlfn.XLOOKUP(A14,'درآمد ناشی از تغییر قیمت اوراق '!$A$13:$A$19,'درآمد ناشی از تغییر قیمت اوراق '!$I$13:$I$19,0)</f>
        <v>0</v>
      </c>
      <c r="F14" s="143"/>
      <c r="G14" s="37">
        <f>_xlfn.XLOOKUP(A14,'درآمد ناشی ازفروش'!$A$7:$A$9,'درآمد ناشی ازفروش'!$I$7:$I$9,0)</f>
        <v>0</v>
      </c>
      <c r="H14" s="143"/>
      <c r="I14" s="37">
        <f t="shared" si="0"/>
        <v>6524770681</v>
      </c>
      <c r="J14" s="144"/>
      <c r="K14" s="37">
        <f>_xlfn.XLOOKUP(A14,'سود اوراق بهادار'!$A$7:$A$13,'سود اوراق بهادار'!$Q$7:$Q$13,0)</f>
        <v>43839495063</v>
      </c>
      <c r="L14" s="37"/>
      <c r="M14" s="37">
        <f>_xlfn.XLOOKUP(A14,'درآمد ناشی از تغییر قیمت اوراق '!$A$13:$A$19,'درآمد ناشی از تغییر قیمت اوراق '!$Q$13:$Q$19,0)</f>
        <v>0</v>
      </c>
      <c r="N14" s="37"/>
      <c r="O14" s="37">
        <f>_xlfn.XLOOKUP(A14,'درآمد ناشی ازفروش'!$A$7:$A$9,'درآمد ناشی ازفروش'!$Q$7:$Q$9,0)</f>
        <v>0</v>
      </c>
      <c r="P14" s="143"/>
      <c r="Q14" s="37">
        <f t="shared" si="1"/>
        <v>43839495063</v>
      </c>
      <c r="R14" s="446"/>
      <c r="S14" s="446"/>
      <c r="T14" s="446"/>
    </row>
    <row r="15" spans="1:20" ht="21.75" customHeight="1">
      <c r="A15" s="143" t="s">
        <v>163</v>
      </c>
      <c r="B15" s="143"/>
      <c r="C15" s="37">
        <f>_xlfn.XLOOKUP(A15,'سود اوراق بهادار'!$A$7:$A$13,'سود اوراق بهادار'!$K$7:$K$13,0)</f>
        <v>4995567710</v>
      </c>
      <c r="D15" s="37"/>
      <c r="E15" s="37">
        <f>_xlfn.XLOOKUP(A15,'درآمد ناشی از تغییر قیمت اوراق '!$A$13:$A$19,'درآمد ناشی از تغییر قیمت اوراق '!$I$13:$I$19,0)</f>
        <v>4366414469</v>
      </c>
      <c r="F15" s="143"/>
      <c r="G15" s="37">
        <f>_xlfn.XLOOKUP(A15,'درآمد ناشی ازفروش'!$A$7:$A$9,'درآمد ناشی ازفروش'!$I$7:$I$9,0)</f>
        <v>24813844418</v>
      </c>
      <c r="H15" s="143"/>
      <c r="I15" s="37">
        <f t="shared" si="0"/>
        <v>34175826597</v>
      </c>
      <c r="J15" s="144"/>
      <c r="K15" s="37">
        <f>_xlfn.XLOOKUP(A15,'سود اوراق بهادار'!$A$7:$A$13,'سود اوراق بهادار'!$Q$7:$Q$13,0)</f>
        <v>67075964195</v>
      </c>
      <c r="L15" s="37"/>
      <c r="M15" s="37">
        <f>_xlfn.XLOOKUP(A15,'درآمد ناشی از تغییر قیمت اوراق '!$A$13:$A$19,'درآمد ناشی از تغییر قیمت اوراق '!$Q$13:$Q$19,0)</f>
        <v>0</v>
      </c>
      <c r="N15" s="37"/>
      <c r="O15" s="37">
        <f>_xlfn.XLOOKUP(A15,'درآمد ناشی ازفروش'!$A$7:$A$9,'درآمد ناشی ازفروش'!$Q$7:$Q$9,0)</f>
        <v>24813844418</v>
      </c>
      <c r="P15" s="143"/>
      <c r="Q15" s="37">
        <f t="shared" si="1"/>
        <v>91889808613</v>
      </c>
      <c r="R15" s="446"/>
      <c r="S15" s="446"/>
      <c r="T15" s="446"/>
    </row>
    <row r="16" spans="1:20" ht="21.75" customHeight="1">
      <c r="A16" s="143" t="s">
        <v>190</v>
      </c>
      <c r="B16" s="143"/>
      <c r="C16" s="37">
        <f>_xlfn.XLOOKUP(A16,'سود اوراق بهادار'!$A$7:$A$13,'سود اوراق بهادار'!$K$7:$K$13,0)</f>
        <v>2086446576</v>
      </c>
      <c r="D16" s="37"/>
      <c r="E16" s="37">
        <f>_xlfn.XLOOKUP(A16,'درآمد ناشی از تغییر قیمت اوراق '!$A$13:$A$19,'درآمد ناشی از تغییر قیمت اوراق '!$I$13:$I$19,0)</f>
        <v>-45425978281</v>
      </c>
      <c r="F16" s="143"/>
      <c r="G16" s="37">
        <f>_xlfn.XLOOKUP(A16,'درآمد ناشی ازفروش'!$A$7:$A$9,'درآمد ناشی ازفروش'!$I$7:$I$9,0)</f>
        <v>0</v>
      </c>
      <c r="H16" s="143"/>
      <c r="I16" s="37">
        <f t="shared" ref="I16" si="2">G16+E16+C16</f>
        <v>-43339531705</v>
      </c>
      <c r="J16" s="144"/>
      <c r="K16" s="37">
        <f>_xlfn.XLOOKUP(A16,'سود اوراق بهادار'!$A$7:$A$13,'سود اوراق بهادار'!$Q$7:$Q$13,0)</f>
        <v>2086446576</v>
      </c>
      <c r="L16" s="37"/>
      <c r="M16" s="37">
        <f>_xlfn.XLOOKUP(A16,'درآمد ناشی از تغییر قیمت اوراق '!$A$13:$A$19,'درآمد ناشی از تغییر قیمت اوراق '!$Q$13:$Q$19,0)</f>
        <v>-45425978281</v>
      </c>
      <c r="N16" s="37"/>
      <c r="O16" s="37">
        <f>_xlfn.XLOOKUP(A16,'درآمد ناشی ازفروش'!$A$7:$A$9,'درآمد ناشی ازفروش'!$Q$7:$Q$9,0)</f>
        <v>0</v>
      </c>
      <c r="P16" s="143"/>
      <c r="Q16" s="37">
        <f t="shared" ref="Q16" si="3">K16+M16+O16</f>
        <v>-43339531705</v>
      </c>
      <c r="R16" s="446"/>
      <c r="S16" s="446"/>
      <c r="T16" s="446"/>
    </row>
    <row r="17" spans="1:17" ht="29.25" customHeight="1" thickBot="1">
      <c r="A17" s="447"/>
      <c r="B17" s="448"/>
      <c r="C17" s="123">
        <f>SUM(C10:C16)</f>
        <v>32023127228</v>
      </c>
      <c r="D17" s="124"/>
      <c r="E17" s="123">
        <f>SUM(E10:E16)</f>
        <v>-69172768939</v>
      </c>
      <c r="F17" s="124"/>
      <c r="G17" s="123">
        <f>SUM(G10:G16)</f>
        <v>66472155051</v>
      </c>
      <c r="H17" s="124"/>
      <c r="I17" s="123">
        <f>SUM(I10:I16)</f>
        <v>29322513340</v>
      </c>
      <c r="J17" s="124"/>
      <c r="K17" s="123">
        <f>SUM(K10:K16)</f>
        <v>246909903005</v>
      </c>
      <c r="L17" s="124"/>
      <c r="M17" s="123">
        <f>SUM(M10:M16)</f>
        <v>-52196294918</v>
      </c>
      <c r="N17" s="124"/>
      <c r="O17" s="123">
        <f>SUM(O10:O16)</f>
        <v>66472155051</v>
      </c>
      <c r="P17" s="124"/>
      <c r="Q17" s="123">
        <f>SUM(Q10:Q16)</f>
        <v>261185763138</v>
      </c>
    </row>
    <row r="18" spans="1:17" ht="22.5" thickTop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449"/>
    </row>
    <row r="19" spans="1:17" hidden="1">
      <c r="C19" s="241">
        <f>IFERROR(VLOOKUP(#REF!,'سود اوراق بهادار'!$A$8:$Q$13,11,0),0)</f>
        <v>0</v>
      </c>
    </row>
    <row r="20" spans="1:17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  <row r="21" spans="1:17">
      <c r="C21" s="446"/>
      <c r="E21" s="446"/>
      <c r="G21" s="446"/>
      <c r="K21" s="446"/>
      <c r="M21" s="446"/>
      <c r="O21" s="446"/>
    </row>
    <row r="22" spans="1:17">
      <c r="C22" s="446"/>
      <c r="E22" s="446"/>
      <c r="G22" s="446"/>
    </row>
  </sheetData>
  <autoFilter ref="A9:Q9" xr:uid="{00000000-0009-0000-0000-000009000000}"/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pageSetUpPr fitToPage="1"/>
  </sheetPr>
  <dimension ref="A1:N21"/>
  <sheetViews>
    <sheetView rightToLeft="1" view="pageBreakPreview" zoomScaleNormal="100" zoomScaleSheetLayoutView="100" workbookViewId="0">
      <selection activeCell="G22" sqref="G22"/>
    </sheetView>
  </sheetViews>
  <sheetFormatPr defaultColWidth="9.140625" defaultRowHeight="21.75"/>
  <cols>
    <col min="1" max="1" width="19.85546875" style="241" customWidth="1"/>
    <col min="2" max="2" width="0.7109375" style="241" customWidth="1"/>
    <col min="3" max="3" width="22.85546875" style="38" bestFit="1" customWidth="1"/>
    <col min="4" max="4" width="1.42578125" style="38" customWidth="1"/>
    <col min="5" max="5" width="21.7109375" style="38" customWidth="1"/>
    <col min="6" max="6" width="1.42578125" style="38" customWidth="1"/>
    <col min="7" max="7" width="24.42578125" style="38" bestFit="1" customWidth="1"/>
    <col min="8" max="8" width="1.28515625" style="241" customWidth="1"/>
    <col min="9" max="9" width="22" style="241" customWidth="1"/>
    <col min="10" max="10" width="0.7109375" style="241" customWidth="1"/>
    <col min="11" max="11" width="32.28515625" style="241" hidden="1" customWidth="1"/>
    <col min="12" max="12" width="23.7109375" style="38" hidden="1" customWidth="1"/>
    <col min="13" max="13" width="23.85546875" style="38" customWidth="1"/>
    <col min="14" max="14" width="24" style="241" customWidth="1"/>
    <col min="15" max="16384" width="9.140625" style="241"/>
  </cols>
  <sheetData>
    <row r="1" spans="1:14" s="137" customFormat="1" ht="18.75">
      <c r="A1" s="193" t="s">
        <v>75</v>
      </c>
      <c r="B1" s="193"/>
      <c r="C1" s="193"/>
      <c r="D1" s="193"/>
      <c r="E1" s="193"/>
      <c r="F1" s="193"/>
      <c r="G1" s="193"/>
      <c r="H1" s="193"/>
      <c r="I1" s="193"/>
      <c r="J1" s="193"/>
      <c r="L1" s="43"/>
      <c r="M1" s="43"/>
    </row>
    <row r="2" spans="1:14" s="137" customFormat="1" ht="18.75">
      <c r="A2" s="193" t="s">
        <v>48</v>
      </c>
      <c r="B2" s="193"/>
      <c r="C2" s="193"/>
      <c r="D2" s="193"/>
      <c r="E2" s="193"/>
      <c r="F2" s="193"/>
      <c r="G2" s="193"/>
      <c r="H2" s="193"/>
      <c r="I2" s="193"/>
      <c r="J2" s="193"/>
      <c r="L2" s="43"/>
      <c r="M2" s="43"/>
    </row>
    <row r="3" spans="1:14" s="137" customFormat="1" ht="18.75">
      <c r="A3" s="193" t="str">
        <f>روکش!A21</f>
        <v>منتهی به 1405/04/31</v>
      </c>
      <c r="B3" s="193"/>
      <c r="C3" s="193"/>
      <c r="D3" s="193"/>
      <c r="E3" s="193"/>
      <c r="F3" s="193"/>
      <c r="G3" s="193"/>
      <c r="H3" s="193"/>
      <c r="I3" s="193"/>
      <c r="J3" s="193"/>
      <c r="L3" s="43"/>
      <c r="M3" s="43"/>
    </row>
    <row r="4" spans="1:14">
      <c r="A4" s="347" t="s">
        <v>131</v>
      </c>
      <c r="B4" s="347"/>
      <c r="C4" s="347"/>
      <c r="D4" s="347"/>
      <c r="E4" s="347"/>
      <c r="F4" s="347"/>
      <c r="G4" s="347"/>
      <c r="H4" s="347"/>
      <c r="I4" s="347"/>
      <c r="J4" s="347"/>
    </row>
    <row r="5" spans="1:14" ht="6.75" customHeight="1">
      <c r="A5" s="137"/>
      <c r="B5" s="137"/>
      <c r="C5" s="91"/>
      <c r="D5" s="91"/>
      <c r="E5" s="91"/>
      <c r="F5" s="91"/>
      <c r="G5" s="91"/>
      <c r="H5" s="137"/>
      <c r="I5" s="137"/>
      <c r="J5" s="137"/>
    </row>
    <row r="6" spans="1:14" ht="27.75" customHeight="1" thickBot="1">
      <c r="A6" s="444"/>
      <c r="B6" s="444"/>
      <c r="C6" s="179" t="s">
        <v>194</v>
      </c>
      <c r="D6" s="179"/>
      <c r="E6" s="179"/>
      <c r="F6" s="179"/>
      <c r="G6" s="439" t="s">
        <v>195</v>
      </c>
      <c r="H6" s="439"/>
      <c r="I6" s="439"/>
      <c r="J6" s="439"/>
    </row>
    <row r="7" spans="1:14" ht="37.5">
      <c r="A7" s="450" t="s">
        <v>13</v>
      </c>
      <c r="B7" s="143"/>
      <c r="C7" s="47" t="s">
        <v>14</v>
      </c>
      <c r="D7" s="48"/>
      <c r="E7" s="47" t="s">
        <v>15</v>
      </c>
      <c r="F7" s="49"/>
      <c r="G7" s="47" t="s">
        <v>14</v>
      </c>
      <c r="H7" s="143"/>
      <c r="I7" s="451" t="s">
        <v>15</v>
      </c>
      <c r="J7" s="143"/>
    </row>
    <row r="8" spans="1:14">
      <c r="A8" s="121" t="s">
        <v>156</v>
      </c>
      <c r="B8" s="143"/>
      <c r="C8" s="90">
        <f>_xlfn.XLOOKUP(A8,'سود سپرده بانکی'!$A$7:$A$16,'سود سپرده بانکی'!$G$7:$G$16,0)</f>
        <v>310603</v>
      </c>
      <c r="D8" s="48"/>
      <c r="E8" s="452">
        <f t="shared" ref="E8:E17" si="0">C8/$C$18</f>
        <v>8.4123876206333296E-6</v>
      </c>
      <c r="F8" s="52"/>
      <c r="G8" s="100">
        <f>_xlfn.XLOOKUP(A8,'سود سپرده بانکی'!$A$7:$A$16,'سود سپرده بانکی'!$M$7:$M$16,0)</f>
        <v>2158166</v>
      </c>
      <c r="H8" s="143"/>
      <c r="I8" s="452">
        <f t="shared" ref="I8:I17" si="1">G8/$G$18</f>
        <v>1.027326310963221E-5</v>
      </c>
      <c r="J8" s="143"/>
      <c r="K8" s="241" t="s">
        <v>141</v>
      </c>
      <c r="L8" s="38">
        <v>2463402</v>
      </c>
      <c r="N8" s="446"/>
    </row>
    <row r="9" spans="1:14">
      <c r="A9" s="121" t="s">
        <v>147</v>
      </c>
      <c r="B9" s="143"/>
      <c r="C9" s="90">
        <f>_xlfn.XLOOKUP(A9,'سود سپرده بانکی'!$A$7:$A$16,'سود سپرده بانکی'!$G$7:$G$16,0)</f>
        <v>21828</v>
      </c>
      <c r="D9" s="48"/>
      <c r="E9" s="452">
        <f t="shared" si="0"/>
        <v>5.9119067421494414E-7</v>
      </c>
      <c r="F9" s="52"/>
      <c r="G9" s="100">
        <f>_xlfn.XLOOKUP(A9,'سود سپرده بانکی'!$A$7:$A$16,'سود سپرده بانکی'!$M$7:$M$16,0)</f>
        <v>160586</v>
      </c>
      <c r="H9" s="143"/>
      <c r="I9" s="452">
        <f t="shared" si="1"/>
        <v>7.6441859881186071E-7</v>
      </c>
      <c r="J9" s="143"/>
      <c r="K9" s="241" t="s">
        <v>142</v>
      </c>
      <c r="L9" s="38">
        <v>11659</v>
      </c>
      <c r="N9" s="446"/>
    </row>
    <row r="10" spans="1:14">
      <c r="A10" s="121" t="s">
        <v>148</v>
      </c>
      <c r="B10" s="143"/>
      <c r="C10" s="90">
        <f>_xlfn.XLOOKUP(A10,'سود سپرده بانکی'!$A$7:$A$16,'سود سپرده بانکی'!$G$7:$G$16,0)</f>
        <v>39462737</v>
      </c>
      <c r="D10" s="48"/>
      <c r="E10" s="452">
        <f t="shared" si="0"/>
        <v>1.0688107977550405E-3</v>
      </c>
      <c r="F10" s="52"/>
      <c r="G10" s="100">
        <f>_xlfn.XLOOKUP(A10,'سود سپرده بانکی'!$A$7:$A$16,'سود سپرده بانکی'!$M$7:$M$16,0)</f>
        <v>17452870359</v>
      </c>
      <c r="H10" s="143"/>
      <c r="I10" s="452">
        <f t="shared" si="1"/>
        <v>8.3078840652808073E-2</v>
      </c>
      <c r="J10" s="143"/>
      <c r="K10" s="241" t="s">
        <v>143</v>
      </c>
      <c r="L10" s="38">
        <v>3126</v>
      </c>
      <c r="N10" s="446"/>
    </row>
    <row r="11" spans="1:14">
      <c r="A11" s="121" t="s">
        <v>149</v>
      </c>
      <c r="B11" s="196"/>
      <c r="C11" s="90">
        <f>_xlfn.XLOOKUP(A11,'سود سپرده بانکی'!$A$7:$A$16,'سود سپرده بانکی'!$G$7:$G$16,0)</f>
        <v>470482</v>
      </c>
      <c r="D11" s="196"/>
      <c r="E11" s="452">
        <f t="shared" si="0"/>
        <v>1.2742558676287125E-5</v>
      </c>
      <c r="F11" s="196"/>
      <c r="G11" s="100">
        <f>_xlfn.XLOOKUP(A11,'سود سپرده بانکی'!$A$7:$A$16,'سود سپرده بانکی'!$M$7:$M$16,0)</f>
        <v>9959769</v>
      </c>
      <c r="H11" s="196"/>
      <c r="I11" s="452">
        <f t="shared" si="1"/>
        <v>4.7410313872129623E-5</v>
      </c>
      <c r="J11" s="143"/>
      <c r="K11" s="241" t="s">
        <v>144</v>
      </c>
      <c r="L11" s="38">
        <v>11971</v>
      </c>
      <c r="N11" s="446"/>
    </row>
    <row r="12" spans="1:14">
      <c r="A12" s="121" t="s">
        <v>150</v>
      </c>
      <c r="B12" s="196"/>
      <c r="C12" s="90">
        <f>_xlfn.XLOOKUP(A12,'سود سپرده بانکی'!$A$7:$A$16,'سود سپرده بانکی'!$G$7:$G$16,0)</f>
        <v>6365852101</v>
      </c>
      <c r="D12" s="196"/>
      <c r="E12" s="452">
        <f t="shared" si="0"/>
        <v>0.17241306558286645</v>
      </c>
      <c r="F12" s="196"/>
      <c r="G12" s="100">
        <f>_xlfn.XLOOKUP(A12,'سود سپرده بانکی'!$A$7:$A$16,'سود سپرده بانکی'!$M$7:$M$16,0)</f>
        <v>28494085034</v>
      </c>
      <c r="H12" s="196"/>
      <c r="I12" s="452">
        <f t="shared" si="1"/>
        <v>0.13563703284293954</v>
      </c>
      <c r="J12" s="143"/>
      <c r="N12" s="446"/>
    </row>
    <row r="13" spans="1:14">
      <c r="A13" s="121" t="s">
        <v>151</v>
      </c>
      <c r="B13" s="196"/>
      <c r="C13" s="90">
        <f>_xlfn.XLOOKUP(A13,'سود سپرده بانکی'!$A$7:$A$16,'سود سپرده بانکی'!$G$7:$G$16,0)</f>
        <v>0</v>
      </c>
      <c r="D13" s="196"/>
      <c r="E13" s="452">
        <f t="shared" si="0"/>
        <v>0</v>
      </c>
      <c r="F13" s="196"/>
      <c r="G13" s="100">
        <f>_xlfn.XLOOKUP(A13,'سود سپرده بانکی'!$A$7:$A$16,'سود سپرده بانکی'!$M$7:$M$16,0)</f>
        <v>1195</v>
      </c>
      <c r="H13" s="196"/>
      <c r="I13" s="452">
        <f t="shared" si="1"/>
        <v>5.688417580487549E-9</v>
      </c>
      <c r="J13" s="143"/>
      <c r="N13" s="446"/>
    </row>
    <row r="14" spans="1:14">
      <c r="A14" s="121" t="s">
        <v>152</v>
      </c>
      <c r="B14" s="196"/>
      <c r="C14" s="90">
        <f>_xlfn.XLOOKUP(A14,'سود سپرده بانکی'!$A$7:$A$16,'سود سپرده بانکی'!$G$7:$G$16,0)</f>
        <v>14841296596</v>
      </c>
      <c r="D14" s="196"/>
      <c r="E14" s="452">
        <f t="shared" si="0"/>
        <v>0.40196244002259462</v>
      </c>
      <c r="F14" s="196"/>
      <c r="G14" s="100">
        <f>_xlfn.XLOOKUP(A14,'سود سپرده بانکی'!$A$7:$A$16,'سود سپرده بانکی'!$M$7:$M$16,0)</f>
        <v>90848529662</v>
      </c>
      <c r="H14" s="196"/>
      <c r="I14" s="452">
        <f t="shared" si="1"/>
        <v>0.43245554250273255</v>
      </c>
      <c r="J14" s="143"/>
      <c r="N14" s="446"/>
    </row>
    <row r="15" spans="1:14">
      <c r="A15" s="121" t="s">
        <v>153</v>
      </c>
      <c r="B15" s="196"/>
      <c r="C15" s="90">
        <f>_xlfn.XLOOKUP(A15,'سود سپرده بانکی'!$A$7:$A$16,'سود سپرده بانکی'!$G$7:$G$16,0)</f>
        <v>15674503021</v>
      </c>
      <c r="D15" s="196"/>
      <c r="E15" s="452">
        <f t="shared" si="0"/>
        <v>0.42452904567386701</v>
      </c>
      <c r="F15" s="196"/>
      <c r="G15" s="100">
        <f>_xlfn.XLOOKUP(A15,'سود سپرده بانکی'!$A$7:$A$16,'سود سپرده بانکی'!$M$7:$M$16,0)</f>
        <v>73267100553</v>
      </c>
      <c r="H15" s="196"/>
      <c r="I15" s="452">
        <f t="shared" si="1"/>
        <v>0.34876473879249725</v>
      </c>
      <c r="J15" s="143"/>
      <c r="N15" s="446"/>
    </row>
    <row r="16" spans="1:14">
      <c r="A16" s="121" t="s">
        <v>160</v>
      </c>
      <c r="B16" s="196"/>
      <c r="C16" s="90">
        <f>_xlfn.XLOOKUP(A16,'سود سپرده بانکی'!$A$7:$A$16,'سود سپرده بانکی'!$G$7:$G$16,0)</f>
        <v>9220</v>
      </c>
      <c r="D16" s="196"/>
      <c r="E16" s="452">
        <f t="shared" si="0"/>
        <v>2.4971495401602459E-7</v>
      </c>
      <c r="F16" s="196"/>
      <c r="G16" s="100">
        <f>_xlfn.XLOOKUP(A16,'سود سپرده بانکی'!$A$7:$A$16,'سود سپرده بانکی'!$M$7:$M$16,0)</f>
        <v>61887</v>
      </c>
      <c r="H16" s="196"/>
      <c r="I16" s="452">
        <f t="shared" si="1"/>
        <v>2.9459338812019493E-7</v>
      </c>
      <c r="J16" s="143"/>
      <c r="N16" s="446"/>
    </row>
    <row r="17" spans="1:14" ht="22.5" thickBot="1">
      <c r="A17" s="121" t="s">
        <v>155</v>
      </c>
      <c r="B17" s="196"/>
      <c r="C17" s="90">
        <f>_xlfn.XLOOKUP(A17,'سود سپرده بانکی'!$A$7:$A$16,'سود سپرده بانکی'!$G$7:$G$16,0)</f>
        <v>171395</v>
      </c>
      <c r="D17" s="196"/>
      <c r="E17" s="452">
        <f t="shared" si="0"/>
        <v>4.6420709917111209E-6</v>
      </c>
      <c r="F17" s="196"/>
      <c r="G17" s="100">
        <f>_xlfn.XLOOKUP(A17,'سود سپرده بانکی'!$A$7:$A$16,'سود سپرده بانکی'!$M$7:$M$16,0)</f>
        <v>1070743</v>
      </c>
      <c r="H17" s="196"/>
      <c r="I17" s="452">
        <f t="shared" si="1"/>
        <v>5.0969316363045857E-6</v>
      </c>
      <c r="J17" s="143"/>
      <c r="N17" s="446"/>
    </row>
    <row r="18" spans="1:14" ht="22.5" thickBot="1">
      <c r="A18" s="453"/>
      <c r="B18" s="448"/>
      <c r="C18" s="101">
        <f>SUM(C8:C17)</f>
        <v>36922097983</v>
      </c>
      <c r="D18" s="196"/>
      <c r="E18" s="102">
        <f>SUM(E8:E17)</f>
        <v>1</v>
      </c>
      <c r="F18" s="196"/>
      <c r="G18" s="101">
        <f>SUM(G8:G17)</f>
        <v>210075997954</v>
      </c>
      <c r="H18" s="196"/>
      <c r="I18" s="102">
        <f>SUM(I8:I17)</f>
        <v>1</v>
      </c>
      <c r="J18" s="143"/>
    </row>
    <row r="19" spans="1:14" ht="22.5" thickTop="1"/>
    <row r="20" spans="1:14">
      <c r="C20" s="43"/>
      <c r="G20" s="43"/>
    </row>
    <row r="21" spans="1:14">
      <c r="C21" s="43"/>
      <c r="D21" s="43"/>
      <c r="E21" s="43"/>
      <c r="F21" s="43"/>
      <c r="G21" s="43"/>
    </row>
  </sheetData>
  <mergeCells count="7">
    <mergeCell ref="A6:B6"/>
    <mergeCell ref="C6:F6"/>
    <mergeCell ref="A4:J4"/>
    <mergeCell ref="G6:J6"/>
    <mergeCell ref="A1:J1"/>
    <mergeCell ref="A2:J2"/>
    <mergeCell ref="A3:J3"/>
  </mergeCells>
  <phoneticPr fontId="47" type="noConversion"/>
  <conditionalFormatting sqref="A18:A1048576 A1:A7">
    <cfRule type="duplicateValues" dxfId="0" priority="4"/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61"/>
  <sheetViews>
    <sheetView rightToLeft="1" view="pageBreakPreview" zoomScale="60" zoomScaleNormal="100" workbookViewId="0">
      <selection activeCell="K57" sqref="K57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183" t="s">
        <v>90</v>
      </c>
      <c r="B1" s="183"/>
      <c r="C1" s="183"/>
      <c r="D1" s="183"/>
      <c r="E1" s="183"/>
      <c r="F1" s="183"/>
      <c r="G1" s="183"/>
      <c r="H1" s="183"/>
      <c r="I1" s="67"/>
      <c r="J1" s="67"/>
      <c r="K1" s="67"/>
      <c r="L1" s="67"/>
      <c r="M1" s="67"/>
      <c r="N1" s="67"/>
      <c r="O1" s="67"/>
      <c r="P1" s="67"/>
      <c r="Q1" s="67"/>
    </row>
    <row r="2" spans="1:17" ht="21">
      <c r="A2" s="183" t="s">
        <v>48</v>
      </c>
      <c r="B2" s="183"/>
      <c r="C2" s="183"/>
      <c r="D2" s="183"/>
      <c r="E2" s="183"/>
      <c r="F2" s="183"/>
      <c r="G2" s="183"/>
      <c r="H2" s="183"/>
      <c r="I2" s="67"/>
      <c r="J2" s="67"/>
      <c r="K2" s="67"/>
      <c r="L2" s="67"/>
      <c r="M2" s="67"/>
      <c r="N2" s="67"/>
      <c r="O2" s="67"/>
      <c r="P2" s="67"/>
      <c r="Q2" s="67"/>
    </row>
    <row r="3" spans="1:17" ht="21">
      <c r="A3" s="183" t="s">
        <v>91</v>
      </c>
      <c r="B3" s="183"/>
      <c r="C3" s="183"/>
      <c r="D3" s="183"/>
      <c r="E3" s="183"/>
      <c r="F3" s="183"/>
      <c r="G3" s="183"/>
      <c r="H3" s="183"/>
      <c r="I3" s="67"/>
      <c r="J3" s="67"/>
      <c r="K3" s="67"/>
      <c r="L3" s="67"/>
      <c r="M3" s="67"/>
      <c r="N3" s="67"/>
      <c r="O3" s="67"/>
      <c r="P3" s="67"/>
      <c r="Q3" s="67"/>
    </row>
    <row r="5" spans="1:17" ht="25.5">
      <c r="A5" s="177" t="s">
        <v>92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</row>
    <row r="7" spans="1:17" ht="30">
      <c r="A7" s="68" t="s">
        <v>93</v>
      </c>
      <c r="B7" s="68" t="s">
        <v>94</v>
      </c>
      <c r="C7" s="68" t="s">
        <v>95</v>
      </c>
      <c r="D7" s="68" t="s">
        <v>96</v>
      </c>
      <c r="E7" s="68" t="s">
        <v>97</v>
      </c>
      <c r="F7" s="69" t="s">
        <v>98</v>
      </c>
      <c r="G7" s="68" t="s">
        <v>99</v>
      </c>
      <c r="H7" s="69" t="s">
        <v>100</v>
      </c>
    </row>
    <row r="8" spans="1:17" ht="17.25">
      <c r="A8" s="180" t="s">
        <v>101</v>
      </c>
      <c r="B8" s="181" t="s">
        <v>102</v>
      </c>
      <c r="C8" s="70" t="s">
        <v>103</v>
      </c>
      <c r="D8" s="70"/>
      <c r="E8" s="70"/>
      <c r="F8" s="70"/>
      <c r="G8" s="70"/>
      <c r="H8" s="70"/>
    </row>
    <row r="9" spans="1:17" ht="17.25">
      <c r="A9" s="180"/>
      <c r="B9" s="181"/>
      <c r="C9" s="70" t="s">
        <v>104</v>
      </c>
      <c r="D9" s="70"/>
      <c r="E9" s="70"/>
      <c r="F9" s="70"/>
      <c r="G9" s="70"/>
      <c r="H9" s="70"/>
    </row>
    <row r="10" spans="1:17" ht="17.25">
      <c r="A10" s="180" t="s">
        <v>101</v>
      </c>
      <c r="B10" s="181" t="s">
        <v>105</v>
      </c>
      <c r="C10" s="70" t="s">
        <v>103</v>
      </c>
      <c r="D10" s="70"/>
      <c r="E10" s="70"/>
      <c r="F10" s="70"/>
      <c r="G10" s="70"/>
      <c r="H10" s="70"/>
    </row>
    <row r="11" spans="1:17" ht="17.25">
      <c r="A11" s="180"/>
      <c r="B11" s="181"/>
      <c r="C11" s="70" t="s">
        <v>106</v>
      </c>
      <c r="D11" s="70"/>
      <c r="E11" s="70"/>
      <c r="F11" s="70"/>
      <c r="G11" s="70"/>
      <c r="H11" s="70"/>
    </row>
    <row r="12" spans="1:17" ht="57">
      <c r="A12" s="72" t="s">
        <v>107</v>
      </c>
      <c r="B12" s="71" t="s">
        <v>108</v>
      </c>
      <c r="C12" s="70" t="s">
        <v>109</v>
      </c>
      <c r="D12" s="70"/>
      <c r="E12" s="70"/>
      <c r="F12" s="70"/>
      <c r="G12" s="70"/>
      <c r="H12" s="70"/>
    </row>
    <row r="13" spans="1:17" ht="17.25">
      <c r="A13" s="180" t="s">
        <v>110</v>
      </c>
      <c r="B13" s="180" t="s">
        <v>110</v>
      </c>
      <c r="C13" s="70" t="s">
        <v>111</v>
      </c>
      <c r="D13" s="70"/>
      <c r="E13" s="70"/>
      <c r="F13" s="70"/>
      <c r="G13" s="70"/>
      <c r="H13" s="70"/>
    </row>
    <row r="14" spans="1:17" ht="17.25">
      <c r="A14" s="180"/>
      <c r="B14" s="180"/>
      <c r="C14" s="70" t="s">
        <v>112</v>
      </c>
      <c r="D14" s="70"/>
      <c r="E14" s="70"/>
      <c r="F14" s="70"/>
      <c r="G14" s="70"/>
      <c r="H14" s="70"/>
    </row>
    <row r="15" spans="1:17" ht="17.25">
      <c r="A15" s="180"/>
      <c r="B15" s="180"/>
      <c r="C15" s="70" t="s">
        <v>113</v>
      </c>
      <c r="D15" s="70"/>
      <c r="E15" s="70"/>
      <c r="F15" s="70"/>
      <c r="G15" s="70"/>
      <c r="H15" s="70"/>
    </row>
    <row r="16" spans="1:17" ht="17.25">
      <c r="A16" s="180"/>
      <c r="B16" s="180"/>
      <c r="C16" s="70" t="s">
        <v>114</v>
      </c>
      <c r="D16" s="70"/>
      <c r="E16" s="70"/>
      <c r="F16" s="70"/>
      <c r="G16" s="70"/>
      <c r="H16" s="70"/>
    </row>
    <row r="18" spans="1:6" ht="17.25">
      <c r="A18" s="182" t="s">
        <v>115</v>
      </c>
      <c r="B18" s="182"/>
      <c r="C18" s="182"/>
      <c r="D18" s="182"/>
      <c r="E18" s="182"/>
      <c r="F18" s="182"/>
    </row>
    <row r="28" spans="1:6">
      <c r="A28" t="s">
        <v>116</v>
      </c>
    </row>
    <row r="61" spans="34:34">
      <c r="AH61" t="s">
        <v>117</v>
      </c>
    </row>
  </sheetData>
  <mergeCells count="11">
    <mergeCell ref="A1:H1"/>
    <mergeCell ref="A2:H2"/>
    <mergeCell ref="A3:H3"/>
    <mergeCell ref="A5:Q5"/>
    <mergeCell ref="A8:A9"/>
    <mergeCell ref="B8:B9"/>
    <mergeCell ref="A10:A11"/>
    <mergeCell ref="B10:B11"/>
    <mergeCell ref="A13:A16"/>
    <mergeCell ref="B13:B16"/>
    <mergeCell ref="A18:F18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S20"/>
  <sheetViews>
    <sheetView rightToLeft="1" view="pageBreakPreview" zoomScaleNormal="100" zoomScaleSheetLayoutView="100" workbookViewId="0">
      <selection activeCell="M12" sqref="M12"/>
    </sheetView>
  </sheetViews>
  <sheetFormatPr defaultColWidth="9.140625" defaultRowHeight="17.25"/>
  <cols>
    <col min="1" max="1" width="24.7109375" style="7" customWidth="1"/>
    <col min="2" max="2" width="0.5703125" style="7" customWidth="1"/>
    <col min="3" max="3" width="15" style="7" customWidth="1"/>
    <col min="4" max="4" width="0.85546875" style="7" customWidth="1"/>
    <col min="5" max="5" width="15.28515625" style="7" bestFit="1" customWidth="1"/>
    <col min="6" max="6" width="1.140625" style="7" customWidth="1"/>
    <col min="7" max="7" width="9.42578125" style="7" bestFit="1" customWidth="1"/>
    <col min="8" max="8" width="0.5703125" style="7" customWidth="1"/>
    <col min="9" max="9" width="19.42578125" style="7" customWidth="1"/>
    <col min="10" max="10" width="1" style="7" customWidth="1"/>
    <col min="11" max="11" width="15.28515625" style="7" customWidth="1"/>
    <col min="12" max="12" width="1.140625" style="7" customWidth="1"/>
    <col min="13" max="13" width="18.28515625" style="7" customWidth="1"/>
    <col min="14" max="14" width="1" style="7" customWidth="1"/>
    <col min="15" max="15" width="19.42578125" style="7" bestFit="1" customWidth="1"/>
    <col min="16" max="16" width="1.140625" style="7" customWidth="1"/>
    <col min="17" max="17" width="16" style="7" bestFit="1" customWidth="1"/>
    <col min="18" max="18" width="1.140625" style="7" customWidth="1"/>
    <col min="19" max="19" width="21.140625" style="7" bestFit="1" customWidth="1"/>
    <col min="20" max="20" width="2.85546875" style="7" customWidth="1"/>
    <col min="21" max="16384" width="9.140625" style="7"/>
  </cols>
  <sheetData>
    <row r="1" spans="1:19" ht="22.5">
      <c r="A1" s="178" t="s">
        <v>75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ht="22.5">
      <c r="A2" s="178" t="s">
        <v>48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</row>
    <row r="3" spans="1:19" ht="22.5">
      <c r="A3" s="178" t="str">
        <f>روکش!A21</f>
        <v>منتهی به 1405/04/31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</row>
    <row r="4" spans="1:19" ht="22.5">
      <c r="A4" s="174" t="s">
        <v>161</v>
      </c>
      <c r="B4" s="174"/>
      <c r="C4" s="174"/>
      <c r="D4" s="174"/>
      <c r="E4" s="174"/>
      <c r="F4" s="174"/>
      <c r="G4" s="174"/>
      <c r="H4" s="59"/>
      <c r="I4" s="186"/>
      <c r="J4" s="186"/>
      <c r="K4" s="186"/>
      <c r="L4" s="186"/>
      <c r="M4" s="186"/>
      <c r="N4" s="186"/>
      <c r="O4" s="186"/>
      <c r="P4" s="186"/>
      <c r="Q4" s="187"/>
      <c r="R4" s="187"/>
      <c r="S4" s="187"/>
    </row>
    <row r="6" spans="1:19" ht="18.75">
      <c r="C6" s="184" t="s">
        <v>65</v>
      </c>
      <c r="D6" s="185"/>
      <c r="E6" s="185"/>
      <c r="F6" s="185"/>
      <c r="G6" s="185"/>
      <c r="I6" s="184" t="s">
        <v>178</v>
      </c>
      <c r="J6" s="185"/>
      <c r="K6" s="185"/>
      <c r="L6" s="185"/>
      <c r="M6" s="185"/>
      <c r="O6" s="184" t="s">
        <v>177</v>
      </c>
      <c r="P6" s="185"/>
      <c r="Q6" s="185"/>
      <c r="R6" s="185"/>
      <c r="S6" s="185"/>
    </row>
    <row r="7" spans="1:19" ht="56.25">
      <c r="A7" s="14" t="s">
        <v>66</v>
      </c>
      <c r="C7" s="11" t="s">
        <v>67</v>
      </c>
      <c r="E7" s="11" t="s">
        <v>68</v>
      </c>
      <c r="G7" s="11" t="s">
        <v>69</v>
      </c>
      <c r="I7" s="11" t="s">
        <v>70</v>
      </c>
      <c r="K7" s="11" t="s">
        <v>71</v>
      </c>
      <c r="M7" s="11" t="s">
        <v>72</v>
      </c>
      <c r="O7" s="11" t="s">
        <v>70</v>
      </c>
      <c r="Q7" s="11" t="s">
        <v>71</v>
      </c>
      <c r="S7" s="11" t="s">
        <v>72</v>
      </c>
    </row>
    <row r="8" spans="1:19" ht="21.75">
      <c r="A8" s="34" t="s">
        <v>77</v>
      </c>
      <c r="B8" s="10"/>
      <c r="C8" s="17" t="s">
        <v>76</v>
      </c>
      <c r="D8" s="8"/>
      <c r="E8" s="17" t="s">
        <v>76</v>
      </c>
      <c r="F8" s="8"/>
      <c r="G8" s="30">
        <v>0</v>
      </c>
      <c r="H8" s="8"/>
      <c r="I8" s="28">
        <v>0</v>
      </c>
      <c r="J8" s="28"/>
      <c r="K8" s="28">
        <v>0</v>
      </c>
      <c r="L8" s="28"/>
      <c r="M8" s="28">
        <f>I8+K8</f>
        <v>0</v>
      </c>
      <c r="N8" s="28"/>
      <c r="O8" s="28">
        <v>0</v>
      </c>
      <c r="P8" s="28"/>
      <c r="Q8" s="28">
        <v>0</v>
      </c>
      <c r="R8" s="28"/>
      <c r="S8" s="28">
        <f>O8+Q8</f>
        <v>0</v>
      </c>
    </row>
    <row r="9" spans="1:19" ht="18.75" thickBot="1">
      <c r="A9" s="12" t="s">
        <v>73</v>
      </c>
      <c r="I9" s="29">
        <f>SUM(I8:I8)</f>
        <v>0</v>
      </c>
      <c r="J9" s="8" t="e">
        <f>SUM(#REF!)</f>
        <v>#REF!</v>
      </c>
      <c r="K9" s="29">
        <f>SUM(K8:K8)</f>
        <v>0</v>
      </c>
      <c r="L9" s="8" t="e">
        <f>SUM(#REF!)</f>
        <v>#REF!</v>
      </c>
      <c r="M9" s="29">
        <f>SUM(M8:M8)</f>
        <v>0</v>
      </c>
      <c r="N9" s="8" t="e">
        <f>SUM(#REF!)</f>
        <v>#REF!</v>
      </c>
      <c r="O9" s="29">
        <f>SUM(O8:O8)</f>
        <v>0</v>
      </c>
      <c r="P9" s="8"/>
      <c r="Q9" s="29">
        <f>SUM(Q8)</f>
        <v>0</v>
      </c>
      <c r="R9" s="8" t="e">
        <f>SUM(#REF!)</f>
        <v>#REF!</v>
      </c>
      <c r="S9" s="29">
        <f>SUM(S8:S8)</f>
        <v>0</v>
      </c>
    </row>
    <row r="10" spans="1:19" ht="18.75" thickTop="1">
      <c r="I10" s="13"/>
      <c r="K10" s="13"/>
      <c r="M10" s="13"/>
      <c r="O10" s="13"/>
      <c r="Q10" s="13"/>
      <c r="S10" s="13"/>
    </row>
    <row r="11" spans="1:19" ht="16.5" customHeight="1"/>
    <row r="12" spans="1:19" s="28" customFormat="1" ht="18"/>
    <row r="13" spans="1:19" s="28" customFormat="1" ht="18"/>
    <row r="14" spans="1:19" s="28" customFormat="1" ht="18"/>
    <row r="15" spans="1:19" s="28" customFormat="1" ht="18"/>
    <row r="16" spans="1:19" s="28" customFormat="1" ht="18"/>
    <row r="17" s="28" customFormat="1" ht="18"/>
    <row r="18" s="28" customFormat="1" ht="18"/>
    <row r="19" s="28" customFormat="1" ht="18"/>
    <row r="20" s="28" customFormat="1" ht="18"/>
  </sheetData>
  <autoFilter ref="A7:S7" xr:uid="{00000000-0009-0000-0000-00000D000000}">
    <sortState xmlns:xlrd2="http://schemas.microsoft.com/office/spreadsheetml/2017/richdata2" ref="A8:S27">
      <sortCondition descending="1" ref="S7"/>
    </sortState>
  </autoFilter>
  <mergeCells count="9">
    <mergeCell ref="C6:G6"/>
    <mergeCell ref="I6:M6"/>
    <mergeCell ref="O6:S6"/>
    <mergeCell ref="A1:S1"/>
    <mergeCell ref="A2:S2"/>
    <mergeCell ref="I4:P4"/>
    <mergeCell ref="Q4:S4"/>
    <mergeCell ref="A3:S3"/>
    <mergeCell ref="A4:G4"/>
  </mergeCells>
  <pageMargins left="0.7" right="0.7" top="0.75" bottom="0.75" header="0.3" footer="0.3"/>
  <pageSetup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N28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8"/>
  <cols>
    <col min="1" max="1" width="32.42578125" style="137" customWidth="1"/>
    <col min="2" max="2" width="1.42578125" style="137" customWidth="1"/>
    <col min="3" max="3" width="17.7109375" style="137" bestFit="1" customWidth="1"/>
    <col min="4" max="4" width="0.85546875" style="137" customWidth="1"/>
    <col min="5" max="5" width="37.5703125" style="137" customWidth="1"/>
    <col min="6" max="6" width="16.5703125" style="137" customWidth="1"/>
    <col min="7" max="7" width="9.140625" style="137"/>
    <col min="8" max="8" width="40.85546875" style="137" bestFit="1" customWidth="1"/>
    <col min="9" max="9" width="10.5703125" style="137" bestFit="1" customWidth="1"/>
    <col min="10" max="13" width="9.140625" style="137"/>
    <col min="14" max="14" width="11.5703125" style="127" bestFit="1" customWidth="1"/>
    <col min="15" max="16384" width="9.140625" style="137"/>
  </cols>
  <sheetData>
    <row r="1" spans="1:14" s="454" customFormat="1" ht="18.75">
      <c r="A1" s="193" t="s">
        <v>75</v>
      </c>
      <c r="B1" s="193"/>
      <c r="C1" s="193"/>
      <c r="D1" s="193"/>
      <c r="E1" s="193"/>
      <c r="N1" s="127"/>
    </row>
    <row r="2" spans="1:14" s="454" customFormat="1" ht="18.75">
      <c r="A2" s="193" t="s">
        <v>48</v>
      </c>
      <c r="B2" s="193"/>
      <c r="C2" s="193"/>
      <c r="D2" s="193"/>
      <c r="E2" s="193"/>
      <c r="N2" s="127"/>
    </row>
    <row r="3" spans="1:14" s="454" customFormat="1" ht="18.75">
      <c r="A3" s="193" t="str">
        <f>روکش!A21</f>
        <v>منتهی به 1405/04/31</v>
      </c>
      <c r="B3" s="193"/>
      <c r="C3" s="193"/>
      <c r="D3" s="193"/>
      <c r="E3" s="193"/>
      <c r="N3" s="127"/>
    </row>
    <row r="4" spans="1:14" ht="18.75">
      <c r="A4" s="347" t="s">
        <v>133</v>
      </c>
      <c r="B4" s="347"/>
      <c r="C4" s="347"/>
      <c r="D4" s="347"/>
      <c r="E4" s="347"/>
    </row>
    <row r="5" spans="1:14" ht="36.75" customHeight="1" thickBot="1">
      <c r="A5" s="437"/>
      <c r="B5" s="438"/>
      <c r="C5" s="455" t="s">
        <v>194</v>
      </c>
      <c r="D5" s="143"/>
      <c r="E5" s="455" t="s">
        <v>195</v>
      </c>
    </row>
    <row r="6" spans="1:14" ht="18.75">
      <c r="A6" s="440"/>
      <c r="B6" s="441"/>
      <c r="C6" s="442" t="s">
        <v>6</v>
      </c>
      <c r="D6" s="443"/>
      <c r="E6" s="442" t="s">
        <v>6</v>
      </c>
    </row>
    <row r="7" spans="1:14" ht="18.75" customHeight="1" thickBot="1">
      <c r="A7" s="441"/>
      <c r="B7" s="441"/>
      <c r="C7" s="439"/>
      <c r="D7" s="144"/>
      <c r="E7" s="439"/>
    </row>
    <row r="8" spans="1:14" ht="25.9" customHeight="1">
      <c r="A8" s="456" t="s">
        <v>25</v>
      </c>
      <c r="B8" s="196"/>
      <c r="C8" s="127">
        <f>26047086+70404683</f>
        <v>96451769</v>
      </c>
      <c r="D8" s="127"/>
      <c r="E8" s="127">
        <f>26047086+36454054</f>
        <v>62501140</v>
      </c>
      <c r="F8" s="457"/>
    </row>
    <row r="9" spans="1:14" ht="19.5" thickBot="1">
      <c r="A9" s="443"/>
      <c r="B9" s="458"/>
      <c r="C9" s="87">
        <f>SUM(C8:C8)</f>
        <v>96451769</v>
      </c>
      <c r="D9" s="88"/>
      <c r="E9" s="89">
        <f>SUM(E8:E8)</f>
        <v>62501140</v>
      </c>
    </row>
    <row r="10" spans="1:14" ht="18.75" thickTop="1">
      <c r="D10" s="35"/>
    </row>
    <row r="12" spans="1:14">
      <c r="E12" s="340"/>
      <c r="I12" s="127"/>
    </row>
    <row r="13" spans="1:14">
      <c r="I13" s="127"/>
    </row>
    <row r="14" spans="1:14">
      <c r="I14" s="127"/>
    </row>
    <row r="15" spans="1:14">
      <c r="C15" s="43"/>
      <c r="D15" s="43"/>
      <c r="E15" s="43"/>
      <c r="I15" s="127"/>
    </row>
    <row r="16" spans="1:14">
      <c r="C16" s="43"/>
      <c r="D16" s="43"/>
      <c r="E16" s="43"/>
      <c r="I16" s="127"/>
    </row>
    <row r="17" spans="3:9">
      <c r="C17" s="43"/>
      <c r="D17" s="43"/>
      <c r="E17" s="43"/>
      <c r="I17" s="127"/>
    </row>
    <row r="18" spans="3:9">
      <c r="C18" s="43"/>
      <c r="D18" s="43"/>
      <c r="E18" s="43"/>
      <c r="I18" s="127"/>
    </row>
    <row r="19" spans="3:9">
      <c r="I19" s="127"/>
    </row>
    <row r="20" spans="3:9">
      <c r="I20" s="127"/>
    </row>
    <row r="21" spans="3:9">
      <c r="I21" s="127"/>
    </row>
    <row r="22" spans="3:9">
      <c r="I22" s="127"/>
    </row>
    <row r="23" spans="3:9">
      <c r="I23" s="127"/>
    </row>
    <row r="24" spans="3:9">
      <c r="I24" s="127"/>
    </row>
    <row r="25" spans="3:9">
      <c r="I25" s="127"/>
    </row>
    <row r="26" spans="3:9">
      <c r="I26" s="127"/>
    </row>
    <row r="27" spans="3:9">
      <c r="H27" s="340"/>
    </row>
    <row r="28" spans="3:9">
      <c r="H28" s="340"/>
    </row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rintOptions horizontalCentered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9"/>
  <sheetViews>
    <sheetView rightToLeft="1" view="pageBreakPreview" zoomScale="80" zoomScaleNormal="100" zoomScaleSheetLayoutView="80" workbookViewId="0">
      <selection sqref="A1:XFD1048576"/>
    </sheetView>
  </sheetViews>
  <sheetFormatPr defaultColWidth="9.140625" defaultRowHeight="30.75" customHeight="1"/>
  <cols>
    <col min="1" max="1" width="44" style="137" bestFit="1" customWidth="1"/>
    <col min="2" max="2" width="0.5703125" style="137" customWidth="1"/>
    <col min="3" max="3" width="14" style="137" customWidth="1"/>
    <col min="4" max="4" width="0.42578125" style="137" customWidth="1"/>
    <col min="5" max="5" width="14" style="137" customWidth="1"/>
    <col min="6" max="6" width="0.5703125" style="137" customWidth="1"/>
    <col min="7" max="7" width="22.5703125" style="43" customWidth="1"/>
    <col min="8" max="8" width="0.7109375" style="43" customWidth="1"/>
    <col min="9" max="9" width="17" style="43" customWidth="1"/>
    <col min="10" max="10" width="0.7109375" style="43" customWidth="1"/>
    <col min="11" max="11" width="22.5703125" style="43" customWidth="1"/>
    <col min="12" max="12" width="0.7109375" style="43" customWidth="1"/>
    <col min="13" max="13" width="24.5703125" style="43" customWidth="1"/>
    <col min="14" max="14" width="0.5703125" style="43" customWidth="1"/>
    <col min="15" max="15" width="18.140625" style="43" customWidth="1"/>
    <col min="16" max="16" width="0.5703125" style="43" customWidth="1"/>
    <col min="17" max="17" width="26.140625" style="43" customWidth="1"/>
    <col min="18" max="18" width="4.28515625" style="137" customWidth="1"/>
    <col min="19" max="19" width="6.7109375" style="98" customWidth="1"/>
    <col min="20" max="20" width="17.140625" style="43" customWidth="1"/>
    <col min="21" max="21" width="14.5703125" style="137" bestFit="1" customWidth="1"/>
    <col min="22" max="22" width="16" style="43" customWidth="1"/>
    <col min="23" max="23" width="6.42578125" style="137" customWidth="1"/>
    <col min="24" max="24" width="17.85546875" style="137" customWidth="1"/>
    <col min="25" max="25" width="15.42578125" style="137" customWidth="1"/>
    <col min="26" max="26" width="3.28515625" style="137" customWidth="1"/>
    <col min="27" max="27" width="4.28515625" style="137" customWidth="1"/>
    <col min="28" max="28" width="7.5703125" style="98" customWidth="1"/>
    <col min="29" max="29" width="13.85546875" style="43" customWidth="1"/>
    <col min="30" max="30" width="6.42578125" style="137" customWidth="1"/>
    <col min="31" max="31" width="16" style="43" customWidth="1"/>
    <col min="32" max="32" width="6.42578125" style="137" customWidth="1"/>
    <col min="33" max="33" width="13.140625" style="137" customWidth="1"/>
    <col min="34" max="34" width="21" style="137" customWidth="1"/>
    <col min="35" max="16384" width="9.140625" style="137"/>
  </cols>
  <sheetData>
    <row r="1" spans="1:33" s="241" customFormat="1" ht="24.6" customHeight="1">
      <c r="A1" s="436" t="s">
        <v>75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S1" s="99"/>
      <c r="T1" s="38"/>
      <c r="V1" s="38"/>
      <c r="AB1" s="99"/>
      <c r="AC1" s="38"/>
      <c r="AE1" s="38"/>
    </row>
    <row r="2" spans="1:33" s="241" customFormat="1" ht="24.6" customHeight="1">
      <c r="A2" s="436" t="s">
        <v>48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S2" s="99"/>
      <c r="T2" s="38"/>
      <c r="V2" s="38"/>
      <c r="AB2" s="99"/>
      <c r="AC2" s="38"/>
      <c r="AE2" s="38"/>
    </row>
    <row r="3" spans="1:33" s="241" customFormat="1" ht="24.6" customHeight="1">
      <c r="A3" s="436" t="str">
        <f>روکش!A21</f>
        <v>منتهی به 1405/04/31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S3" s="99"/>
      <c r="T3" s="38"/>
      <c r="V3" s="38"/>
      <c r="AB3" s="99"/>
      <c r="AC3" s="38"/>
      <c r="AE3" s="38"/>
    </row>
    <row r="4" spans="1:33" ht="30.75" customHeight="1">
      <c r="A4" s="459" t="s">
        <v>165</v>
      </c>
      <c r="B4" s="459"/>
      <c r="C4" s="459"/>
      <c r="D4" s="459"/>
      <c r="E4" s="459"/>
      <c r="F4" s="459"/>
      <c r="G4" s="459"/>
      <c r="H4" s="39"/>
      <c r="I4" s="40"/>
      <c r="J4" s="40"/>
      <c r="K4" s="40"/>
      <c r="L4" s="40"/>
      <c r="M4" s="40"/>
      <c r="N4" s="40"/>
      <c r="O4" s="37"/>
      <c r="P4" s="40"/>
      <c r="Q4" s="40"/>
    </row>
    <row r="5" spans="1:33" ht="21.6" customHeight="1" thickBot="1">
      <c r="A5" s="260"/>
      <c r="B5" s="460"/>
      <c r="C5" s="460"/>
      <c r="D5" s="460"/>
      <c r="E5" s="460"/>
      <c r="F5" s="461"/>
      <c r="G5" s="188" t="s">
        <v>194</v>
      </c>
      <c r="H5" s="188"/>
      <c r="I5" s="188"/>
      <c r="J5" s="188"/>
      <c r="K5" s="188"/>
      <c r="L5" s="40"/>
      <c r="M5" s="188" t="s">
        <v>195</v>
      </c>
      <c r="N5" s="188"/>
      <c r="O5" s="188"/>
      <c r="P5" s="188"/>
      <c r="Q5" s="188"/>
    </row>
    <row r="6" spans="1:33" ht="42" customHeight="1" thickBot="1">
      <c r="A6" s="269" t="s">
        <v>30</v>
      </c>
      <c r="B6" s="266"/>
      <c r="C6" s="462" t="s">
        <v>19</v>
      </c>
      <c r="D6" s="266"/>
      <c r="E6" s="462" t="s">
        <v>27</v>
      </c>
      <c r="F6" s="266"/>
      <c r="G6" s="41" t="s">
        <v>49</v>
      </c>
      <c r="H6" s="42"/>
      <c r="I6" s="41" t="s">
        <v>32</v>
      </c>
      <c r="J6" s="42"/>
      <c r="K6" s="41" t="s">
        <v>33</v>
      </c>
      <c r="L6" s="40"/>
      <c r="M6" s="41" t="s">
        <v>49</v>
      </c>
      <c r="N6" s="42"/>
      <c r="O6" s="147" t="s">
        <v>32</v>
      </c>
      <c r="P6" s="42"/>
      <c r="Q6" s="41" t="s">
        <v>33</v>
      </c>
    </row>
    <row r="7" spans="1:33" ht="30" customHeight="1">
      <c r="A7" s="463" t="s">
        <v>87</v>
      </c>
      <c r="B7" s="464"/>
      <c r="C7" s="464" t="s">
        <v>88</v>
      </c>
      <c r="D7" s="464"/>
      <c r="E7" s="465">
        <v>23</v>
      </c>
      <c r="F7" s="464"/>
      <c r="G7" s="464">
        <v>9307473982</v>
      </c>
      <c r="H7" s="464"/>
      <c r="I7" s="149">
        <v>0</v>
      </c>
      <c r="J7" s="464"/>
      <c r="K7" s="464">
        <f>G7+I7</f>
        <v>9307473982</v>
      </c>
      <c r="L7" s="464"/>
      <c r="M7" s="464">
        <v>63620094012</v>
      </c>
      <c r="N7" s="464"/>
      <c r="O7" s="149">
        <v>0</v>
      </c>
      <c r="P7" s="464"/>
      <c r="Q7" s="464">
        <f>M7+O7</f>
        <v>63620094012</v>
      </c>
      <c r="R7" s="457"/>
      <c r="S7" s="38"/>
      <c r="U7" s="457"/>
      <c r="W7" s="466"/>
      <c r="X7" s="340"/>
      <c r="AB7" s="99"/>
      <c r="AD7" s="466"/>
      <c r="AF7" s="466"/>
      <c r="AG7" s="340"/>
    </row>
    <row r="8" spans="1:33" ht="30" customHeight="1">
      <c r="A8" s="463" t="s">
        <v>134</v>
      </c>
      <c r="B8" s="464"/>
      <c r="C8" s="464" t="s">
        <v>136</v>
      </c>
      <c r="D8" s="464"/>
      <c r="E8" s="465">
        <v>20.5</v>
      </c>
      <c r="F8" s="464"/>
      <c r="G8" s="464">
        <v>2127933145</v>
      </c>
      <c r="H8" s="464"/>
      <c r="I8" s="148">
        <v>0</v>
      </c>
      <c r="J8" s="464"/>
      <c r="K8" s="464">
        <f>G8+I8</f>
        <v>2127933145</v>
      </c>
      <c r="L8" s="464"/>
      <c r="M8" s="464">
        <v>14389004912</v>
      </c>
      <c r="N8" s="464"/>
      <c r="O8" s="148">
        <v>0</v>
      </c>
      <c r="P8" s="464"/>
      <c r="Q8" s="464">
        <f>M8+O8</f>
        <v>14389004912</v>
      </c>
      <c r="R8" s="457"/>
      <c r="S8" s="38"/>
      <c r="U8" s="457"/>
      <c r="W8" s="466"/>
      <c r="X8" s="340"/>
      <c r="AB8" s="99"/>
      <c r="AD8" s="466"/>
      <c r="AF8" s="466"/>
      <c r="AG8" s="340"/>
    </row>
    <row r="9" spans="1:33" ht="30" customHeight="1">
      <c r="A9" s="463" t="s">
        <v>157</v>
      </c>
      <c r="B9" s="464"/>
      <c r="C9" s="464" t="s">
        <v>158</v>
      </c>
      <c r="D9" s="464"/>
      <c r="E9" s="465">
        <v>23</v>
      </c>
      <c r="F9" s="464"/>
      <c r="G9" s="464">
        <v>1932781710</v>
      </c>
      <c r="H9" s="464"/>
      <c r="I9" s="148">
        <v>0</v>
      </c>
      <c r="J9" s="464"/>
      <c r="K9" s="464">
        <f>G9+I9</f>
        <v>1932781710</v>
      </c>
      <c r="L9" s="464"/>
      <c r="M9" s="464">
        <v>13388673345</v>
      </c>
      <c r="N9" s="464"/>
      <c r="O9" s="148">
        <v>0</v>
      </c>
      <c r="P9" s="464"/>
      <c r="Q9" s="464">
        <f>M9+O9</f>
        <v>13388673345</v>
      </c>
      <c r="S9" s="38"/>
      <c r="U9" s="457"/>
      <c r="W9" s="466"/>
      <c r="X9" s="340"/>
      <c r="AB9" s="99"/>
      <c r="AD9" s="467"/>
      <c r="AF9" s="466"/>
      <c r="AG9" s="340"/>
    </row>
    <row r="10" spans="1:33" ht="30" customHeight="1">
      <c r="A10" s="463" t="s">
        <v>163</v>
      </c>
      <c r="B10" s="464"/>
      <c r="C10" s="464" t="s">
        <v>164</v>
      </c>
      <c r="D10" s="464"/>
      <c r="E10" s="465">
        <v>23</v>
      </c>
      <c r="F10" s="464"/>
      <c r="G10" s="464">
        <v>4995567710</v>
      </c>
      <c r="H10" s="464"/>
      <c r="I10" s="148">
        <v>0</v>
      </c>
      <c r="J10" s="464"/>
      <c r="K10" s="464">
        <f t="shared" ref="K10" si="0">G10+I10</f>
        <v>4995567710</v>
      </c>
      <c r="L10" s="464"/>
      <c r="M10" s="464">
        <v>67075964195</v>
      </c>
      <c r="N10" s="464"/>
      <c r="O10" s="148">
        <v>0</v>
      </c>
      <c r="P10" s="464"/>
      <c r="Q10" s="464">
        <f t="shared" ref="Q10" si="1">M10+O10</f>
        <v>67075964195</v>
      </c>
      <c r="R10" s="457"/>
      <c r="S10" s="38"/>
      <c r="U10" s="457"/>
      <c r="W10" s="466"/>
      <c r="X10" s="340"/>
      <c r="AB10" s="99"/>
      <c r="AD10" s="466"/>
      <c r="AF10" s="466"/>
      <c r="AG10" s="340"/>
    </row>
    <row r="11" spans="1:33" ht="30" customHeight="1">
      <c r="A11" s="463" t="s">
        <v>123</v>
      </c>
      <c r="B11" s="464"/>
      <c r="C11" s="464" t="s">
        <v>124</v>
      </c>
      <c r="D11" s="464"/>
      <c r="E11" s="465">
        <v>26</v>
      </c>
      <c r="F11" s="464"/>
      <c r="G11" s="464">
        <v>6524770681</v>
      </c>
      <c r="H11" s="464"/>
      <c r="I11" s="148">
        <v>0</v>
      </c>
      <c r="J11" s="464"/>
      <c r="K11" s="464">
        <f>G11+I11</f>
        <v>6524770681</v>
      </c>
      <c r="L11" s="464"/>
      <c r="M11" s="464">
        <v>43839495063</v>
      </c>
      <c r="N11" s="464"/>
      <c r="O11" s="148">
        <v>0</v>
      </c>
      <c r="P11" s="464"/>
      <c r="Q11" s="464">
        <f>M11+O11</f>
        <v>43839495063</v>
      </c>
      <c r="S11" s="468"/>
      <c r="U11" s="457"/>
      <c r="W11" s="466"/>
      <c r="X11" s="340"/>
      <c r="AB11" s="468"/>
      <c r="AF11" s="466"/>
      <c r="AG11" s="340"/>
    </row>
    <row r="12" spans="1:33" ht="30" customHeight="1">
      <c r="A12" s="463" t="s">
        <v>135</v>
      </c>
      <c r="B12" s="464"/>
      <c r="C12" s="464" t="s">
        <v>137</v>
      </c>
      <c r="D12" s="464"/>
      <c r="E12" s="465">
        <v>23</v>
      </c>
      <c r="F12" s="464"/>
      <c r="G12" s="464">
        <v>5048153424</v>
      </c>
      <c r="H12" s="464"/>
      <c r="I12" s="148"/>
      <c r="J12" s="464"/>
      <c r="K12" s="464">
        <f>G12+I12</f>
        <v>5048153424</v>
      </c>
      <c r="L12" s="464"/>
      <c r="M12" s="464">
        <v>42510224902</v>
      </c>
      <c r="N12" s="464"/>
      <c r="O12" s="148"/>
      <c r="P12" s="464"/>
      <c r="Q12" s="464">
        <f>M12+O12</f>
        <v>42510224902</v>
      </c>
      <c r="S12" s="468"/>
      <c r="U12" s="457"/>
      <c r="W12" s="466"/>
      <c r="X12" s="340"/>
      <c r="AB12" s="468"/>
      <c r="AF12" s="466"/>
      <c r="AG12" s="340"/>
    </row>
    <row r="13" spans="1:33" ht="30" customHeight="1">
      <c r="A13" s="463" t="s">
        <v>190</v>
      </c>
      <c r="B13" s="464"/>
      <c r="C13" s="464" t="s">
        <v>192</v>
      </c>
      <c r="D13" s="464"/>
      <c r="E13" s="465">
        <v>23</v>
      </c>
      <c r="F13" s="464"/>
      <c r="G13" s="464">
        <v>2086446576</v>
      </c>
      <c r="H13" s="464"/>
      <c r="I13" s="148">
        <v>0</v>
      </c>
      <c r="J13" s="464"/>
      <c r="K13" s="464">
        <f>G13+I13</f>
        <v>2086446576</v>
      </c>
      <c r="L13" s="464"/>
      <c r="M13" s="464">
        <v>2086446576</v>
      </c>
      <c r="N13" s="464"/>
      <c r="O13" s="148">
        <v>0</v>
      </c>
      <c r="P13" s="464"/>
      <c r="Q13" s="464">
        <f>M13+O13</f>
        <v>2086446576</v>
      </c>
      <c r="S13" s="38"/>
      <c r="U13" s="457"/>
      <c r="W13" s="466"/>
      <c r="X13" s="340"/>
      <c r="AB13" s="99"/>
      <c r="AD13" s="467"/>
      <c r="AF13" s="466"/>
      <c r="AG13" s="340"/>
    </row>
    <row r="14" spans="1:33" s="241" customFormat="1" ht="24.75" customHeight="1" thickBot="1">
      <c r="A14" s="469"/>
      <c r="B14" s="273"/>
      <c r="C14" s="470"/>
      <c r="D14" s="471"/>
      <c r="E14" s="73"/>
      <c r="F14" s="76">
        <f>SUM(F8:F13)</f>
        <v>0</v>
      </c>
      <c r="G14" s="96">
        <f>SUM(G7:G13)</f>
        <v>32023127228</v>
      </c>
      <c r="H14" s="97"/>
      <c r="I14" s="146">
        <f>SUM(I7:I13)</f>
        <v>0</v>
      </c>
      <c r="J14" s="97">
        <f>SUM(J8:J13)</f>
        <v>0</v>
      </c>
      <c r="K14" s="96">
        <f>SUM(K7:K13)</f>
        <v>32023127228</v>
      </c>
      <c r="L14" s="97"/>
      <c r="M14" s="96">
        <f>SUM(M7:M13)</f>
        <v>246909903005</v>
      </c>
      <c r="N14" s="97"/>
      <c r="O14" s="146">
        <f>SUM(O7:O13)</f>
        <v>0</v>
      </c>
      <c r="P14" s="97"/>
      <c r="Q14" s="96">
        <f>SUM(Q7:Q13)</f>
        <v>246909903005</v>
      </c>
      <c r="S14" s="98"/>
      <c r="T14" s="38"/>
      <c r="U14" s="457"/>
      <c r="V14" s="38"/>
      <c r="X14" s="446"/>
      <c r="AB14" s="99"/>
      <c r="AC14" s="38"/>
      <c r="AE14" s="38"/>
      <c r="AG14" s="446"/>
    </row>
    <row r="15" spans="1:33" ht="30.75" customHeight="1" thickTop="1">
      <c r="H15" s="37"/>
      <c r="J15" s="37"/>
      <c r="L15" s="37"/>
      <c r="P15" s="37"/>
    </row>
    <row r="16" spans="1:33" ht="30.75" hidden="1" customHeight="1">
      <c r="G16" s="43">
        <v>24025147401</v>
      </c>
      <c r="M16" s="43">
        <v>92657151140</v>
      </c>
    </row>
    <row r="17" spans="7:13" ht="30.75" hidden="1" customHeight="1">
      <c r="G17" s="43">
        <f>G14-G16</f>
        <v>7997979827</v>
      </c>
      <c r="M17" s="43">
        <f>M14-M16</f>
        <v>154252751865</v>
      </c>
    </row>
    <row r="18" spans="7:13" ht="30.75" hidden="1" customHeight="1"/>
    <row r="19" spans="7:13" ht="30.75" hidden="1" customHeight="1"/>
  </sheetData>
  <autoFilter ref="A6:Q13" xr:uid="{00000000-0009-0000-0000-00000E000000}">
    <sortState xmlns:xlrd2="http://schemas.microsoft.com/office/spreadsheetml/2017/richdata2" ref="A7:Q13">
      <sortCondition descending="1" ref="A6:A13"/>
    </sortState>
  </autoFilter>
  <mergeCells count="7">
    <mergeCell ref="A1:Q1"/>
    <mergeCell ref="A2:Q2"/>
    <mergeCell ref="A3:Q3"/>
    <mergeCell ref="A4:G4"/>
    <mergeCell ref="B5:E5"/>
    <mergeCell ref="G5:K5"/>
    <mergeCell ref="M5:Q5"/>
  </mergeCells>
  <printOptions horizontalCentered="1"/>
  <pageMargins left="0" right="0" top="0" bottom="0" header="0.3" footer="0.3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A1:AF32"/>
  <sheetViews>
    <sheetView rightToLeft="1" view="pageBreakPreview" topLeftCell="A4" zoomScale="90" zoomScaleNormal="100" zoomScaleSheetLayoutView="90" workbookViewId="0">
      <selection activeCell="E21" sqref="E21:K26"/>
    </sheetView>
  </sheetViews>
  <sheetFormatPr defaultColWidth="9.140625" defaultRowHeight="30.75" customHeight="1"/>
  <cols>
    <col min="1" max="1" width="23.140625" style="137" customWidth="1"/>
    <col min="2" max="2" width="0.85546875" style="137" customWidth="1"/>
    <col min="3" max="3" width="21.5703125" style="43" customWidth="1"/>
    <col min="4" max="4" width="0.85546875" style="43" customWidth="1"/>
    <col min="5" max="5" width="16.140625" style="43" bestFit="1" customWidth="1"/>
    <col min="6" max="6" width="0.7109375" style="43" customWidth="1"/>
    <col min="7" max="7" width="18.85546875" style="43" customWidth="1"/>
    <col min="8" max="8" width="0.7109375" style="43" customWidth="1"/>
    <col min="9" max="9" width="20.7109375" style="43" customWidth="1"/>
    <col min="10" max="10" width="0.5703125" style="43" customWidth="1"/>
    <col min="11" max="11" width="16.28515625" style="43" customWidth="1"/>
    <col min="12" max="12" width="0.5703125" style="43" customWidth="1"/>
    <col min="13" max="13" width="23.85546875" style="43" customWidth="1"/>
    <col min="14" max="14" width="25.140625" style="36" hidden="1" customWidth="1"/>
    <col min="15" max="15" width="7" style="43" hidden="1" customWidth="1"/>
    <col min="16" max="16" width="9.28515625" style="82" hidden="1" customWidth="1"/>
    <col min="17" max="17" width="2.7109375" style="82" hidden="1" customWidth="1"/>
    <col min="18" max="18" width="4.42578125" style="82" hidden="1" customWidth="1"/>
    <col min="19" max="19" width="12.85546875" style="82" hidden="1" customWidth="1"/>
    <col min="20" max="20" width="19.5703125" style="82" hidden="1" customWidth="1"/>
    <col min="21" max="21" width="14.5703125" style="36" hidden="1" customWidth="1"/>
    <col min="22" max="22" width="30.28515625" style="137" hidden="1" customWidth="1"/>
    <col min="23" max="23" width="16.5703125" style="137" hidden="1" customWidth="1"/>
    <col min="24" max="24" width="16.7109375" style="137" customWidth="1"/>
    <col min="25" max="25" width="10.85546875" style="137" bestFit="1" customWidth="1"/>
    <col min="26" max="26" width="18.85546875" style="43" bestFit="1" customWidth="1"/>
    <col min="27" max="27" width="16.85546875" style="43" bestFit="1" customWidth="1"/>
    <col min="28" max="29" width="18.85546875" style="43" bestFit="1" customWidth="1"/>
    <col min="30" max="30" width="16.85546875" style="43" bestFit="1" customWidth="1"/>
    <col min="31" max="31" width="18.85546875" style="43" bestFit="1" customWidth="1"/>
    <col min="32" max="32" width="9.140625" style="43"/>
    <col min="33" max="16384" width="9.140625" style="137"/>
  </cols>
  <sheetData>
    <row r="1" spans="1:32" ht="30.75" customHeight="1">
      <c r="A1" s="296" t="s">
        <v>75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43"/>
      <c r="O1" s="244"/>
      <c r="P1" s="472"/>
      <c r="Q1" s="472"/>
      <c r="R1" s="472"/>
      <c r="S1" s="472"/>
      <c r="T1" s="472"/>
      <c r="U1" s="243"/>
    </row>
    <row r="2" spans="1:32" ht="30.75" customHeight="1">
      <c r="A2" s="296" t="s">
        <v>48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43"/>
      <c r="O2" s="244"/>
      <c r="P2" s="472"/>
      <c r="Q2" s="472"/>
      <c r="R2" s="472"/>
      <c r="S2" s="472"/>
      <c r="T2" s="472"/>
      <c r="U2" s="243"/>
    </row>
    <row r="3" spans="1:32" ht="30.75" customHeight="1">
      <c r="A3" s="296" t="str">
        <f>روکش!A21</f>
        <v>منتهی به 1405/04/31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43"/>
      <c r="O3" s="244"/>
      <c r="P3" s="472"/>
      <c r="Q3" s="472"/>
      <c r="R3" s="472"/>
      <c r="S3" s="472"/>
      <c r="T3" s="472"/>
      <c r="U3" s="243"/>
    </row>
    <row r="4" spans="1:32" ht="30.75" customHeight="1">
      <c r="A4" s="459" t="s">
        <v>118</v>
      </c>
      <c r="B4" s="459"/>
      <c r="C4" s="459"/>
      <c r="D4" s="39"/>
      <c r="E4" s="40"/>
      <c r="F4" s="40"/>
      <c r="G4" s="40"/>
      <c r="H4" s="40"/>
      <c r="I4" s="40"/>
      <c r="J4" s="40"/>
      <c r="K4" s="37"/>
      <c r="L4" s="40"/>
      <c r="M4" s="40"/>
      <c r="O4" s="40"/>
    </row>
    <row r="5" spans="1:32" ht="26.25" customHeight="1" thickBot="1">
      <c r="A5" s="260"/>
      <c r="B5" s="473"/>
      <c r="C5" s="189" t="s">
        <v>194</v>
      </c>
      <c r="D5" s="189"/>
      <c r="E5" s="189"/>
      <c r="F5" s="189"/>
      <c r="G5" s="189"/>
      <c r="H5" s="38"/>
      <c r="I5" s="189" t="s">
        <v>195</v>
      </c>
      <c r="J5" s="189"/>
      <c r="K5" s="189"/>
      <c r="L5" s="189"/>
      <c r="M5" s="189"/>
      <c r="N5" s="78"/>
      <c r="O5" s="77"/>
      <c r="P5" s="83"/>
      <c r="Q5" s="83"/>
      <c r="R5" s="83"/>
      <c r="S5" s="83"/>
      <c r="T5" s="83"/>
      <c r="U5" s="78"/>
    </row>
    <row r="6" spans="1:32" ht="28.5" customHeight="1" thickBot="1">
      <c r="A6" s="268" t="s">
        <v>30</v>
      </c>
      <c r="B6" s="266"/>
      <c r="C6" s="41" t="s">
        <v>49</v>
      </c>
      <c r="D6" s="42"/>
      <c r="E6" s="41" t="s">
        <v>32</v>
      </c>
      <c r="F6" s="42"/>
      <c r="G6" s="41" t="s">
        <v>33</v>
      </c>
      <c r="H6" s="40"/>
      <c r="I6" s="41" t="s">
        <v>49</v>
      </c>
      <c r="J6" s="42"/>
      <c r="K6" s="41" t="s">
        <v>32</v>
      </c>
      <c r="L6" s="42"/>
      <c r="M6" s="41" t="s">
        <v>33</v>
      </c>
      <c r="N6" s="79"/>
      <c r="O6" s="74"/>
      <c r="P6" s="84"/>
      <c r="Q6" s="84"/>
      <c r="R6" s="84"/>
      <c r="S6" s="84"/>
      <c r="T6" s="84"/>
      <c r="U6" s="79"/>
      <c r="Y6" s="130"/>
      <c r="Z6" s="57"/>
      <c r="AA6" s="57"/>
      <c r="AB6" s="57"/>
      <c r="AC6" s="57"/>
      <c r="AD6" s="57"/>
      <c r="AE6" s="57"/>
    </row>
    <row r="7" spans="1:32" ht="17.45" customHeight="1">
      <c r="A7" s="121" t="s">
        <v>156</v>
      </c>
      <c r="B7" s="90"/>
      <c r="C7" s="90">
        <v>310603</v>
      </c>
      <c r="D7" s="90"/>
      <c r="E7" s="90">
        <v>0</v>
      </c>
      <c r="F7" s="90"/>
      <c r="G7" s="90">
        <f>C7+E7</f>
        <v>310603</v>
      </c>
      <c r="H7" s="90"/>
      <c r="I7" s="90">
        <v>2158166</v>
      </c>
      <c r="J7" s="90"/>
      <c r="K7" s="90">
        <v>0</v>
      </c>
      <c r="L7" s="90"/>
      <c r="M7" s="90">
        <f>I7+K7</f>
        <v>2158166</v>
      </c>
      <c r="N7" s="474" t="str">
        <f>A7</f>
        <v>بانک اقتصادنوین</v>
      </c>
      <c r="O7" s="467">
        <v>0.05</v>
      </c>
      <c r="P7" s="82">
        <v>0</v>
      </c>
      <c r="R7" s="475">
        <v>0.05</v>
      </c>
      <c r="S7" s="476">
        <f t="shared" ref="S7:S14" si="0">P7*R7/O7</f>
        <v>0</v>
      </c>
      <c r="T7" s="103">
        <f t="shared" ref="T7:T14" si="1">P7-S7</f>
        <v>0</v>
      </c>
      <c r="U7" s="80"/>
      <c r="Y7" s="130"/>
      <c r="Z7" s="38"/>
      <c r="AA7" s="38"/>
      <c r="AB7" s="38"/>
      <c r="AC7" s="38"/>
      <c r="AD7" s="38"/>
      <c r="AE7" s="38"/>
    </row>
    <row r="8" spans="1:32" ht="17.45" customHeight="1">
      <c r="A8" s="121" t="s">
        <v>147</v>
      </c>
      <c r="B8" s="90"/>
      <c r="C8" s="90">
        <v>21828</v>
      </c>
      <c r="D8" s="90"/>
      <c r="E8" s="90">
        <v>0</v>
      </c>
      <c r="F8" s="90"/>
      <c r="G8" s="90">
        <f t="shared" ref="G8:G16" si="2">C8+E8</f>
        <v>21828</v>
      </c>
      <c r="H8" s="90"/>
      <c r="I8" s="90">
        <v>160586</v>
      </c>
      <c r="J8" s="90"/>
      <c r="K8" s="90">
        <v>0</v>
      </c>
      <c r="L8" s="90"/>
      <c r="M8" s="90">
        <f t="shared" ref="M8:M16" si="3">I8+K8</f>
        <v>160586</v>
      </c>
      <c r="N8" s="474"/>
      <c r="O8" s="467"/>
      <c r="R8" s="475"/>
      <c r="S8" s="476"/>
      <c r="T8" s="103"/>
      <c r="U8" s="80"/>
      <c r="Y8" s="130"/>
      <c r="Z8" s="38"/>
      <c r="AA8" s="38"/>
      <c r="AB8" s="38"/>
      <c r="AC8" s="38"/>
      <c r="AD8" s="38"/>
      <c r="AE8" s="38"/>
    </row>
    <row r="9" spans="1:32" ht="17.45" customHeight="1">
      <c r="A9" s="121" t="s">
        <v>148</v>
      </c>
      <c r="B9" s="90"/>
      <c r="C9" s="90">
        <v>39462737</v>
      </c>
      <c r="D9" s="90"/>
      <c r="E9" s="90">
        <v>0</v>
      </c>
      <c r="F9" s="90"/>
      <c r="G9" s="90">
        <f t="shared" si="2"/>
        <v>39462737</v>
      </c>
      <c r="H9" s="90"/>
      <c r="I9" s="90">
        <v>17452870359</v>
      </c>
      <c r="J9" s="90"/>
      <c r="K9" s="90">
        <v>0</v>
      </c>
      <c r="L9" s="90"/>
      <c r="M9" s="90">
        <f t="shared" si="3"/>
        <v>17452870359</v>
      </c>
      <c r="N9" s="474"/>
      <c r="O9" s="467"/>
      <c r="R9" s="475"/>
      <c r="S9" s="476"/>
      <c r="T9" s="103"/>
      <c r="U9" s="80"/>
      <c r="Y9" s="130"/>
      <c r="Z9" s="38"/>
      <c r="AA9" s="38"/>
      <c r="AB9" s="38"/>
      <c r="AC9" s="38"/>
      <c r="AD9" s="38"/>
      <c r="AE9" s="38"/>
    </row>
    <row r="10" spans="1:32" ht="17.45" customHeight="1">
      <c r="A10" s="121" t="s">
        <v>149</v>
      </c>
      <c r="B10" s="90"/>
      <c r="C10" s="90">
        <v>470482</v>
      </c>
      <c r="D10" s="90"/>
      <c r="E10" s="90">
        <v>0</v>
      </c>
      <c r="F10" s="90"/>
      <c r="G10" s="90">
        <f t="shared" si="2"/>
        <v>470482</v>
      </c>
      <c r="H10" s="90"/>
      <c r="I10" s="90">
        <v>9959769</v>
      </c>
      <c r="J10" s="90"/>
      <c r="K10" s="90">
        <v>0</v>
      </c>
      <c r="L10" s="90"/>
      <c r="M10" s="90">
        <f t="shared" si="3"/>
        <v>9959769</v>
      </c>
      <c r="N10" s="474"/>
      <c r="O10" s="467"/>
      <c r="R10" s="475"/>
      <c r="S10" s="476"/>
      <c r="T10" s="103"/>
      <c r="U10" s="80"/>
      <c r="Y10" s="130"/>
      <c r="Z10" s="38"/>
      <c r="AA10" s="38"/>
      <c r="AB10" s="38"/>
      <c r="AC10" s="38"/>
      <c r="AD10" s="38"/>
      <c r="AE10" s="38"/>
    </row>
    <row r="11" spans="1:32" ht="17.45" customHeight="1">
      <c r="A11" s="121" t="s">
        <v>150</v>
      </c>
      <c r="B11" s="90"/>
      <c r="C11" s="90">
        <v>6365852101</v>
      </c>
      <c r="D11" s="90"/>
      <c r="E11" s="90">
        <v>0</v>
      </c>
      <c r="F11" s="90"/>
      <c r="G11" s="90">
        <f t="shared" si="2"/>
        <v>6365852101</v>
      </c>
      <c r="H11" s="90"/>
      <c r="I11" s="90">
        <v>28494085034</v>
      </c>
      <c r="J11" s="90"/>
      <c r="K11" s="90">
        <v>0</v>
      </c>
      <c r="L11" s="90"/>
      <c r="M11" s="90">
        <f t="shared" si="3"/>
        <v>28494085034</v>
      </c>
      <c r="N11" s="474"/>
      <c r="O11" s="467"/>
      <c r="R11" s="475"/>
      <c r="S11" s="476"/>
      <c r="T11" s="103"/>
      <c r="U11" s="80"/>
      <c r="Y11" s="130"/>
      <c r="Z11" s="38"/>
      <c r="AA11" s="38"/>
      <c r="AB11" s="38"/>
      <c r="AC11" s="38"/>
      <c r="AD11" s="38"/>
      <c r="AE11" s="38"/>
    </row>
    <row r="12" spans="1:32" ht="17.45" customHeight="1">
      <c r="A12" s="121" t="s">
        <v>151</v>
      </c>
      <c r="B12" s="90"/>
      <c r="C12" s="90">
        <v>0</v>
      </c>
      <c r="D12" s="90"/>
      <c r="E12" s="90">
        <v>0</v>
      </c>
      <c r="F12" s="90"/>
      <c r="G12" s="90">
        <f t="shared" si="2"/>
        <v>0</v>
      </c>
      <c r="H12" s="90"/>
      <c r="I12" s="90">
        <v>1195</v>
      </c>
      <c r="J12" s="90"/>
      <c r="K12" s="90">
        <v>0</v>
      </c>
      <c r="L12" s="90"/>
      <c r="M12" s="90">
        <f t="shared" si="3"/>
        <v>1195</v>
      </c>
      <c r="N12" s="474"/>
      <c r="O12" s="467"/>
      <c r="R12" s="475"/>
      <c r="S12" s="476"/>
      <c r="T12" s="103"/>
      <c r="U12" s="80"/>
      <c r="Y12" s="130"/>
      <c r="Z12" s="38"/>
      <c r="AA12" s="38"/>
      <c r="AB12" s="38"/>
      <c r="AC12" s="38"/>
      <c r="AD12" s="38"/>
      <c r="AE12" s="38"/>
    </row>
    <row r="13" spans="1:32" ht="17.45" customHeight="1">
      <c r="A13" s="121" t="s">
        <v>152</v>
      </c>
      <c r="B13" s="90"/>
      <c r="C13" s="90">
        <v>14841296596</v>
      </c>
      <c r="D13" s="90"/>
      <c r="E13" s="90">
        <v>0</v>
      </c>
      <c r="F13" s="90"/>
      <c r="G13" s="90">
        <f t="shared" si="2"/>
        <v>14841296596</v>
      </c>
      <c r="H13" s="90"/>
      <c r="I13" s="90">
        <v>90848529662</v>
      </c>
      <c r="J13" s="90"/>
      <c r="K13" s="90">
        <v>0</v>
      </c>
      <c r="L13" s="90"/>
      <c r="M13" s="90">
        <f t="shared" si="3"/>
        <v>90848529662</v>
      </c>
      <c r="N13" s="474"/>
      <c r="O13" s="467"/>
      <c r="R13" s="475"/>
      <c r="S13" s="476"/>
      <c r="T13" s="103"/>
      <c r="U13" s="80"/>
      <c r="Y13" s="130"/>
      <c r="Z13" s="38"/>
      <c r="AA13" s="38"/>
      <c r="AB13" s="38"/>
      <c r="AC13" s="38"/>
      <c r="AD13" s="38"/>
      <c r="AE13" s="38"/>
    </row>
    <row r="14" spans="1:32" ht="17.45" customHeight="1">
      <c r="A14" s="121" t="s">
        <v>153</v>
      </c>
      <c r="B14" s="90"/>
      <c r="C14" s="90">
        <v>15859337609</v>
      </c>
      <c r="D14" s="90"/>
      <c r="E14" s="90">
        <v>-184834588</v>
      </c>
      <c r="F14" s="90"/>
      <c r="G14" s="90">
        <f t="shared" si="2"/>
        <v>15674503021</v>
      </c>
      <c r="H14" s="90"/>
      <c r="I14" s="90">
        <v>73418516311</v>
      </c>
      <c r="J14" s="90"/>
      <c r="K14" s="90">
        <v>-151415758</v>
      </c>
      <c r="L14" s="90"/>
      <c r="M14" s="90">
        <f t="shared" si="3"/>
        <v>73267100553</v>
      </c>
      <c r="N14" s="474" t="str">
        <f t="shared" ref="N14:N16" si="4">A14</f>
        <v>بانک گردشگری</v>
      </c>
      <c r="O14" s="477">
        <v>0.30499999999999999</v>
      </c>
      <c r="P14" s="82">
        <v>1372122270</v>
      </c>
      <c r="R14" s="104">
        <v>0.22500000000000001</v>
      </c>
      <c r="S14" s="476">
        <f t="shared" si="0"/>
        <v>1012221346.7213115</v>
      </c>
      <c r="T14" s="103">
        <f t="shared" si="1"/>
        <v>359900923.27868855</v>
      </c>
      <c r="U14" s="80"/>
      <c r="Y14" s="130"/>
      <c r="Z14" s="38"/>
      <c r="AA14" s="38"/>
      <c r="AB14" s="38"/>
      <c r="AC14" s="38"/>
      <c r="AD14" s="38"/>
      <c r="AE14" s="38"/>
    </row>
    <row r="15" spans="1:32" s="241" customFormat="1" ht="17.45" customHeight="1">
      <c r="A15" s="121" t="s">
        <v>160</v>
      </c>
      <c r="B15" s="90"/>
      <c r="C15" s="90">
        <v>9220</v>
      </c>
      <c r="D15" s="90"/>
      <c r="E15" s="90">
        <v>0</v>
      </c>
      <c r="F15" s="90"/>
      <c r="G15" s="90">
        <f t="shared" si="2"/>
        <v>9220</v>
      </c>
      <c r="H15" s="90"/>
      <c r="I15" s="90">
        <v>61887</v>
      </c>
      <c r="J15" s="90"/>
      <c r="K15" s="90">
        <v>0</v>
      </c>
      <c r="L15" s="90"/>
      <c r="M15" s="90">
        <f t="shared" si="3"/>
        <v>61887</v>
      </c>
      <c r="N15" s="474"/>
      <c r="O15" s="477"/>
      <c r="P15" s="85"/>
      <c r="Q15" s="85"/>
      <c r="R15" s="475"/>
      <c r="S15" s="476"/>
      <c r="T15" s="103"/>
      <c r="U15" s="80"/>
      <c r="Y15" s="130"/>
      <c r="Z15" s="38"/>
      <c r="AA15" s="38"/>
      <c r="AB15" s="38"/>
      <c r="AC15" s="38"/>
      <c r="AD15" s="38"/>
      <c r="AE15" s="38"/>
      <c r="AF15" s="38"/>
    </row>
    <row r="16" spans="1:32" ht="17.45" customHeight="1">
      <c r="A16" s="121" t="s">
        <v>155</v>
      </c>
      <c r="B16" s="90"/>
      <c r="C16" s="90">
        <v>171395</v>
      </c>
      <c r="D16" s="90"/>
      <c r="E16" s="90">
        <v>0</v>
      </c>
      <c r="F16" s="90"/>
      <c r="G16" s="90">
        <f t="shared" si="2"/>
        <v>171395</v>
      </c>
      <c r="H16" s="90"/>
      <c r="I16" s="90">
        <v>1070743</v>
      </c>
      <c r="J16" s="90"/>
      <c r="K16" s="90">
        <v>0</v>
      </c>
      <c r="L16" s="90"/>
      <c r="M16" s="90">
        <f t="shared" si="3"/>
        <v>1070743</v>
      </c>
      <c r="N16" s="474" t="str">
        <f t="shared" si="4"/>
        <v>بانک ملل</v>
      </c>
      <c r="O16" s="477">
        <v>0.30499999999999999</v>
      </c>
      <c r="P16" s="82">
        <v>256096432</v>
      </c>
      <c r="R16" s="475">
        <v>0.05</v>
      </c>
      <c r="S16" s="476">
        <f t="shared" ref="S16" si="5">P16*R16/O16</f>
        <v>41983021.639344268</v>
      </c>
      <c r="T16" s="103">
        <f t="shared" ref="T16" si="6">P16-S16</f>
        <v>214113410.36065573</v>
      </c>
      <c r="U16" s="80"/>
      <c r="Y16" s="130"/>
      <c r="Z16" s="38"/>
      <c r="AA16" s="38"/>
      <c r="AB16" s="38"/>
      <c r="AC16" s="38"/>
      <c r="AD16" s="38"/>
      <c r="AE16" s="38"/>
    </row>
    <row r="17" spans="1:32" s="241" customFormat="1" ht="22.5" thickBot="1">
      <c r="A17" s="135"/>
      <c r="B17" s="136"/>
      <c r="C17" s="105">
        <f t="shared" ref="C17:L17" si="7">SUM(C7:C16)</f>
        <v>37106932571</v>
      </c>
      <c r="D17" s="105">
        <f t="shared" si="7"/>
        <v>0</v>
      </c>
      <c r="E17" s="105">
        <f t="shared" si="7"/>
        <v>-184834588</v>
      </c>
      <c r="F17" s="105">
        <f t="shared" si="7"/>
        <v>0</v>
      </c>
      <c r="G17" s="105">
        <f t="shared" si="7"/>
        <v>36922097983</v>
      </c>
      <c r="H17" s="105">
        <f t="shared" si="7"/>
        <v>0</v>
      </c>
      <c r="I17" s="105">
        <f t="shared" si="7"/>
        <v>210227413712</v>
      </c>
      <c r="J17" s="105">
        <f t="shared" si="7"/>
        <v>0</v>
      </c>
      <c r="K17" s="105">
        <f t="shared" si="7"/>
        <v>-151415758</v>
      </c>
      <c r="L17" s="105">
        <f t="shared" si="7"/>
        <v>0</v>
      </c>
      <c r="M17" s="105">
        <f>SUM(M7:M16)</f>
        <v>210075997954</v>
      </c>
      <c r="N17" s="80"/>
      <c r="O17" s="37"/>
      <c r="P17" s="85"/>
      <c r="Q17" s="85"/>
      <c r="R17" s="85"/>
      <c r="S17" s="85"/>
      <c r="T17" s="85"/>
      <c r="U17" s="106"/>
      <c r="V17" s="241" t="s">
        <v>145</v>
      </c>
      <c r="W17" s="478">
        <v>-3247143</v>
      </c>
      <c r="Z17" s="38"/>
      <c r="AA17" s="38"/>
      <c r="AB17" s="38"/>
      <c r="AC17" s="38"/>
      <c r="AD17" s="38"/>
      <c r="AE17" s="38"/>
      <c r="AF17" s="38"/>
    </row>
    <row r="18" spans="1:32" ht="22.5" thickTop="1">
      <c r="W18" s="457"/>
      <c r="Z18" s="38"/>
      <c r="AA18" s="38"/>
      <c r="AB18" s="38"/>
      <c r="AC18" s="38"/>
      <c r="AD18" s="38"/>
      <c r="AE18" s="38"/>
    </row>
    <row r="19" spans="1:32" ht="18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0" spans="1:32" ht="18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</row>
    <row r="21" spans="1:32" ht="18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2" spans="1:32" ht="18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</row>
    <row r="23" spans="1:32" ht="18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</row>
    <row r="24" spans="1:32" ht="18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</row>
    <row r="25" spans="1:32" ht="30.75" customHeight="1">
      <c r="A25" s="145"/>
      <c r="B25" s="145"/>
      <c r="C25" s="145"/>
      <c r="D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</row>
    <row r="26" spans="1:32" ht="30.7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</row>
    <row r="27" spans="1:32" ht="30.7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32" ht="30.75" hidden="1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</row>
    <row r="29" spans="1:32" ht="30.75" hidden="1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</row>
    <row r="30" spans="1:32" ht="30.7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</row>
    <row r="31" spans="1:32" ht="30.75" customHeight="1">
      <c r="Y31" s="457"/>
    </row>
    <row r="32" spans="1:32" ht="30.75" customHeight="1">
      <c r="Y32" s="457"/>
    </row>
  </sheetData>
  <autoFilter ref="A6:M17" xr:uid="{00000000-0009-0000-0000-00000F000000}"/>
  <mergeCells count="6">
    <mergeCell ref="A4:C4"/>
    <mergeCell ref="I5:M5"/>
    <mergeCell ref="A1:M1"/>
    <mergeCell ref="A2:M2"/>
    <mergeCell ref="A3:M3"/>
    <mergeCell ref="C5:G5"/>
  </mergeCells>
  <phoneticPr fontId="47" type="noConversion"/>
  <printOptions horizontalCentered="1"/>
  <pageMargins left="0.25" right="0.25" top="0.75" bottom="0.75" header="0.3" footer="0.3"/>
  <pageSetup paperSize="9" scale="3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>
    <pageSetUpPr fitToPage="1"/>
  </sheetPr>
  <dimension ref="A1:AC17"/>
  <sheetViews>
    <sheetView rightToLeft="1" view="pageBreakPreview" zoomScale="80" zoomScaleNormal="100" zoomScaleSheetLayoutView="80" workbookViewId="0">
      <selection sqref="A1:XFD1048576"/>
    </sheetView>
  </sheetViews>
  <sheetFormatPr defaultColWidth="9.140625" defaultRowHeight="17.25"/>
  <cols>
    <col min="1" max="1" width="38.28515625" style="196" customWidth="1"/>
    <col min="2" max="2" width="1.28515625" style="196" customWidth="1"/>
    <col min="3" max="3" width="12.42578125" style="196" bestFit="1" customWidth="1"/>
    <col min="4" max="4" width="0.85546875" style="196" customWidth="1"/>
    <col min="5" max="5" width="20.140625" style="45" customWidth="1"/>
    <col min="6" max="6" width="0.5703125" style="45" customWidth="1"/>
    <col min="7" max="7" width="20.85546875" style="45" bestFit="1" customWidth="1"/>
    <col min="8" max="8" width="0.85546875" style="45" customWidth="1"/>
    <col min="9" max="9" width="24.5703125" style="46" customWidth="1"/>
    <col min="10" max="10" width="0.5703125" style="46" customWidth="1"/>
    <col min="11" max="11" width="15.5703125" style="46" customWidth="1"/>
    <col min="12" max="12" width="0.42578125" style="46" customWidth="1"/>
    <col min="13" max="13" width="22.28515625" style="46" customWidth="1"/>
    <col min="14" max="14" width="0.42578125" style="46" customWidth="1"/>
    <col min="15" max="15" width="25.28515625" style="46" bestFit="1" customWidth="1"/>
    <col min="16" max="16" width="0.5703125" style="46" customWidth="1"/>
    <col min="17" max="17" width="26" style="46" bestFit="1" customWidth="1"/>
    <col min="18" max="18" width="16.85546875" style="196" hidden="1" customWidth="1"/>
    <col min="19" max="19" width="16.42578125" style="196" hidden="1" customWidth="1"/>
    <col min="20" max="20" width="18.85546875" style="196" hidden="1" customWidth="1"/>
    <col min="21" max="21" width="13.5703125" style="196" hidden="1" customWidth="1"/>
    <col min="22" max="22" width="14.85546875" style="196" hidden="1" customWidth="1"/>
    <col min="23" max="23" width="0" style="196" hidden="1" customWidth="1"/>
    <col min="24" max="24" width="18.42578125" style="196" hidden="1" customWidth="1"/>
    <col min="25" max="25" width="0" style="196" hidden="1" customWidth="1"/>
    <col min="26" max="28" width="9.140625" style="196"/>
    <col min="29" max="29" width="41.85546875" style="196" customWidth="1"/>
    <col min="30" max="16384" width="9.140625" style="196"/>
  </cols>
  <sheetData>
    <row r="1" spans="1:29" ht="22.5">
      <c r="A1" s="436" t="s">
        <v>75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</row>
    <row r="2" spans="1:29" ht="22.5">
      <c r="A2" s="436" t="s">
        <v>48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29" ht="22.5">
      <c r="A3" s="436" t="str">
        <f>روکش!A21</f>
        <v>منتهی به 1405/04/31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29" ht="22.5">
      <c r="A4" s="479" t="s">
        <v>55</v>
      </c>
      <c r="B4" s="479"/>
      <c r="C4" s="479"/>
      <c r="D4" s="479"/>
      <c r="E4" s="479"/>
      <c r="F4" s="479"/>
      <c r="G4" s="479"/>
      <c r="H4" s="479"/>
      <c r="I4" s="479"/>
      <c r="J4" s="191"/>
      <c r="K4" s="191"/>
      <c r="L4" s="191"/>
      <c r="M4" s="191"/>
      <c r="N4" s="191"/>
      <c r="O4" s="191"/>
      <c r="P4" s="191"/>
      <c r="Q4" s="191"/>
    </row>
    <row r="5" spans="1:29" ht="21" customHeight="1" thickBot="1">
      <c r="A5" s="241"/>
      <c r="B5" s="241"/>
      <c r="C5" s="480" t="s">
        <v>194</v>
      </c>
      <c r="D5" s="480"/>
      <c r="E5" s="480"/>
      <c r="F5" s="480"/>
      <c r="G5" s="480"/>
      <c r="H5" s="480"/>
      <c r="I5" s="480"/>
      <c r="J5" s="9"/>
      <c r="K5" s="190" t="s">
        <v>195</v>
      </c>
      <c r="L5" s="190"/>
      <c r="M5" s="190"/>
      <c r="N5" s="190"/>
      <c r="O5" s="190"/>
      <c r="P5" s="190"/>
      <c r="Q5" s="190"/>
    </row>
    <row r="6" spans="1:29" ht="22.5" thickBot="1">
      <c r="A6" s="481" t="s">
        <v>30</v>
      </c>
      <c r="B6" s="481"/>
      <c r="C6" s="482" t="s">
        <v>3</v>
      </c>
      <c r="D6" s="483"/>
      <c r="E6" s="155" t="s">
        <v>37</v>
      </c>
      <c r="F6" s="109"/>
      <c r="G6" s="110" t="s">
        <v>34</v>
      </c>
      <c r="H6" s="109"/>
      <c r="I6" s="108" t="s">
        <v>38</v>
      </c>
      <c r="J6" s="111"/>
      <c r="K6" s="112" t="s">
        <v>3</v>
      </c>
      <c r="L6" s="113"/>
      <c r="M6" s="108" t="s">
        <v>37</v>
      </c>
      <c r="N6" s="113"/>
      <c r="O6" s="112" t="s">
        <v>34</v>
      </c>
      <c r="P6" s="113"/>
      <c r="Q6" s="114" t="s">
        <v>38</v>
      </c>
      <c r="T6" s="484"/>
    </row>
    <row r="7" spans="1:29" ht="31.5" customHeight="1">
      <c r="A7" s="485" t="s">
        <v>140</v>
      </c>
      <c r="B7" s="481"/>
      <c r="C7" s="63">
        <v>0</v>
      </c>
      <c r="D7" s="63"/>
      <c r="E7" s="63">
        <v>0</v>
      </c>
      <c r="F7" s="63"/>
      <c r="G7" s="63">
        <v>0</v>
      </c>
      <c r="H7" s="63"/>
      <c r="I7" s="63">
        <v>0</v>
      </c>
      <c r="J7" s="111"/>
      <c r="K7" s="63">
        <v>14398</v>
      </c>
      <c r="L7" s="63"/>
      <c r="M7" s="63">
        <v>24004791938</v>
      </c>
      <c r="N7" s="63"/>
      <c r="O7" s="63">
        <v>-23601302386</v>
      </c>
      <c r="P7" s="63"/>
      <c r="Q7" s="63">
        <v>403489552</v>
      </c>
      <c r="T7" s="484"/>
    </row>
    <row r="8" spans="1:29" ht="31.5" customHeight="1">
      <c r="A8" s="485" t="s">
        <v>135</v>
      </c>
      <c r="B8" s="481"/>
      <c r="C8" s="63">
        <v>320000</v>
      </c>
      <c r="D8" s="63"/>
      <c r="E8" s="63">
        <v>320000000000</v>
      </c>
      <c r="F8" s="63"/>
      <c r="G8" s="63">
        <v>-278341689367</v>
      </c>
      <c r="H8" s="63"/>
      <c r="I8" s="63">
        <v>41658310633</v>
      </c>
      <c r="J8" s="111"/>
      <c r="K8" s="63">
        <v>320000</v>
      </c>
      <c r="L8" s="63"/>
      <c r="M8" s="63">
        <v>320000000000</v>
      </c>
      <c r="N8" s="63"/>
      <c r="O8" s="63">
        <v>-278341689367</v>
      </c>
      <c r="P8" s="63"/>
      <c r="Q8" s="63">
        <v>41658310633</v>
      </c>
      <c r="T8" s="484"/>
    </row>
    <row r="9" spans="1:29" ht="31.5" customHeight="1">
      <c r="A9" s="485" t="s">
        <v>163</v>
      </c>
      <c r="B9" s="481"/>
      <c r="C9" s="63">
        <v>530000</v>
      </c>
      <c r="D9" s="63"/>
      <c r="E9" s="63">
        <v>530000000000</v>
      </c>
      <c r="F9" s="63"/>
      <c r="G9" s="63">
        <v>-505186155582</v>
      </c>
      <c r="H9" s="63"/>
      <c r="I9" s="63">
        <v>24813844418</v>
      </c>
      <c r="J9" s="111"/>
      <c r="K9" s="63">
        <v>530000</v>
      </c>
      <c r="L9" s="63"/>
      <c r="M9" s="63">
        <v>530000000000</v>
      </c>
      <c r="N9" s="63"/>
      <c r="O9" s="63">
        <v>-505186155582</v>
      </c>
      <c r="P9" s="63"/>
      <c r="Q9" s="63">
        <v>24813844418</v>
      </c>
      <c r="T9" s="484"/>
    </row>
    <row r="10" spans="1:29" ht="22.5" thickBot="1">
      <c r="C10" s="86"/>
      <c r="D10" s="86"/>
      <c r="E10" s="75">
        <f>SUM(E7:E9)</f>
        <v>850000000000</v>
      </c>
      <c r="F10" s="86"/>
      <c r="G10" s="75">
        <f>SUM(G7:G9)</f>
        <v>-783527844949</v>
      </c>
      <c r="H10" s="86"/>
      <c r="I10" s="75">
        <f>SUM(I7:I9)</f>
        <v>66472155051</v>
      </c>
      <c r="J10" s="86"/>
      <c r="K10" s="86"/>
      <c r="L10" s="86"/>
      <c r="M10" s="75">
        <f>SUM(M7:M9)</f>
        <v>874004791938</v>
      </c>
      <c r="N10" s="86"/>
      <c r="O10" s="75">
        <f>SUM(O7:O9)</f>
        <v>-807129147335</v>
      </c>
      <c r="P10" s="86"/>
      <c r="Q10" s="75">
        <f>SUM(Q7:Q9)</f>
        <v>66875644603</v>
      </c>
      <c r="R10" s="230" t="s">
        <v>122</v>
      </c>
      <c r="S10" s="230">
        <v>380000</v>
      </c>
      <c r="T10" s="230">
        <v>409299670616</v>
      </c>
      <c r="U10" s="196">
        <v>-78000000</v>
      </c>
      <c r="V10" s="230">
        <f>T10-U10</f>
        <v>409377670616</v>
      </c>
      <c r="AC10" s="485"/>
    </row>
    <row r="11" spans="1:29" ht="20.25" customHeight="1" thickTop="1">
      <c r="A11" s="241"/>
      <c r="B11" s="241"/>
      <c r="C11" s="241"/>
      <c r="D11" s="241"/>
      <c r="E11" s="38"/>
      <c r="F11" s="38"/>
      <c r="G11" s="38"/>
      <c r="H11" s="38"/>
      <c r="I11" s="9"/>
      <c r="J11" s="9"/>
      <c r="K11" s="9"/>
      <c r="L11" s="9"/>
      <c r="M11" s="9"/>
      <c r="N11" s="9"/>
      <c r="O11" s="9"/>
      <c r="P11" s="9"/>
      <c r="Q11" s="9"/>
      <c r="R11" s="230"/>
      <c r="S11" s="230">
        <f>SUM(S10:S10)</f>
        <v>380000</v>
      </c>
      <c r="T11" s="230">
        <f>SUM(T10:T10)</f>
        <v>409299670616</v>
      </c>
      <c r="U11" s="230">
        <f>SUM(U10:U10)</f>
        <v>-78000000</v>
      </c>
      <c r="V11" s="230">
        <f>SUM(V10:V10)</f>
        <v>409377670616</v>
      </c>
    </row>
    <row r="12" spans="1:29" ht="21.75">
      <c r="A12" s="486" t="s">
        <v>36</v>
      </c>
      <c r="B12" s="487"/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8"/>
      <c r="R12" s="230"/>
    </row>
    <row r="13" spans="1:29" hidden="1"/>
    <row r="14" spans="1:29" hidden="1">
      <c r="K14" s="46">
        <v>245000</v>
      </c>
      <c r="M14" s="46">
        <v>245000000000</v>
      </c>
      <c r="Q14" s="46">
        <v>5638702098</v>
      </c>
    </row>
    <row r="15" spans="1:29" hidden="1">
      <c r="K15" s="46" t="e">
        <f>K14-#REF!</f>
        <v>#REF!</v>
      </c>
      <c r="M15" s="46">
        <f>M14-M10</f>
        <v>-629004791938</v>
      </c>
      <c r="Q15" s="46">
        <f>Q14-Q10</f>
        <v>-61236942505</v>
      </c>
    </row>
    <row r="16" spans="1:29" hidden="1"/>
    <row r="17" hidden="1"/>
  </sheetData>
  <autoFilter ref="A6:Q6" xr:uid="{00000000-0009-0000-0000-000010000000}">
    <sortState xmlns:xlrd2="http://schemas.microsoft.com/office/spreadsheetml/2017/richdata2" ref="A7:Q14">
      <sortCondition descending="1" ref="Q6"/>
    </sortState>
  </autoFilter>
  <mergeCells count="8">
    <mergeCell ref="A1:Q1"/>
    <mergeCell ref="A2:Q2"/>
    <mergeCell ref="A3:Q3"/>
    <mergeCell ref="A12:Q12"/>
    <mergeCell ref="C5:I5"/>
    <mergeCell ref="K5:Q5"/>
    <mergeCell ref="A4:I4"/>
    <mergeCell ref="J4:Q4"/>
  </mergeCells>
  <printOptions horizontalCentered="1"/>
  <pageMargins left="0.25" right="0.25" top="0.75" bottom="0.75" header="0.3" footer="0.3"/>
  <pageSetup paperSize="9"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pageSetUpPr fitToPage="1"/>
  </sheetPr>
  <dimension ref="A1:Q30"/>
  <sheetViews>
    <sheetView rightToLeft="1" view="pageBreakPreview" zoomScale="85" zoomScaleNormal="100" zoomScaleSheetLayoutView="85" workbookViewId="0">
      <selection activeCell="A7" sqref="A1:XFD1048576"/>
    </sheetView>
  </sheetViews>
  <sheetFormatPr defaultColWidth="9.140625" defaultRowHeight="21.75"/>
  <cols>
    <col min="1" max="1" width="44" style="196" bestFit="1" customWidth="1"/>
    <col min="2" max="2" width="0.5703125" style="196" customWidth="1"/>
    <col min="3" max="3" width="14.5703125" style="9" bestFit="1" customWidth="1"/>
    <col min="4" max="4" width="0.85546875" style="9" customWidth="1"/>
    <col min="5" max="5" width="28" style="9" customWidth="1"/>
    <col min="6" max="6" width="0.85546875" style="9" customWidth="1"/>
    <col min="7" max="7" width="26.28515625" style="9" bestFit="1" customWidth="1"/>
    <col min="8" max="8" width="0.7109375" style="9" customWidth="1"/>
    <col min="9" max="9" width="28.5703125" style="9" customWidth="1"/>
    <col min="10" max="10" width="1.42578125" style="9" customWidth="1"/>
    <col min="11" max="11" width="14.5703125" style="9" bestFit="1" customWidth="1"/>
    <col min="12" max="12" width="1.140625" style="9" customWidth="1"/>
    <col min="13" max="13" width="26.140625" style="9" customWidth="1"/>
    <col min="14" max="14" width="1" style="9" customWidth="1"/>
    <col min="15" max="15" width="26.28515625" style="9" bestFit="1" customWidth="1"/>
    <col min="16" max="16" width="1.140625" style="9" customWidth="1"/>
    <col min="17" max="17" width="31" style="9" customWidth="1"/>
    <col min="18" max="16384" width="9.140625" style="196"/>
  </cols>
  <sheetData>
    <row r="1" spans="1:17" ht="22.5">
      <c r="A1" s="436" t="s">
        <v>75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</row>
    <row r="2" spans="1:17" ht="22.5">
      <c r="A2" s="436" t="s">
        <v>48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17" ht="22.5">
      <c r="A3" s="436" t="str">
        <f>روکش!A21</f>
        <v>منتهی به 1405/04/31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17">
      <c r="A4" s="347" t="s">
        <v>54</v>
      </c>
      <c r="B4" s="347"/>
      <c r="C4" s="347"/>
      <c r="D4" s="347"/>
      <c r="E4" s="347"/>
      <c r="F4" s="347"/>
      <c r="G4" s="347"/>
      <c r="H4" s="347"/>
    </row>
    <row r="5" spans="1:17" s="489" customFormat="1" ht="16.5" customHeight="1" thickBot="1">
      <c r="A5" s="203"/>
      <c r="B5" s="203"/>
      <c r="C5" s="192" t="s">
        <v>194</v>
      </c>
      <c r="D5" s="192"/>
      <c r="E5" s="192"/>
      <c r="F5" s="192"/>
      <c r="G5" s="192"/>
      <c r="H5" s="192"/>
      <c r="I5" s="192"/>
      <c r="J5" s="44"/>
      <c r="K5" s="190" t="s">
        <v>195</v>
      </c>
      <c r="L5" s="190"/>
      <c r="M5" s="190"/>
      <c r="N5" s="190"/>
      <c r="O5" s="190"/>
      <c r="P5" s="190"/>
      <c r="Q5" s="190"/>
    </row>
    <row r="6" spans="1:17" s="489" customFormat="1" ht="27" customHeight="1" thickBot="1">
      <c r="A6" s="203" t="s">
        <v>30</v>
      </c>
      <c r="B6" s="203"/>
      <c r="C6" s="50" t="s">
        <v>3</v>
      </c>
      <c r="D6" s="44"/>
      <c r="E6" s="51" t="s">
        <v>17</v>
      </c>
      <c r="F6" s="44"/>
      <c r="G6" s="50" t="s">
        <v>34</v>
      </c>
      <c r="H6" s="44"/>
      <c r="I6" s="51" t="s">
        <v>35</v>
      </c>
      <c r="J6" s="44"/>
      <c r="K6" s="50" t="s">
        <v>3</v>
      </c>
      <c r="L6" s="44"/>
      <c r="M6" s="51" t="s">
        <v>17</v>
      </c>
      <c r="N6" s="44"/>
      <c r="O6" s="51" t="s">
        <v>34</v>
      </c>
      <c r="P6" s="44"/>
      <c r="Q6" s="108" t="s">
        <v>35</v>
      </c>
    </row>
    <row r="7" spans="1:17" s="489" customFormat="1" ht="27" customHeight="1">
      <c r="A7" s="222" t="s">
        <v>140</v>
      </c>
      <c r="B7" s="203"/>
      <c r="C7" s="64">
        <f>_xlfn.XLOOKUP(A7,صندوق!$A$9:$A$14,صندوق!$O$9:$O$14,0)</f>
        <v>49000</v>
      </c>
      <c r="D7" s="64"/>
      <c r="E7" s="64">
        <f>_xlfn.XLOOKUP(A7,صندوق!$A$9:$A$14,صندوق!$U$9:$U$14,0)</f>
        <v>99205645000</v>
      </c>
      <c r="F7" s="64"/>
      <c r="G7" s="64">
        <v>-96490751000</v>
      </c>
      <c r="H7" s="64"/>
      <c r="I7" s="64">
        <f>E7+G7</f>
        <v>2714894000</v>
      </c>
      <c r="J7" s="64"/>
      <c r="K7" s="64">
        <f>_xlfn.XLOOKUP(A7,صندوق!$A$9:$A$14,صندوق!$O$9:$O$14,0)</f>
        <v>49000</v>
      </c>
      <c r="L7" s="64"/>
      <c r="M7" s="64">
        <f>_xlfn.XLOOKUP(A7,صندوق!$A$9:$A$14,صندوق!$U$9:$U$14,0)</f>
        <v>99205645000</v>
      </c>
      <c r="N7" s="64"/>
      <c r="O7" s="64">
        <v>-80321143000</v>
      </c>
      <c r="P7" s="44"/>
      <c r="Q7" s="64">
        <f>M7+O7</f>
        <v>18884502000</v>
      </c>
    </row>
    <row r="8" spans="1:17" s="489" customFormat="1" ht="27" customHeight="1">
      <c r="A8" s="222" t="s">
        <v>183</v>
      </c>
      <c r="B8" s="203"/>
      <c r="C8" s="64">
        <f>_xlfn.XLOOKUP(A8,صندوق!$A$9:$A$14,صندوق!$O$9:$O$14,0)</f>
        <v>2642533</v>
      </c>
      <c r="D8" s="64"/>
      <c r="E8" s="64">
        <f>_xlfn.XLOOKUP(A8,صندوق!$A$9:$A$14,صندوق!$U$9:$U$14,0)</f>
        <v>89714788110</v>
      </c>
      <c r="F8" s="64"/>
      <c r="G8" s="64">
        <v>-87406059878</v>
      </c>
      <c r="H8" s="64"/>
      <c r="I8" s="64">
        <f t="shared" ref="I8:I18" si="0">E8+G8</f>
        <v>2308728232</v>
      </c>
      <c r="J8" s="64"/>
      <c r="K8" s="64">
        <f>_xlfn.XLOOKUP(A8,صندوق!$A$9:$A$14,صندوق!$O$9:$O$14,0)</f>
        <v>2642533</v>
      </c>
      <c r="L8" s="64"/>
      <c r="M8" s="64">
        <f>_xlfn.XLOOKUP(A8,صندوق!$A$9:$A$14,صندوق!$U$9:$U$14,0)</f>
        <v>89714788110</v>
      </c>
      <c r="N8" s="64"/>
      <c r="O8" s="64">
        <v>-74798455659</v>
      </c>
      <c r="P8" s="44"/>
      <c r="Q8" s="64">
        <f t="shared" ref="Q8:Q18" si="1">M8+O8</f>
        <v>14916332451</v>
      </c>
    </row>
    <row r="9" spans="1:17" s="489" customFormat="1" ht="27" customHeight="1">
      <c r="A9" s="222" t="s">
        <v>184</v>
      </c>
      <c r="B9" s="203"/>
      <c r="C9" s="64">
        <f>_xlfn.XLOOKUP(A9,صندوق!$A$9:$A$14,صندوق!$O$9:$O$14,0)</f>
        <v>3268231</v>
      </c>
      <c r="D9" s="64"/>
      <c r="E9" s="64">
        <f>_xlfn.XLOOKUP(A9,صندوق!$A$9:$A$14,صندوق!$U$9:$U$14,0)</f>
        <v>89090310262</v>
      </c>
      <c r="F9" s="64"/>
      <c r="G9" s="64">
        <v>-86823824746</v>
      </c>
      <c r="H9" s="64"/>
      <c r="I9" s="64">
        <f t="shared" si="0"/>
        <v>2266485516</v>
      </c>
      <c r="J9" s="64"/>
      <c r="K9" s="64">
        <f>_xlfn.XLOOKUP(A9,صندوق!$A$9:$A$14,صندوق!$O$9:$O$14,0)</f>
        <v>3268231</v>
      </c>
      <c r="L9" s="64"/>
      <c r="M9" s="64">
        <f>_xlfn.XLOOKUP(A9,صندوق!$A$9:$A$14,صندوق!$U$9:$U$14,0)</f>
        <v>89090310262</v>
      </c>
      <c r="N9" s="64"/>
      <c r="O9" s="64">
        <v>-74640676636</v>
      </c>
      <c r="P9" s="44"/>
      <c r="Q9" s="64">
        <f t="shared" si="1"/>
        <v>14449633626</v>
      </c>
    </row>
    <row r="10" spans="1:17" s="489" customFormat="1" ht="27" customHeight="1">
      <c r="A10" s="222" t="s">
        <v>185</v>
      </c>
      <c r="B10" s="203"/>
      <c r="C10" s="64">
        <f>_xlfn.XLOOKUP(A10,صندوق!$A$9:$A$14,صندوق!$O$9:$O$14,0)</f>
        <v>3698906</v>
      </c>
      <c r="D10" s="64"/>
      <c r="E10" s="64">
        <f>_xlfn.XLOOKUP(A10,صندوق!$A$9:$A$14,صندوق!$U$9:$U$14,0)</f>
        <v>89376665678</v>
      </c>
      <c r="F10" s="64"/>
      <c r="G10" s="64">
        <v>-87069694995</v>
      </c>
      <c r="H10" s="64"/>
      <c r="I10" s="64">
        <f t="shared" si="0"/>
        <v>2306970683</v>
      </c>
      <c r="J10" s="64"/>
      <c r="K10" s="64">
        <f>_xlfn.XLOOKUP(A10,صندوق!$A$9:$A$14,صندوق!$O$9:$O$14,0)</f>
        <v>3698906</v>
      </c>
      <c r="L10" s="64"/>
      <c r="M10" s="64">
        <f>_xlfn.XLOOKUP(A10,صندوق!$A$9:$A$14,صندوق!$U$9:$U$14,0)</f>
        <v>89376665678</v>
      </c>
      <c r="N10" s="64"/>
      <c r="O10" s="64">
        <v>-74645439631</v>
      </c>
      <c r="P10" s="44"/>
      <c r="Q10" s="64">
        <f t="shared" si="1"/>
        <v>14731226047</v>
      </c>
    </row>
    <row r="11" spans="1:17" s="489" customFormat="1" ht="27" customHeight="1">
      <c r="A11" s="222" t="s">
        <v>186</v>
      </c>
      <c r="B11" s="203"/>
      <c r="C11" s="64">
        <f>_xlfn.XLOOKUP(A11,صندوق!$A$9:$A$14,صندوق!$O$9:$O$14,0)</f>
        <v>4899171</v>
      </c>
      <c r="D11" s="64"/>
      <c r="E11" s="64">
        <f>_xlfn.XLOOKUP(A11,صندوق!$A$9:$A$14,صندوق!$U$9:$U$14,0)</f>
        <v>110167658277</v>
      </c>
      <c r="F11" s="64"/>
      <c r="G11" s="64">
        <v>-107335006597</v>
      </c>
      <c r="H11" s="64"/>
      <c r="I11" s="64">
        <f t="shared" si="0"/>
        <v>2832651680</v>
      </c>
      <c r="J11" s="64"/>
      <c r="K11" s="64">
        <f>_xlfn.XLOOKUP(A11,صندوق!$A$9:$A$14,صندوق!$O$9:$O$14,0)</f>
        <v>4899171</v>
      </c>
      <c r="L11" s="64"/>
      <c r="M11" s="64">
        <f>_xlfn.XLOOKUP(A11,صندوق!$A$9:$A$14,صندوق!$U$9:$U$14,0)</f>
        <v>110167658277</v>
      </c>
      <c r="N11" s="64"/>
      <c r="O11" s="64">
        <v>-91842505118</v>
      </c>
      <c r="P11" s="44"/>
      <c r="Q11" s="64">
        <f t="shared" si="1"/>
        <v>18325153159</v>
      </c>
    </row>
    <row r="12" spans="1:17" s="489" customFormat="1" ht="27" customHeight="1">
      <c r="A12" s="222" t="s">
        <v>187</v>
      </c>
      <c r="B12" s="203"/>
      <c r="C12" s="64">
        <f>_xlfn.XLOOKUP(A12,صندوق!$A$9:$A$14,صندوق!$O$9:$O$14,0)</f>
        <v>6128379</v>
      </c>
      <c r="D12" s="64"/>
      <c r="E12" s="64">
        <f>_xlfn.XLOOKUP(A12,صندوق!$A$9:$A$14,صندوق!$U$9:$U$14,0)</f>
        <v>89708437478</v>
      </c>
      <c r="F12" s="64"/>
      <c r="G12" s="64">
        <v>-87433399342</v>
      </c>
      <c r="H12" s="64"/>
      <c r="I12" s="64">
        <f t="shared" si="0"/>
        <v>2275038136</v>
      </c>
      <c r="J12" s="64"/>
      <c r="K12" s="64">
        <f>_xlfn.XLOOKUP(A12,صندوق!$A$9:$A$14,صندوق!$O$9:$O$14,0)</f>
        <v>6128379</v>
      </c>
      <c r="L12" s="64"/>
      <c r="M12" s="64">
        <f>_xlfn.XLOOKUP(A12,صندوق!$A$9:$A$14,صندوق!$U$9:$U$14,0)</f>
        <v>89708437478</v>
      </c>
      <c r="N12" s="64"/>
      <c r="O12" s="64">
        <v>-74823340292</v>
      </c>
      <c r="P12" s="44"/>
      <c r="Q12" s="64">
        <f t="shared" si="1"/>
        <v>14885097186</v>
      </c>
    </row>
    <row r="13" spans="1:17" s="489" customFormat="1" ht="27" customHeight="1">
      <c r="A13" s="222" t="s">
        <v>134</v>
      </c>
      <c r="B13" s="203"/>
      <c r="C13" s="64">
        <f>_xlfn.XLOOKUP(A13,اوراق!$A$9:$A$15,اوراق!$Y$9:$Y$15,0)</f>
        <v>120000</v>
      </c>
      <c r="D13" s="64"/>
      <c r="E13" s="64">
        <f>_xlfn.XLOOKUP(A13,اوراق!$A$9:$A$15,اوراق!$AE$9:$AE$15,0)</f>
        <v>88484860182</v>
      </c>
      <c r="F13" s="64"/>
      <c r="G13" s="64">
        <v>-90859688167</v>
      </c>
      <c r="H13" s="64"/>
      <c r="I13" s="64">
        <f t="shared" si="0"/>
        <v>-2374827985</v>
      </c>
      <c r="J13" s="64"/>
      <c r="K13" s="64">
        <v>120000</v>
      </c>
      <c r="L13" s="64"/>
      <c r="M13" s="64">
        <f>_xlfn.XLOOKUP(A13,اوراق!$A$9:$A$15,اوراق!$AE$9:$AE$15,0)</f>
        <v>88484860182</v>
      </c>
      <c r="N13" s="64"/>
      <c r="O13" s="64">
        <v>-88631780250</v>
      </c>
      <c r="P13" s="44"/>
      <c r="Q13" s="64">
        <f t="shared" si="1"/>
        <v>-146920068</v>
      </c>
    </row>
    <row r="14" spans="1:17" s="489" customFormat="1" ht="27" customHeight="1">
      <c r="A14" s="222" t="s">
        <v>87</v>
      </c>
      <c r="B14" s="203"/>
      <c r="C14" s="64">
        <f>_xlfn.XLOOKUP(A14,اوراق!$A$9:$A$15,اوراق!$Y$9:$Y$15,0)</f>
        <v>320000</v>
      </c>
      <c r="D14" s="64"/>
      <c r="E14" s="64">
        <f>_xlfn.XLOOKUP(A14,اوراق!$A$9:$A$15,اوراق!$AE$9:$AE$15,0)</f>
        <v>319826000000</v>
      </c>
      <c r="F14" s="64"/>
      <c r="G14" s="64">
        <v>-319826000000</v>
      </c>
      <c r="H14" s="64"/>
      <c r="I14" s="64">
        <f t="shared" si="0"/>
        <v>0</v>
      </c>
      <c r="J14" s="64"/>
      <c r="K14" s="64">
        <f>_xlfn.XLOOKUP(A14,اوراق!$A$9:$A$15,اوراق!$Y$9:$Y$15,0)</f>
        <v>320000</v>
      </c>
      <c r="L14" s="64"/>
      <c r="M14" s="64">
        <f>_xlfn.XLOOKUP(A14,اوراق!$A$9:$A$15,اوراق!$AE$9:$AE$15,0)</f>
        <v>319826000000</v>
      </c>
      <c r="N14" s="64"/>
      <c r="O14" s="64">
        <v>-319826000000</v>
      </c>
      <c r="P14" s="58"/>
      <c r="Q14" s="64">
        <f t="shared" si="1"/>
        <v>0</v>
      </c>
    </row>
    <row r="15" spans="1:17" s="489" customFormat="1" ht="27" customHeight="1">
      <c r="A15" s="222" t="s">
        <v>157</v>
      </c>
      <c r="B15" s="203"/>
      <c r="C15" s="64">
        <f>_xlfn.XLOOKUP(A15,اوراق!$A$9:$A$15,اوراق!$Y$9:$Y$15,0)</f>
        <v>100000</v>
      </c>
      <c r="D15" s="64"/>
      <c r="E15" s="64">
        <f>_xlfn.XLOOKUP(A15,اوراق!$A$9:$A$15,اوراق!$AE$9:$AE$15,0)</f>
        <v>84463148178</v>
      </c>
      <c r="F15" s="64"/>
      <c r="G15" s="64">
        <v>-92908853327</v>
      </c>
      <c r="H15" s="64"/>
      <c r="I15" s="64">
        <f t="shared" si="0"/>
        <v>-8445705149</v>
      </c>
      <c r="J15" s="64"/>
      <c r="K15" s="64">
        <f>_xlfn.XLOOKUP(A15,اوراق!$A$9:$A$15,اوراق!$Y$9:$Y$15,0)</f>
        <v>100000</v>
      </c>
      <c r="L15" s="64"/>
      <c r="M15" s="64">
        <f>_xlfn.XLOOKUP(A15,اوراق!$A$9:$A$15,اوراق!$AE$9:$AE$15,0)</f>
        <v>84463148178</v>
      </c>
      <c r="N15" s="64"/>
      <c r="O15" s="64">
        <v>-91086544747</v>
      </c>
      <c r="P15" s="58"/>
      <c r="Q15" s="64">
        <f t="shared" si="1"/>
        <v>-6623396569</v>
      </c>
    </row>
    <row r="16" spans="1:17" s="489" customFormat="1" ht="27" customHeight="1">
      <c r="A16" s="222" t="s">
        <v>135</v>
      </c>
      <c r="B16" s="203"/>
      <c r="C16" s="64">
        <f>_xlfn.XLOOKUP(A16,اوراق!$A$9:$A$15,اوراق!$Y$9:$Y$15,0)</f>
        <v>0</v>
      </c>
      <c r="D16" s="64"/>
      <c r="E16" s="64">
        <f>_xlfn.XLOOKUP(A16,اوراق!$A$9:$A$15,اوراق!$AE$9:$AE$15,0)</f>
        <v>0</v>
      </c>
      <c r="F16" s="64"/>
      <c r="G16" s="64">
        <v>-17292671993</v>
      </c>
      <c r="H16" s="64"/>
      <c r="I16" s="64">
        <f t="shared" si="0"/>
        <v>-17292671993</v>
      </c>
      <c r="J16" s="64"/>
      <c r="K16" s="64">
        <f>_xlfn.XLOOKUP(A16,اوراق!$A$9:$A$15,اوراق!$Y$9:$Y$15,0)</f>
        <v>0</v>
      </c>
      <c r="L16" s="64"/>
      <c r="M16" s="64">
        <f>_xlfn.XLOOKUP(A16,اوراق!$A$9:$A$15,اوراق!$AE$9:$AE$15,0)</f>
        <v>0</v>
      </c>
      <c r="N16" s="64"/>
      <c r="O16" s="64">
        <v>0</v>
      </c>
      <c r="P16" s="58"/>
      <c r="Q16" s="64">
        <f t="shared" si="1"/>
        <v>0</v>
      </c>
    </row>
    <row r="17" spans="1:17" s="489" customFormat="1" ht="27" customHeight="1">
      <c r="A17" s="222" t="s">
        <v>123</v>
      </c>
      <c r="B17" s="203"/>
      <c r="C17" s="64">
        <f>_xlfn.XLOOKUP(A17,اوراق!$A$9:$A$15,اوراق!$Y$9:$Y$15,0)</f>
        <v>200000</v>
      </c>
      <c r="D17" s="64"/>
      <c r="E17" s="64">
        <f>_xlfn.XLOOKUP(A17,اوراق!$A$9:$A$15,اوراق!$AE$9:$AE$15,0)</f>
        <v>199891250000</v>
      </c>
      <c r="F17" s="64"/>
      <c r="G17" s="64">
        <v>-199891250000</v>
      </c>
      <c r="H17" s="64"/>
      <c r="I17" s="64">
        <f t="shared" si="0"/>
        <v>0</v>
      </c>
      <c r="J17" s="64"/>
      <c r="K17" s="64">
        <f>_xlfn.XLOOKUP(A17,اوراق!$A$9:$A$15,اوراق!$Y$9:$Y$15,0)</f>
        <v>200000</v>
      </c>
      <c r="L17" s="64"/>
      <c r="M17" s="64">
        <f>_xlfn.XLOOKUP(A17,اوراق!$A$9:$A$15,اوراق!$AE$9:$AE$15,0)</f>
        <v>199891250000</v>
      </c>
      <c r="N17" s="64"/>
      <c r="O17" s="64">
        <v>-199891250000</v>
      </c>
      <c r="P17" s="58"/>
      <c r="Q17" s="64">
        <f t="shared" si="1"/>
        <v>0</v>
      </c>
    </row>
    <row r="18" spans="1:17" s="489" customFormat="1" ht="27" customHeight="1">
      <c r="A18" s="222" t="s">
        <v>163</v>
      </c>
      <c r="B18" s="203"/>
      <c r="C18" s="64">
        <f>_xlfn.XLOOKUP(A18,اوراق!$A$9:$A$15,اوراق!$Y$9:$Y$15,0)</f>
        <v>0</v>
      </c>
      <c r="D18" s="64"/>
      <c r="E18" s="64">
        <f>_xlfn.XLOOKUP(A18,اوراق!$A$9:$A$15,اوراق!$AE$9:$AE$15,0)</f>
        <v>0</v>
      </c>
      <c r="F18" s="64"/>
      <c r="G18" s="64">
        <v>4366414469</v>
      </c>
      <c r="H18" s="64"/>
      <c r="I18" s="64">
        <f t="shared" si="0"/>
        <v>4366414469</v>
      </c>
      <c r="J18" s="64"/>
      <c r="K18" s="64">
        <f>_xlfn.XLOOKUP(A18,اوراق!$A$9:$A$15,اوراق!$Y$9:$Y$15,0)</f>
        <v>0</v>
      </c>
      <c r="L18" s="64"/>
      <c r="M18" s="64">
        <f>_xlfn.XLOOKUP(A18,اوراق!$A$9:$A$15,اوراق!$AE$9:$AE$15,0)</f>
        <v>0</v>
      </c>
      <c r="N18" s="64"/>
      <c r="O18" s="64">
        <v>0</v>
      </c>
      <c r="P18" s="58"/>
      <c r="Q18" s="64">
        <f t="shared" si="1"/>
        <v>0</v>
      </c>
    </row>
    <row r="19" spans="1:17" s="489" customFormat="1" ht="27" customHeight="1">
      <c r="A19" s="222" t="s">
        <v>190</v>
      </c>
      <c r="B19" s="203"/>
      <c r="C19" s="64">
        <f>_xlfn.XLOOKUP(A19,اوراق!$A$9:$A$15,اوراق!$Y$9:$Y$15,0)</f>
        <v>910000</v>
      </c>
      <c r="D19" s="64"/>
      <c r="E19" s="64">
        <f>_xlfn.XLOOKUP(A19,اوراق!$A$9:$A$15,اوراق!$AE$9:$AE$15,0)</f>
        <v>700379021719</v>
      </c>
      <c r="F19" s="64"/>
      <c r="G19" s="64">
        <v>-745805000000</v>
      </c>
      <c r="H19" s="64"/>
      <c r="I19" s="64">
        <f t="shared" ref="I19" si="2">E19+G19</f>
        <v>-45425978281</v>
      </c>
      <c r="J19" s="64"/>
      <c r="K19" s="64">
        <f>_xlfn.XLOOKUP(A19,اوراق!$A$9:$A$15,اوراق!$Y$9:$Y$15,0)</f>
        <v>910000</v>
      </c>
      <c r="L19" s="64"/>
      <c r="M19" s="64">
        <f>_xlfn.XLOOKUP(A19,اوراق!$A$9:$A$15,اوراق!$AE$9:$AE$15,0)</f>
        <v>700379021719</v>
      </c>
      <c r="N19" s="64"/>
      <c r="O19" s="64">
        <v>-745805000000</v>
      </c>
      <c r="P19" s="58"/>
      <c r="Q19" s="64">
        <f t="shared" ref="Q19" si="3">M19+O19</f>
        <v>-45425978281</v>
      </c>
    </row>
    <row r="20" spans="1:17" s="489" customFormat="1" ht="25.5" customHeight="1" thickBot="1">
      <c r="A20" s="483"/>
      <c r="B20" s="203"/>
      <c r="C20" s="81"/>
      <c r="D20" s="81"/>
      <c r="E20" s="107">
        <f>SUM(E7:E19)</f>
        <v>1960307784884</v>
      </c>
      <c r="F20" s="81"/>
      <c r="G20" s="107">
        <f>SUM(G7:G19)</f>
        <v>-2014775785576</v>
      </c>
      <c r="H20" s="81"/>
      <c r="I20" s="107">
        <f>SUM(I7:I19)</f>
        <v>-54468000692</v>
      </c>
      <c r="J20" s="81"/>
      <c r="K20" s="81"/>
      <c r="L20" s="81"/>
      <c r="M20" s="107">
        <f>SUM(M7:M19)</f>
        <v>1960307784884</v>
      </c>
      <c r="N20" s="81"/>
      <c r="O20" s="107">
        <f>SUM(O7:O19)</f>
        <v>-1916312135333</v>
      </c>
      <c r="P20" s="81"/>
      <c r="Q20" s="107">
        <f>SUM(Q7:Q19)</f>
        <v>43995649551</v>
      </c>
    </row>
    <row r="21" spans="1:17" s="489" customFormat="1" ht="22.5" thickTop="1">
      <c r="A21" s="203"/>
      <c r="B21" s="20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s="489" customFormat="1" ht="24.75" customHeight="1">
      <c r="A22" s="490" t="s">
        <v>36</v>
      </c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2"/>
    </row>
    <row r="23" spans="1:17" hidden="1">
      <c r="E23" s="9">
        <v>1174905835901</v>
      </c>
      <c r="M23" s="9">
        <v>1174905835901</v>
      </c>
      <c r="Q23" s="9">
        <v>8231634510</v>
      </c>
    </row>
    <row r="24" spans="1:17" hidden="1">
      <c r="E24" s="9">
        <f>E23-E20</f>
        <v>-785401948983</v>
      </c>
      <c r="I24" s="9">
        <v>6606085937</v>
      </c>
      <c r="M24" s="9">
        <f>M23-M20</f>
        <v>-785401948983</v>
      </c>
      <c r="Q24" s="9">
        <f>Q23-Q20</f>
        <v>-35764015041</v>
      </c>
    </row>
    <row r="25" spans="1:17" hidden="1">
      <c r="I25" s="9">
        <f>I24-I20</f>
        <v>61074086629</v>
      </c>
    </row>
    <row r="26" spans="1:17" hidden="1"/>
    <row r="27" spans="1:17">
      <c r="Q27" s="9">
        <v>43995649551</v>
      </c>
    </row>
    <row r="28" spans="1:17">
      <c r="I28" s="9">
        <v>-54468000692</v>
      </c>
      <c r="Q28" s="9">
        <f>Q27-Q20</f>
        <v>0</v>
      </c>
    </row>
    <row r="29" spans="1:17">
      <c r="I29" s="9">
        <f>I28-I20</f>
        <v>0</v>
      </c>
      <c r="M29" s="294"/>
    </row>
    <row r="30" spans="1:17">
      <c r="M30" s="294"/>
    </row>
  </sheetData>
  <autoFilter ref="A6:Q6" xr:uid="{00000000-0009-0000-0000-000011000000}">
    <sortState xmlns:xlrd2="http://schemas.microsoft.com/office/spreadsheetml/2017/richdata2" ref="A7:Q21">
      <sortCondition descending="1" ref="Q6"/>
    </sortState>
  </autoFilter>
  <mergeCells count="7">
    <mergeCell ref="A22:Q22"/>
    <mergeCell ref="C5:I5"/>
    <mergeCell ref="K5:Q5"/>
    <mergeCell ref="A4:H4"/>
    <mergeCell ref="A1:Q1"/>
    <mergeCell ref="A2:Q2"/>
    <mergeCell ref="A3:Q3"/>
  </mergeCells>
  <printOptions horizontalCentered="1"/>
  <pageMargins left="0.25" right="0.25" top="0.75" bottom="0.75" header="0.3" footer="0.3"/>
  <pageSetup paperSize="9" scale="5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N54"/>
  <sheetViews>
    <sheetView rightToLeft="1" view="pageBreakPreview" zoomScaleNormal="100" zoomScaleSheetLayoutView="100" workbookViewId="0">
      <selection sqref="A1:XFD1048576"/>
    </sheetView>
  </sheetViews>
  <sheetFormatPr defaultRowHeight="15"/>
  <cols>
    <col min="1" max="1" width="33.42578125" style="130" bestFit="1" customWidth="1"/>
    <col min="2" max="2" width="0.42578125" style="130" customWidth="1"/>
    <col min="3" max="3" width="18.7109375" style="130" bestFit="1" customWidth="1"/>
    <col min="4" max="4" width="0.42578125" style="130" customWidth="1"/>
    <col min="5" max="5" width="21" style="130" customWidth="1"/>
    <col min="6" max="6" width="0.5703125" style="130" customWidth="1"/>
    <col min="7" max="7" width="10.28515625" style="130" bestFit="1" customWidth="1"/>
    <col min="8" max="8" width="0.7109375" style="130" customWidth="1"/>
    <col min="9" max="9" width="19.28515625" style="130" bestFit="1" customWidth="1"/>
    <col min="10" max="10" width="0.5703125" style="130" customWidth="1"/>
    <col min="11" max="11" width="21.28515625" style="130" customWidth="1"/>
    <col min="12" max="12" width="0.7109375" style="130" customWidth="1"/>
    <col min="13" max="13" width="10.42578125" style="130" customWidth="1"/>
    <col min="14" max="14" width="0.5703125" style="130" customWidth="1"/>
    <col min="15" max="15" width="0.42578125" style="130" customWidth="1"/>
    <col min="16" max="16" width="9.140625" style="130"/>
    <col min="17" max="17" width="17.85546875" style="130" customWidth="1"/>
    <col min="18" max="16384" width="9.140625" style="130"/>
  </cols>
  <sheetData>
    <row r="1" spans="1:23" s="494" customFormat="1" ht="21">
      <c r="A1" s="193" t="s">
        <v>75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493"/>
      <c r="Q1" s="493"/>
      <c r="R1" s="493"/>
      <c r="S1" s="493"/>
      <c r="T1" s="493"/>
      <c r="U1" s="493"/>
      <c r="V1" s="493"/>
      <c r="W1" s="493"/>
    </row>
    <row r="2" spans="1:23" s="494" customFormat="1" ht="21">
      <c r="A2" s="193" t="s">
        <v>42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493"/>
      <c r="Q2" s="493"/>
      <c r="R2" s="493"/>
      <c r="S2" s="493"/>
      <c r="T2" s="493"/>
      <c r="U2" s="493"/>
      <c r="V2" s="493"/>
      <c r="W2" s="493"/>
    </row>
    <row r="3" spans="1:23" s="494" customFormat="1" ht="21">
      <c r="A3" s="193" t="str">
        <f>سپرده!A3</f>
        <v>منتهی به 1405/04/31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493"/>
      <c r="Q3" s="493"/>
      <c r="R3" s="493"/>
      <c r="S3" s="493"/>
      <c r="T3" s="493"/>
      <c r="U3" s="493"/>
      <c r="V3" s="493"/>
      <c r="W3" s="493"/>
    </row>
    <row r="4" spans="1:23" s="494" customFormat="1" ht="11.25" customHeight="1"/>
    <row r="5" spans="1:23" s="494" customFormat="1" ht="18.75">
      <c r="A5" s="347" t="s">
        <v>92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</row>
    <row r="6" spans="1:23" s="496" customFormat="1" ht="23.25" customHeight="1">
      <c r="A6" s="495" t="s">
        <v>194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</row>
    <row r="7" spans="1:23" s="494" customFormat="1" ht="63" customHeight="1">
      <c r="A7" s="497" t="s">
        <v>93</v>
      </c>
      <c r="B7" s="498"/>
      <c r="C7" s="497" t="s">
        <v>94</v>
      </c>
      <c r="D7" s="498"/>
      <c r="E7" s="497" t="s">
        <v>95</v>
      </c>
      <c r="F7" s="498"/>
      <c r="G7" s="497" t="s">
        <v>96</v>
      </c>
      <c r="H7" s="498"/>
      <c r="I7" s="497" t="s">
        <v>97</v>
      </c>
      <c r="J7" s="498"/>
      <c r="K7" s="497" t="s">
        <v>180</v>
      </c>
      <c r="L7" s="498"/>
      <c r="M7" s="497" t="s">
        <v>99</v>
      </c>
      <c r="N7" s="498"/>
    </row>
    <row r="8" spans="1:23" s="494" customFormat="1" ht="31.5" customHeight="1">
      <c r="A8" s="499" t="s">
        <v>119</v>
      </c>
      <c r="B8" s="499"/>
      <c r="C8" s="498" t="s">
        <v>162</v>
      </c>
      <c r="D8" s="498"/>
      <c r="E8" s="498" t="s">
        <v>120</v>
      </c>
      <c r="F8" s="498"/>
      <c r="G8" s="128">
        <v>320000</v>
      </c>
      <c r="H8" s="128"/>
      <c r="I8" s="128">
        <v>320000000000</v>
      </c>
      <c r="J8" s="128"/>
      <c r="K8" s="128">
        <v>3001819187</v>
      </c>
      <c r="L8" s="126"/>
      <c r="M8" s="500">
        <v>0.23</v>
      </c>
      <c r="N8" s="500"/>
    </row>
    <row r="9" spans="1:23" s="494" customFormat="1" ht="27" customHeight="1">
      <c r="A9" s="499" t="s">
        <v>119</v>
      </c>
      <c r="B9" s="499"/>
      <c r="C9" s="498" t="s">
        <v>162</v>
      </c>
      <c r="D9" s="498"/>
      <c r="E9" s="498" t="s">
        <v>125</v>
      </c>
      <c r="F9" s="498"/>
      <c r="G9" s="128">
        <v>200000</v>
      </c>
      <c r="H9" s="128"/>
      <c r="I9" s="128">
        <v>211031593750</v>
      </c>
      <c r="J9" s="128"/>
      <c r="K9" s="128">
        <v>1939835602</v>
      </c>
      <c r="L9" s="126"/>
      <c r="M9" s="500">
        <v>0.26</v>
      </c>
      <c r="N9" s="500"/>
      <c r="Q9" s="501"/>
    </row>
    <row r="10" spans="1:23" s="494" customFormat="1" ht="14.25" customHeight="1">
      <c r="A10" s="499"/>
      <c r="B10" s="499"/>
      <c r="C10" s="498"/>
      <c r="D10" s="498"/>
      <c r="E10" s="498"/>
      <c r="F10" s="498"/>
      <c r="G10" s="126"/>
      <c r="H10" s="126"/>
      <c r="I10" s="126"/>
      <c r="J10" s="126"/>
      <c r="K10" s="126"/>
      <c r="L10" s="126"/>
      <c r="M10" s="500"/>
      <c r="N10" s="500"/>
    </row>
    <row r="11" spans="1:23" s="494" customFormat="1" ht="15.75" customHeight="1">
      <c r="A11" s="502" t="s">
        <v>115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207"/>
    </row>
    <row r="12" spans="1:23">
      <c r="K12" s="503"/>
      <c r="L12" s="503"/>
    </row>
    <row r="13" spans="1:23">
      <c r="K13" s="57"/>
    </row>
    <row r="14" spans="1:23">
      <c r="K14" s="57"/>
    </row>
    <row r="15" spans="1:23">
      <c r="K15" s="131"/>
    </row>
    <row r="18" spans="1:11">
      <c r="K18" s="131"/>
    </row>
    <row r="21" spans="1:11">
      <c r="A21" s="130" t="s">
        <v>116</v>
      </c>
    </row>
    <row r="54" spans="40:40">
      <c r="AN54" s="130" t="s">
        <v>117</v>
      </c>
    </row>
  </sheetData>
  <mergeCells count="6">
    <mergeCell ref="A11:K11"/>
    <mergeCell ref="A1:O1"/>
    <mergeCell ref="A2:O2"/>
    <mergeCell ref="A5:W5"/>
    <mergeCell ref="A3:O3"/>
    <mergeCell ref="A6:N6"/>
  </mergeCells>
  <printOptions horizontalCentered="1"/>
  <pageMargins left="0.7" right="0.7" top="0.75" bottom="0.75" header="0.3" footer="0.3"/>
  <pageSetup scale="88" fitToHeight="0" orientation="landscape" r:id="rId1"/>
  <colBreaks count="1" manualBreakCount="1">
    <brk id="14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16"/>
  <sheetViews>
    <sheetView rightToLeft="1" view="pageBreakPreview" zoomScale="70" zoomScaleNormal="100" zoomScaleSheetLayoutView="70" workbookViewId="0">
      <selection activeCell="E19" sqref="E19"/>
    </sheetView>
  </sheetViews>
  <sheetFormatPr defaultColWidth="9.140625" defaultRowHeight="30.75"/>
  <cols>
    <col min="1" max="1" width="59.85546875" style="16" customWidth="1"/>
    <col min="2" max="2" width="1.85546875" style="16" customWidth="1"/>
    <col min="3" max="3" width="11.42578125" style="20" customWidth="1"/>
    <col min="4" max="4" width="1.140625" style="20" customWidth="1"/>
    <col min="5" max="5" width="24.85546875" style="20" customWidth="1"/>
    <col min="6" max="6" width="1.42578125" style="20" customWidth="1"/>
    <col min="7" max="7" width="22.28515625" style="20" customWidth="1"/>
    <col min="8" max="8" width="1.5703125" style="20" customWidth="1"/>
    <col min="9" max="9" width="20.5703125" style="20" bestFit="1" customWidth="1"/>
    <col min="10" max="10" width="29.140625" style="20" bestFit="1" customWidth="1"/>
    <col min="11" max="11" width="1.42578125" style="20" customWidth="1"/>
    <col min="12" max="12" width="20.7109375" style="20" customWidth="1"/>
    <col min="13" max="13" width="29.140625" style="20" customWidth="1"/>
    <col min="14" max="14" width="1.140625" style="20" customWidth="1"/>
    <col min="15" max="15" width="13" style="20" customWidth="1"/>
    <col min="16" max="16" width="1.42578125" style="20" customWidth="1"/>
    <col min="17" max="17" width="18.7109375" style="20" customWidth="1"/>
    <col min="18" max="18" width="1.5703125" style="20" customWidth="1"/>
    <col min="19" max="19" width="24.28515625" style="20" customWidth="1"/>
    <col min="20" max="20" width="1.85546875" style="20" customWidth="1"/>
    <col min="21" max="21" width="37.42578125" style="20" bestFit="1" customWidth="1"/>
    <col min="22" max="22" width="1.5703125" style="16" customWidth="1"/>
    <col min="23" max="23" width="21.85546875" style="27" customWidth="1"/>
    <col min="24" max="24" width="10.140625" style="16" bestFit="1" customWidth="1"/>
    <col min="25" max="16384" width="9.140625" style="16"/>
  </cols>
  <sheetData>
    <row r="1" spans="1:23" ht="31.5">
      <c r="A1" s="157" t="s">
        <v>75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</row>
    <row r="2" spans="1:23" ht="31.5">
      <c r="A2" s="157" t="s">
        <v>42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</row>
    <row r="3" spans="1:23" ht="31.5">
      <c r="A3" s="157" t="str">
        <f>روکش!A21</f>
        <v>منتهی به 1405/04/31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</row>
    <row r="4" spans="1:23" ht="24.75" customHeight="1">
      <c r="A4" s="166" t="s">
        <v>21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</row>
    <row r="5" spans="1:23" ht="31.5">
      <c r="A5" s="166" t="s">
        <v>22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</row>
    <row r="7" spans="1:23" ht="36.75" customHeight="1" thickBot="1">
      <c r="A7" s="1"/>
      <c r="B7" s="2"/>
      <c r="C7" s="168" t="str">
        <f>اوراق!M6</f>
        <v>1405/03/31</v>
      </c>
      <c r="D7" s="168"/>
      <c r="E7" s="168"/>
      <c r="F7" s="168"/>
      <c r="G7" s="168"/>
      <c r="H7" s="3"/>
      <c r="I7" s="167" t="s">
        <v>7</v>
      </c>
      <c r="J7" s="167"/>
      <c r="K7" s="167"/>
      <c r="L7" s="167"/>
      <c r="M7" s="167"/>
      <c r="O7" s="169" t="str">
        <f>اوراق!Y6</f>
        <v xml:space="preserve"> 1405/04/31</v>
      </c>
      <c r="P7" s="169"/>
      <c r="Q7" s="169"/>
      <c r="R7" s="169"/>
      <c r="S7" s="169"/>
      <c r="T7" s="169"/>
      <c r="U7" s="169"/>
      <c r="V7" s="169"/>
      <c r="W7" s="169"/>
    </row>
    <row r="8" spans="1:23" ht="29.25" customHeight="1">
      <c r="A8" s="158" t="s">
        <v>1</v>
      </c>
      <c r="B8" s="4"/>
      <c r="C8" s="164" t="s">
        <v>3</v>
      </c>
      <c r="D8" s="161"/>
      <c r="E8" s="164" t="s">
        <v>0</v>
      </c>
      <c r="F8" s="161"/>
      <c r="G8" s="170" t="s">
        <v>17</v>
      </c>
      <c r="H8" s="19"/>
      <c r="I8" s="160" t="s">
        <v>4</v>
      </c>
      <c r="J8" s="160"/>
      <c r="K8" s="21"/>
      <c r="L8" s="160" t="s">
        <v>5</v>
      </c>
      <c r="M8" s="160"/>
      <c r="O8" s="162" t="s">
        <v>3</v>
      </c>
      <c r="P8" s="161"/>
      <c r="Q8" s="170" t="s">
        <v>26</v>
      </c>
      <c r="R8" s="18"/>
      <c r="S8" s="162" t="s">
        <v>0</v>
      </c>
      <c r="T8" s="161"/>
      <c r="U8" s="170" t="s">
        <v>17</v>
      </c>
      <c r="V8" s="5"/>
      <c r="W8" s="172" t="s">
        <v>18</v>
      </c>
    </row>
    <row r="9" spans="1:23" ht="29.25" customHeight="1" thickBot="1">
      <c r="A9" s="159"/>
      <c r="B9" s="4"/>
      <c r="C9" s="163"/>
      <c r="D9" s="165"/>
      <c r="E9" s="163"/>
      <c r="F9" s="165"/>
      <c r="G9" s="171"/>
      <c r="H9" s="19"/>
      <c r="I9" s="22" t="s">
        <v>3</v>
      </c>
      <c r="J9" s="22" t="s">
        <v>0</v>
      </c>
      <c r="K9" s="21"/>
      <c r="L9" s="22" t="s">
        <v>3</v>
      </c>
      <c r="M9" s="22" t="s">
        <v>41</v>
      </c>
      <c r="O9" s="163"/>
      <c r="P9" s="161"/>
      <c r="Q9" s="171"/>
      <c r="R9" s="18"/>
      <c r="S9" s="163"/>
      <c r="T9" s="161"/>
      <c r="U9" s="171"/>
      <c r="V9" s="5"/>
      <c r="W9" s="173"/>
    </row>
    <row r="10" spans="1:23" ht="40.15" customHeight="1" thickBot="1">
      <c r="A10" s="65"/>
      <c r="C10" s="20">
        <v>0</v>
      </c>
      <c r="E10" s="20">
        <v>0</v>
      </c>
      <c r="G10" s="20">
        <v>0</v>
      </c>
      <c r="I10" s="20">
        <v>0</v>
      </c>
      <c r="J10" s="20">
        <v>0</v>
      </c>
      <c r="K10" s="6"/>
      <c r="L10" s="20">
        <v>0</v>
      </c>
      <c r="M10" s="20">
        <v>0</v>
      </c>
      <c r="O10" s="20">
        <v>0</v>
      </c>
      <c r="Q10" s="20">
        <v>0</v>
      </c>
      <c r="S10" s="20">
        <v>0</v>
      </c>
      <c r="U10" s="20">
        <v>0</v>
      </c>
      <c r="V10" s="6"/>
      <c r="W10" s="31">
        <f>U10/درآمدها!$J$7</f>
        <v>0</v>
      </c>
    </row>
    <row r="11" spans="1:23" ht="42" customHeight="1" thickBot="1">
      <c r="B11" s="4"/>
      <c r="D11" s="23">
        <f>SUM(D10:D10)</f>
        <v>0</v>
      </c>
      <c r="E11" s="23">
        <f>SUM(E10:E10)</f>
        <v>0</v>
      </c>
      <c r="G11" s="23">
        <f>SUM(G10:G10)</f>
        <v>0</v>
      </c>
      <c r="J11" s="23">
        <f>SUM(J10:J10)</f>
        <v>0</v>
      </c>
      <c r="M11" s="23">
        <f>SUM(M10:M10)</f>
        <v>0</v>
      </c>
      <c r="S11" s="23">
        <f>SUM(S10:S10)</f>
        <v>0</v>
      </c>
      <c r="U11" s="24">
        <f>SUM(U10:U10)</f>
        <v>0</v>
      </c>
      <c r="W11" s="25">
        <f>SUM(W10:W10)</f>
        <v>0</v>
      </c>
    </row>
    <row r="12" spans="1:23" ht="31.5" thickTop="1">
      <c r="U12" s="26"/>
    </row>
    <row r="14" spans="1:23">
      <c r="E14" s="33"/>
      <c r="G14" s="33"/>
      <c r="S14" s="33"/>
      <c r="U14" s="33"/>
    </row>
    <row r="15" spans="1:23">
      <c r="G15" s="20" t="s">
        <v>50</v>
      </c>
    </row>
    <row r="16" spans="1:23">
      <c r="E16" s="33"/>
      <c r="G16" s="33"/>
      <c r="S16" s="33"/>
      <c r="U16" s="33"/>
    </row>
  </sheetData>
  <autoFilter ref="A9:W9" xr:uid="{00000000-0009-0000-0000-000001000000}">
    <sortState xmlns:xlrd2="http://schemas.microsoft.com/office/spreadsheetml/2017/richdata2" ref="A11:W37">
      <sortCondition descending="1" ref="U9"/>
    </sortState>
  </autoFilter>
  <mergeCells count="23">
    <mergeCell ref="C7:G7"/>
    <mergeCell ref="O7:W7"/>
    <mergeCell ref="F8:F9"/>
    <mergeCell ref="G8:G9"/>
    <mergeCell ref="U8:U9"/>
    <mergeCell ref="Q8:Q9"/>
    <mergeCell ref="W8:W9"/>
    <mergeCell ref="A1:W1"/>
    <mergeCell ref="A2:W2"/>
    <mergeCell ref="A3:W3"/>
    <mergeCell ref="A8:A9"/>
    <mergeCell ref="I8:J8"/>
    <mergeCell ref="L8:M8"/>
    <mergeCell ref="P8:P9"/>
    <mergeCell ref="T8:T9"/>
    <mergeCell ref="S8:S9"/>
    <mergeCell ref="O8:O9"/>
    <mergeCell ref="E8:E9"/>
    <mergeCell ref="C8:C9"/>
    <mergeCell ref="D8:D9"/>
    <mergeCell ref="A5:W5"/>
    <mergeCell ref="A4:W4"/>
    <mergeCell ref="I7:M7"/>
  </mergeCells>
  <printOptions horizontalCentered="1"/>
  <pageMargins left="0" right="0" top="0.74803149606299202" bottom="0.74803149606299202" header="0.31496062992126" footer="0.31496062992126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27"/>
  <sheetViews>
    <sheetView rightToLeft="1" view="pageBreakPreview" topLeftCell="E1" zoomScale="70" zoomScaleNormal="50" zoomScaleSheetLayoutView="70" workbookViewId="0">
      <selection activeCell="E1" sqref="A1:XFD1048576"/>
    </sheetView>
  </sheetViews>
  <sheetFormatPr defaultColWidth="9.140625" defaultRowHeight="15.75"/>
  <cols>
    <col min="1" max="1" width="59.7109375" style="243" customWidth="1"/>
    <col min="2" max="2" width="0.5703125" style="243" hidden="1" customWidth="1"/>
    <col min="3" max="3" width="15.42578125" style="243" customWidth="1"/>
    <col min="4" max="4" width="0.5703125" style="243" customWidth="1"/>
    <col min="5" max="5" width="23" style="243" customWidth="1"/>
    <col min="6" max="6" width="0.5703125" style="243" customWidth="1"/>
    <col min="7" max="7" width="19.7109375" style="243" customWidth="1"/>
    <col min="8" max="8" width="0.5703125" style="243" customWidth="1"/>
    <col min="9" max="9" width="19.7109375" style="243" customWidth="1"/>
    <col min="10" max="10" width="0.42578125" style="243" customWidth="1"/>
    <col min="11" max="11" width="14.42578125" style="243" customWidth="1"/>
    <col min="12" max="12" width="0.7109375" style="243" customWidth="1"/>
    <col min="13" max="13" width="15.85546875" style="243" customWidth="1"/>
    <col min="14" max="14" width="1.140625" style="243" customWidth="1"/>
    <col min="15" max="15" width="32.7109375" style="243" bestFit="1" customWidth="1"/>
    <col min="16" max="16" width="0.5703125" style="243" customWidth="1"/>
    <col min="17" max="17" width="32.7109375" style="243" bestFit="1" customWidth="1"/>
    <col min="18" max="18" width="0.5703125" style="243" customWidth="1"/>
    <col min="19" max="19" width="12.140625" style="243" bestFit="1" customWidth="1"/>
    <col min="20" max="20" width="22.5703125" style="243" bestFit="1" customWidth="1"/>
    <col min="21" max="21" width="0.5703125" style="243" customWidth="1"/>
    <col min="22" max="22" width="12.140625" style="243" bestFit="1" customWidth="1"/>
    <col min="23" max="23" width="26" style="243" customWidth="1"/>
    <col min="24" max="24" width="0.5703125" style="243" customWidth="1"/>
    <col min="25" max="25" width="17" style="243" customWidth="1"/>
    <col min="26" max="26" width="0.42578125" style="243" customWidth="1"/>
    <col min="27" max="27" width="19.7109375" style="243" customWidth="1"/>
    <col min="28" max="28" width="0.7109375" style="243" customWidth="1"/>
    <col min="29" max="29" width="37.42578125" style="243" bestFit="1" customWidth="1"/>
    <col min="30" max="30" width="0.5703125" style="243" customWidth="1"/>
    <col min="31" max="31" width="34" style="243" bestFit="1" customWidth="1"/>
    <col min="32" max="32" width="0.7109375" style="243" customWidth="1"/>
    <col min="33" max="33" width="16.5703125" style="243" customWidth="1"/>
    <col min="34" max="34" width="24.85546875" style="243" bestFit="1" customWidth="1"/>
    <col min="35" max="16384" width="9.140625" style="243"/>
  </cols>
  <sheetData>
    <row r="1" spans="1:34" s="241" customFormat="1" ht="24.75">
      <c r="A1" s="240" t="s">
        <v>75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</row>
    <row r="2" spans="1:34" s="241" customFormat="1" ht="24.75">
      <c r="A2" s="240" t="s">
        <v>42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4" s="241" customFormat="1" ht="24.75">
      <c r="A3" s="240" t="str">
        <f>روکش!A21</f>
        <v>منتهی به 1405/04/31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</row>
    <row r="4" spans="1:34" ht="27.75">
      <c r="A4" s="242" t="s">
        <v>56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</row>
    <row r="5" spans="1:34" ht="24.75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5"/>
      <c r="AB5" s="244"/>
      <c r="AC5" s="244"/>
      <c r="AD5" s="244"/>
      <c r="AE5" s="244"/>
      <c r="AF5" s="244"/>
      <c r="AG5" s="244"/>
    </row>
    <row r="6" spans="1:34" ht="27.75" customHeight="1" thickBot="1">
      <c r="A6" s="246" t="s">
        <v>57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7"/>
      <c r="M6" s="248" t="s">
        <v>182</v>
      </c>
      <c r="N6" s="248"/>
      <c r="O6" s="248"/>
      <c r="P6" s="248"/>
      <c r="Q6" s="248"/>
      <c r="R6" s="249"/>
      <c r="S6" s="250" t="s">
        <v>7</v>
      </c>
      <c r="T6" s="250"/>
      <c r="U6" s="250"/>
      <c r="V6" s="250"/>
      <c r="W6" s="250"/>
      <c r="X6" s="244"/>
      <c r="Y6" s="248" t="s">
        <v>189</v>
      </c>
      <c r="Z6" s="248"/>
      <c r="AA6" s="248"/>
      <c r="AB6" s="248"/>
      <c r="AC6" s="248"/>
      <c r="AD6" s="248"/>
      <c r="AE6" s="248"/>
      <c r="AF6" s="248"/>
      <c r="AG6" s="248"/>
    </row>
    <row r="7" spans="1:34" ht="26.25" customHeight="1">
      <c r="A7" s="251" t="s">
        <v>58</v>
      </c>
      <c r="B7" s="252"/>
      <c r="C7" s="253" t="s">
        <v>59</v>
      </c>
      <c r="D7" s="254"/>
      <c r="E7" s="255" t="s">
        <v>64</v>
      </c>
      <c r="F7" s="254"/>
      <c r="G7" s="256" t="s">
        <v>60</v>
      </c>
      <c r="H7" s="254"/>
      <c r="I7" s="253" t="s">
        <v>19</v>
      </c>
      <c r="J7" s="254"/>
      <c r="K7" s="255" t="s">
        <v>61</v>
      </c>
      <c r="L7" s="257"/>
      <c r="M7" s="258" t="s">
        <v>3</v>
      </c>
      <c r="N7" s="256"/>
      <c r="O7" s="256" t="s">
        <v>0</v>
      </c>
      <c r="P7" s="256"/>
      <c r="Q7" s="256" t="s">
        <v>17</v>
      </c>
      <c r="R7" s="254"/>
      <c r="S7" s="259" t="s">
        <v>4</v>
      </c>
      <c r="T7" s="259"/>
      <c r="U7" s="260"/>
      <c r="V7" s="259" t="s">
        <v>5</v>
      </c>
      <c r="W7" s="259"/>
      <c r="X7" s="260"/>
      <c r="Y7" s="258" t="s">
        <v>3</v>
      </c>
      <c r="Z7" s="261"/>
      <c r="AA7" s="256" t="s">
        <v>62</v>
      </c>
      <c r="AB7" s="254"/>
      <c r="AC7" s="256" t="s">
        <v>0</v>
      </c>
      <c r="AD7" s="261"/>
      <c r="AE7" s="256" t="s">
        <v>17</v>
      </c>
      <c r="AF7" s="262"/>
      <c r="AG7" s="256" t="s">
        <v>18</v>
      </c>
      <c r="AH7" s="263"/>
    </row>
    <row r="8" spans="1:34" s="271" customFormat="1" ht="36" customHeight="1" thickBot="1">
      <c r="A8" s="248"/>
      <c r="B8" s="252"/>
      <c r="C8" s="264"/>
      <c r="D8" s="254"/>
      <c r="E8" s="264"/>
      <c r="F8" s="254"/>
      <c r="G8" s="265"/>
      <c r="H8" s="254"/>
      <c r="I8" s="264"/>
      <c r="J8" s="254"/>
      <c r="K8" s="264"/>
      <c r="L8" s="266"/>
      <c r="M8" s="267"/>
      <c r="N8" s="261"/>
      <c r="O8" s="265"/>
      <c r="P8" s="261"/>
      <c r="Q8" s="265"/>
      <c r="R8" s="254"/>
      <c r="S8" s="268" t="s">
        <v>3</v>
      </c>
      <c r="T8" s="268" t="s">
        <v>0</v>
      </c>
      <c r="U8" s="269"/>
      <c r="V8" s="268" t="s">
        <v>3</v>
      </c>
      <c r="W8" s="268" t="s">
        <v>41</v>
      </c>
      <c r="X8" s="269"/>
      <c r="Y8" s="267"/>
      <c r="Z8" s="261"/>
      <c r="AA8" s="265"/>
      <c r="AB8" s="254"/>
      <c r="AC8" s="265"/>
      <c r="AD8" s="261"/>
      <c r="AE8" s="265"/>
      <c r="AF8" s="262"/>
      <c r="AG8" s="265"/>
      <c r="AH8" s="270"/>
    </row>
    <row r="9" spans="1:34" s="271" customFormat="1" ht="27">
      <c r="A9" s="272" t="s">
        <v>134</v>
      </c>
      <c r="B9" s="273"/>
      <c r="C9" s="136" t="s">
        <v>78</v>
      </c>
      <c r="D9" s="136"/>
      <c r="E9" s="136" t="s">
        <v>78</v>
      </c>
      <c r="F9" s="266"/>
      <c r="G9" s="274" t="s">
        <v>172</v>
      </c>
      <c r="H9" s="274"/>
      <c r="I9" s="274" t="s">
        <v>136</v>
      </c>
      <c r="J9" s="274"/>
      <c r="K9" s="118">
        <v>0.20499999999999999</v>
      </c>
      <c r="L9" s="274"/>
      <c r="M9" s="119">
        <v>120000</v>
      </c>
      <c r="N9" s="274"/>
      <c r="O9" s="119">
        <v>96015500000</v>
      </c>
      <c r="P9" s="119"/>
      <c r="Q9" s="119">
        <v>90859688167</v>
      </c>
      <c r="R9" s="274"/>
      <c r="S9" s="119">
        <v>0</v>
      </c>
      <c r="T9" s="119">
        <v>0</v>
      </c>
      <c r="U9" s="274"/>
      <c r="V9" s="119">
        <v>0</v>
      </c>
      <c r="W9" s="119">
        <v>0</v>
      </c>
      <c r="X9" s="274"/>
      <c r="Y9" s="119">
        <v>120000</v>
      </c>
      <c r="Z9" s="119"/>
      <c r="AA9" s="119">
        <v>737775</v>
      </c>
      <c r="AB9" s="274"/>
      <c r="AC9" s="119">
        <v>96015500000</v>
      </c>
      <c r="AD9" s="274"/>
      <c r="AE9" s="275">
        <v>88484860182</v>
      </c>
      <c r="AF9" s="274"/>
      <c r="AG9" s="120">
        <f>AE9/درآمدها!$J$7</f>
        <v>2.4951650851165248E-2</v>
      </c>
      <c r="AH9" s="270"/>
    </row>
    <row r="10" spans="1:34" s="271" customFormat="1" ht="27">
      <c r="A10" s="272" t="s">
        <v>87</v>
      </c>
      <c r="B10" s="273"/>
      <c r="C10" s="136" t="s">
        <v>78</v>
      </c>
      <c r="D10" s="136"/>
      <c r="E10" s="136" t="s">
        <v>78</v>
      </c>
      <c r="F10" s="266"/>
      <c r="G10" s="274" t="s">
        <v>173</v>
      </c>
      <c r="H10" s="274"/>
      <c r="I10" s="274" t="s">
        <v>88</v>
      </c>
      <c r="J10" s="274"/>
      <c r="K10" s="118">
        <v>0.23</v>
      </c>
      <c r="L10" s="274"/>
      <c r="M10" s="119">
        <v>320000</v>
      </c>
      <c r="N10" s="274"/>
      <c r="O10" s="119">
        <v>320000000000</v>
      </c>
      <c r="P10" s="119"/>
      <c r="Q10" s="119">
        <v>319826000000</v>
      </c>
      <c r="R10" s="274"/>
      <c r="S10" s="119">
        <v>0</v>
      </c>
      <c r="T10" s="119">
        <v>0</v>
      </c>
      <c r="U10" s="274"/>
      <c r="V10" s="119">
        <v>0</v>
      </c>
      <c r="W10" s="119">
        <v>0</v>
      </c>
      <c r="X10" s="274"/>
      <c r="Y10" s="119">
        <v>320000</v>
      </c>
      <c r="Z10" s="119"/>
      <c r="AA10" s="119">
        <v>1000000</v>
      </c>
      <c r="AB10" s="274"/>
      <c r="AC10" s="119">
        <v>320000000000</v>
      </c>
      <c r="AD10" s="274"/>
      <c r="AE10" s="275">
        <v>319826000000</v>
      </c>
      <c r="AF10" s="274"/>
      <c r="AG10" s="120">
        <f>AE10/درآمدها!$J$7</f>
        <v>9.0187029382322995E-2</v>
      </c>
      <c r="AH10" s="270"/>
    </row>
    <row r="11" spans="1:34" s="271" customFormat="1" ht="27">
      <c r="A11" s="272" t="s">
        <v>157</v>
      </c>
      <c r="B11" s="273"/>
      <c r="C11" s="136" t="s">
        <v>78</v>
      </c>
      <c r="D11" s="136"/>
      <c r="E11" s="136" t="s">
        <v>78</v>
      </c>
      <c r="F11" s="266"/>
      <c r="G11" s="274" t="s">
        <v>174</v>
      </c>
      <c r="H11" s="274"/>
      <c r="I11" s="274" t="s">
        <v>158</v>
      </c>
      <c r="J11" s="274"/>
      <c r="K11" s="118">
        <v>0.23</v>
      </c>
      <c r="L11" s="274"/>
      <c r="M11" s="119">
        <v>100000</v>
      </c>
      <c r="N11" s="274"/>
      <c r="O11" s="119">
        <v>90255320000</v>
      </c>
      <c r="P11" s="119"/>
      <c r="Q11" s="119">
        <v>92908853327</v>
      </c>
      <c r="R11" s="274"/>
      <c r="S11" s="119">
        <v>0</v>
      </c>
      <c r="T11" s="119">
        <v>0</v>
      </c>
      <c r="U11" s="274"/>
      <c r="V11" s="119">
        <v>0</v>
      </c>
      <c r="W11" s="119">
        <v>0</v>
      </c>
      <c r="X11" s="274"/>
      <c r="Y11" s="119">
        <v>100000</v>
      </c>
      <c r="Z11" s="119"/>
      <c r="AA11" s="119">
        <v>845091</v>
      </c>
      <c r="AB11" s="274"/>
      <c r="AC11" s="119">
        <v>90255320000</v>
      </c>
      <c r="AD11" s="274"/>
      <c r="AE11" s="275">
        <v>84463148178</v>
      </c>
      <c r="AF11" s="274"/>
      <c r="AG11" s="120">
        <f>AE11/درآمدها!$J$7</f>
        <v>2.3817577140234962E-2</v>
      </c>
      <c r="AH11" s="270"/>
    </row>
    <row r="12" spans="1:34" s="271" customFormat="1" ht="27">
      <c r="A12" s="272" t="s">
        <v>135</v>
      </c>
      <c r="B12" s="273"/>
      <c r="C12" s="136" t="s">
        <v>78</v>
      </c>
      <c r="D12" s="136"/>
      <c r="E12" s="136" t="s">
        <v>78</v>
      </c>
      <c r="F12" s="266"/>
      <c r="G12" s="274" t="s">
        <v>174</v>
      </c>
      <c r="H12" s="274"/>
      <c r="I12" s="274" t="s">
        <v>137</v>
      </c>
      <c r="J12" s="274"/>
      <c r="K12" s="118">
        <v>0.23</v>
      </c>
      <c r="L12" s="274"/>
      <c r="M12" s="119">
        <v>320000</v>
      </c>
      <c r="N12" s="274"/>
      <c r="O12" s="119">
        <v>295347345800</v>
      </c>
      <c r="P12" s="119"/>
      <c r="Q12" s="119">
        <v>295634361360</v>
      </c>
      <c r="R12" s="274"/>
      <c r="S12" s="119">
        <v>0</v>
      </c>
      <c r="T12" s="119">
        <v>0</v>
      </c>
      <c r="U12" s="274"/>
      <c r="V12" s="119">
        <v>320000</v>
      </c>
      <c r="W12" s="119">
        <v>295347345800</v>
      </c>
      <c r="X12" s="274"/>
      <c r="Y12" s="119">
        <v>0</v>
      </c>
      <c r="Z12" s="119"/>
      <c r="AA12" s="119">
        <v>0</v>
      </c>
      <c r="AB12" s="274"/>
      <c r="AC12" s="119">
        <v>0</v>
      </c>
      <c r="AD12" s="274"/>
      <c r="AE12" s="275">
        <v>0</v>
      </c>
      <c r="AF12" s="274"/>
      <c r="AG12" s="120">
        <f>AE12/درآمدها!$J$7</f>
        <v>0</v>
      </c>
      <c r="AH12" s="270"/>
    </row>
    <row r="13" spans="1:34" s="271" customFormat="1" ht="27">
      <c r="A13" s="272" t="s">
        <v>123</v>
      </c>
      <c r="B13" s="273"/>
      <c r="C13" s="136" t="s">
        <v>78</v>
      </c>
      <c r="D13" s="136"/>
      <c r="E13" s="136" t="s">
        <v>78</v>
      </c>
      <c r="F13" s="266"/>
      <c r="G13" s="274" t="s">
        <v>175</v>
      </c>
      <c r="H13" s="274"/>
      <c r="I13" s="274" t="s">
        <v>124</v>
      </c>
      <c r="J13" s="274"/>
      <c r="K13" s="118">
        <v>0.26</v>
      </c>
      <c r="L13" s="274"/>
      <c r="M13" s="119">
        <v>200000</v>
      </c>
      <c r="N13" s="274"/>
      <c r="O13" s="119">
        <v>211031593750</v>
      </c>
      <c r="P13" s="119"/>
      <c r="Q13" s="119">
        <v>199891250000</v>
      </c>
      <c r="R13" s="274"/>
      <c r="S13" s="119">
        <v>0</v>
      </c>
      <c r="T13" s="119">
        <v>0</v>
      </c>
      <c r="U13" s="274"/>
      <c r="V13" s="119">
        <v>0</v>
      </c>
      <c r="W13" s="119">
        <v>0</v>
      </c>
      <c r="X13" s="274"/>
      <c r="Y13" s="119">
        <v>200000</v>
      </c>
      <c r="Z13" s="119"/>
      <c r="AA13" s="119">
        <v>1000000</v>
      </c>
      <c r="AB13" s="274"/>
      <c r="AC13" s="119">
        <v>211031593750</v>
      </c>
      <c r="AD13" s="274"/>
      <c r="AE13" s="275">
        <v>199891250000</v>
      </c>
      <c r="AF13" s="274"/>
      <c r="AG13" s="120">
        <f>AE13/درآمدها!$J$7</f>
        <v>5.6366893363951877E-2</v>
      </c>
      <c r="AH13" s="270"/>
    </row>
    <row r="14" spans="1:34" s="271" customFormat="1" ht="27">
      <c r="A14" s="272" t="s">
        <v>163</v>
      </c>
      <c r="B14" s="273"/>
      <c r="C14" s="136" t="s">
        <v>78</v>
      </c>
      <c r="D14" s="136"/>
      <c r="E14" s="136" t="s">
        <v>78</v>
      </c>
      <c r="F14" s="266"/>
      <c r="G14" s="274" t="s">
        <v>176</v>
      </c>
      <c r="H14" s="274"/>
      <c r="I14" s="274" t="s">
        <v>164</v>
      </c>
      <c r="J14" s="274"/>
      <c r="K14" s="118">
        <v>0.23</v>
      </c>
      <c r="L14" s="274"/>
      <c r="M14" s="119">
        <v>530000</v>
      </c>
      <c r="N14" s="274"/>
      <c r="O14" s="119">
        <v>497222256625</v>
      </c>
      <c r="P14" s="119"/>
      <c r="Q14" s="119">
        <v>500819741113</v>
      </c>
      <c r="R14" s="274"/>
      <c r="S14" s="119">
        <v>0</v>
      </c>
      <c r="T14" s="119">
        <v>0</v>
      </c>
      <c r="U14" s="274"/>
      <c r="V14" s="119">
        <v>530000</v>
      </c>
      <c r="W14" s="119">
        <v>497222256625</v>
      </c>
      <c r="X14" s="274"/>
      <c r="Y14" s="119">
        <v>0</v>
      </c>
      <c r="Z14" s="119"/>
      <c r="AA14" s="119">
        <v>0</v>
      </c>
      <c r="AB14" s="274"/>
      <c r="AC14" s="119">
        <v>0</v>
      </c>
      <c r="AD14" s="274"/>
      <c r="AE14" s="275">
        <v>0</v>
      </c>
      <c r="AF14" s="274"/>
      <c r="AG14" s="120">
        <f>AE14/درآمدها!$J$7</f>
        <v>0</v>
      </c>
      <c r="AH14" s="270"/>
    </row>
    <row r="15" spans="1:34" s="271" customFormat="1" ht="25.5" customHeight="1" thickBot="1">
      <c r="A15" s="272" t="s">
        <v>190</v>
      </c>
      <c r="B15" s="273"/>
      <c r="C15" s="136" t="s">
        <v>78</v>
      </c>
      <c r="D15" s="136"/>
      <c r="E15" s="136" t="s">
        <v>78</v>
      </c>
      <c r="F15" s="266"/>
      <c r="G15" s="274" t="s">
        <v>191</v>
      </c>
      <c r="H15" s="274"/>
      <c r="I15" s="274" t="s">
        <v>192</v>
      </c>
      <c r="J15" s="274"/>
      <c r="K15" s="118">
        <v>0.23</v>
      </c>
      <c r="L15" s="274"/>
      <c r="M15" s="119">
        <v>0</v>
      </c>
      <c r="N15" s="274"/>
      <c r="O15" s="119">
        <v>0</v>
      </c>
      <c r="P15" s="119"/>
      <c r="Q15" s="119">
        <v>0</v>
      </c>
      <c r="R15" s="274"/>
      <c r="S15" s="119">
        <v>910000</v>
      </c>
      <c r="T15" s="119">
        <v>745805000000</v>
      </c>
      <c r="U15" s="274"/>
      <c r="V15" s="119">
        <v>0</v>
      </c>
      <c r="W15" s="119">
        <v>0</v>
      </c>
      <c r="X15" s="274"/>
      <c r="Y15" s="119">
        <v>910000</v>
      </c>
      <c r="Z15" s="119"/>
      <c r="AA15" s="119">
        <v>770066</v>
      </c>
      <c r="AB15" s="274"/>
      <c r="AC15" s="119">
        <v>745805000000</v>
      </c>
      <c r="AD15" s="274"/>
      <c r="AE15" s="275">
        <v>700379021719</v>
      </c>
      <c r="AF15" s="274"/>
      <c r="AG15" s="120">
        <f>AE15/درآمدها!$J$7</f>
        <v>0.19749833787914081</v>
      </c>
      <c r="AH15" s="270"/>
    </row>
    <row r="16" spans="1:34" s="285" customFormat="1" ht="28.5" customHeight="1" thickBot="1">
      <c r="A16" s="276" t="s">
        <v>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8"/>
      <c r="L16" s="277"/>
      <c r="M16" s="279"/>
      <c r="N16" s="92"/>
      <c r="O16" s="280">
        <f>SUM(O9:O15)</f>
        <v>1509872016175</v>
      </c>
      <c r="P16" s="281"/>
      <c r="Q16" s="280">
        <f>SUM(Q9:Q15)</f>
        <v>1499939893967</v>
      </c>
      <c r="R16" s="281"/>
      <c r="S16" s="282"/>
      <c r="T16" s="280">
        <f>SUM(T9:T15)</f>
        <v>745805000000</v>
      </c>
      <c r="U16" s="281"/>
      <c r="V16" s="282"/>
      <c r="W16" s="280">
        <f>SUM(W9:W15)</f>
        <v>792569602425</v>
      </c>
      <c r="X16" s="281"/>
      <c r="Y16" s="282"/>
      <c r="Z16" s="281"/>
      <c r="AA16" s="283"/>
      <c r="AB16" s="281"/>
      <c r="AC16" s="280">
        <f>SUM(AC9:AD15)</f>
        <v>1463107413750</v>
      </c>
      <c r="AD16" s="281"/>
      <c r="AE16" s="280">
        <f>SUM(AE9:AE15)</f>
        <v>1393044280079</v>
      </c>
      <c r="AF16" s="274"/>
      <c r="AG16" s="284">
        <f>SUM(AG9:AG15)</f>
        <v>0.39282148861681587</v>
      </c>
      <c r="AH16" s="270"/>
    </row>
    <row r="17" spans="13:34" s="286" customFormat="1" ht="33" thickTop="1" thickBot="1">
      <c r="M17" s="243"/>
      <c r="N17" s="243"/>
      <c r="P17" s="243"/>
      <c r="R17" s="243"/>
      <c r="S17" s="243"/>
      <c r="U17" s="243"/>
      <c r="V17" s="243"/>
      <c r="X17" s="243"/>
      <c r="Y17" s="243"/>
      <c r="Z17" s="243"/>
      <c r="AA17" s="243"/>
      <c r="AB17" s="243"/>
      <c r="AD17" s="243"/>
      <c r="AF17" s="274"/>
      <c r="AG17" s="116"/>
      <c r="AH17" s="270"/>
    </row>
    <row r="18" spans="13:34" s="287" customFormat="1" ht="30.75" customHeight="1" thickTop="1">
      <c r="AG18" s="286"/>
      <c r="AH18" s="270"/>
    </row>
    <row r="19" spans="13:34" ht="33.6" customHeight="1">
      <c r="M19" s="288"/>
      <c r="O19" s="289"/>
      <c r="Q19" s="288"/>
      <c r="S19" s="288"/>
      <c r="T19" s="289"/>
      <c r="V19" s="288"/>
      <c r="W19" s="289"/>
      <c r="Y19" s="288"/>
      <c r="AA19" s="288"/>
      <c r="AC19" s="290"/>
      <c r="AD19" s="290"/>
      <c r="AE19" s="290"/>
      <c r="AG19" s="287"/>
      <c r="AH19" s="270"/>
    </row>
    <row r="20" spans="13:34" ht="27.75">
      <c r="M20" s="289"/>
      <c r="O20" s="289"/>
      <c r="Q20" s="289"/>
      <c r="S20" s="289"/>
      <c r="V20" s="289"/>
      <c r="Y20" s="289"/>
      <c r="AA20" s="288"/>
      <c r="AC20" s="291"/>
      <c r="AE20" s="292"/>
      <c r="AH20" s="270"/>
    </row>
    <row r="21" spans="13:34" ht="22.5">
      <c r="T21" s="288"/>
      <c r="Y21" s="289"/>
      <c r="AA21" s="289"/>
      <c r="AC21" s="293"/>
      <c r="AD21" s="289"/>
      <c r="AE21" s="289"/>
      <c r="AH21" s="270"/>
    </row>
    <row r="22" spans="13:34" ht="22.5">
      <c r="T22" s="294"/>
      <c r="AC22" s="289"/>
      <c r="AH22" s="270"/>
    </row>
    <row r="23" spans="13:34" ht="46.5" customHeight="1">
      <c r="T23" s="288"/>
    </row>
    <row r="24" spans="13:34" ht="33.75" customHeight="1">
      <c r="AE24" s="295"/>
    </row>
    <row r="25" spans="13:34" ht="33.75" customHeight="1">
      <c r="AC25" s="288"/>
      <c r="AE25" s="295"/>
    </row>
    <row r="26" spans="13:34" ht="46.5" customHeight="1">
      <c r="AC26" s="289"/>
      <c r="AE26" s="295"/>
    </row>
    <row r="27" spans="13:34">
      <c r="AE27" s="289"/>
    </row>
  </sheetData>
  <mergeCells count="28">
    <mergeCell ref="AG7:AG8"/>
    <mergeCell ref="AD7:AD8"/>
    <mergeCell ref="AE7:AE8"/>
    <mergeCell ref="S7:T7"/>
    <mergeCell ref="V7:W7"/>
    <mergeCell ref="Y7:Y8"/>
    <mergeCell ref="Z7:Z8"/>
    <mergeCell ref="AA7:AA8"/>
    <mergeCell ref="AC7:AC8"/>
    <mergeCell ref="Q7:Q8"/>
    <mergeCell ref="A7:A8"/>
    <mergeCell ref="C7:C8"/>
    <mergeCell ref="E7:E8"/>
    <mergeCell ref="G7:G8"/>
    <mergeCell ref="I7:I8"/>
    <mergeCell ref="K7:K8"/>
    <mergeCell ref="M7:M8"/>
    <mergeCell ref="N7:N8"/>
    <mergeCell ref="O7:O8"/>
    <mergeCell ref="P7:P8"/>
    <mergeCell ref="A1:AG1"/>
    <mergeCell ref="A2:AG2"/>
    <mergeCell ref="A3:AG3"/>
    <mergeCell ref="A4:AG4"/>
    <mergeCell ref="M6:Q6"/>
    <mergeCell ref="S6:W6"/>
    <mergeCell ref="Y6:AG6"/>
    <mergeCell ref="A6:K6"/>
  </mergeCells>
  <pageMargins left="0.25" right="0.25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21"/>
  <sheetViews>
    <sheetView rightToLeft="1" view="pageBreakPreview" zoomScale="85" zoomScaleNormal="56" zoomScaleSheetLayoutView="85" workbookViewId="0">
      <selection sqref="A1:XFD1048576"/>
    </sheetView>
  </sheetViews>
  <sheetFormatPr defaultRowHeight="15"/>
  <cols>
    <col min="1" max="1" width="53.28515625" style="130" bestFit="1" customWidth="1"/>
    <col min="2" max="2" width="0.7109375" style="130" customWidth="1"/>
    <col min="3" max="3" width="12.5703125" style="130" customWidth="1"/>
    <col min="4" max="4" width="1" style="130" customWidth="1"/>
    <col min="5" max="5" width="13.7109375" style="130" customWidth="1"/>
    <col min="6" max="6" width="1" style="130" customWidth="1"/>
    <col min="7" max="7" width="15.28515625" style="130" bestFit="1" customWidth="1"/>
    <col min="8" max="8" width="1.140625" style="130" customWidth="1"/>
    <col min="9" max="9" width="12" style="130" customWidth="1"/>
    <col min="10" max="10" width="1" style="130" customWidth="1"/>
    <col min="11" max="11" width="28.140625" style="130" customWidth="1"/>
    <col min="12" max="12" width="1" style="130" customWidth="1"/>
    <col min="13" max="13" width="53" style="130" customWidth="1"/>
    <col min="14" max="14" width="20.140625" style="130" bestFit="1" customWidth="1"/>
    <col min="15" max="15" width="17.28515625" style="57" customWidth="1"/>
    <col min="16" max="16" width="16.7109375" style="130" bestFit="1" customWidth="1"/>
    <col min="17" max="17" width="28.85546875" style="130" hidden="1" customWidth="1"/>
    <col min="18" max="16384" width="9.140625" style="130"/>
  </cols>
  <sheetData>
    <row r="1" spans="1:33" s="241" customFormat="1" ht="24.75">
      <c r="A1" s="296" t="s">
        <v>75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7"/>
      <c r="O1" s="53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</row>
    <row r="2" spans="1:33" s="241" customFormat="1" ht="24.75">
      <c r="A2" s="296" t="s">
        <v>42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7"/>
      <c r="O2" s="53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</row>
    <row r="3" spans="1:33" s="241" customFormat="1" ht="24.75">
      <c r="A3" s="296" t="str">
        <f>روکش!A21</f>
        <v>منتهی به 1405/04/31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7"/>
      <c r="O3" s="53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</row>
    <row r="5" spans="1:33" s="300" customFormat="1" ht="22.5">
      <c r="A5" s="298" t="s">
        <v>85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54"/>
      <c r="O5" s="55"/>
      <c r="P5" s="56"/>
    </row>
    <row r="6" spans="1:33" s="300" customFormat="1" ht="22.5">
      <c r="A6" s="298" t="s">
        <v>86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54"/>
      <c r="O6" s="55"/>
      <c r="P6" s="56"/>
    </row>
    <row r="7" spans="1:33" s="300" customFormat="1" ht="33.75" customHeight="1" thickBot="1">
      <c r="A7" s="301"/>
      <c r="B7" s="302"/>
      <c r="C7" s="302"/>
      <c r="D7" s="302"/>
      <c r="E7" s="303" t="s">
        <v>181</v>
      </c>
      <c r="F7" s="304"/>
      <c r="G7" s="304"/>
      <c r="H7" s="304"/>
      <c r="I7" s="304"/>
      <c r="J7" s="304"/>
      <c r="K7" s="304"/>
      <c r="L7" s="302"/>
      <c r="M7" s="302"/>
    </row>
    <row r="8" spans="1:33" ht="36.75" customHeight="1">
      <c r="A8" s="305" t="s">
        <v>79</v>
      </c>
      <c r="B8" s="300"/>
      <c r="C8" s="306" t="s">
        <v>80</v>
      </c>
      <c r="D8" s="300"/>
      <c r="E8" s="306" t="s">
        <v>121</v>
      </c>
      <c r="F8" s="300"/>
      <c r="G8" s="306" t="s">
        <v>81</v>
      </c>
      <c r="H8" s="300"/>
      <c r="I8" s="306" t="s">
        <v>82</v>
      </c>
      <c r="J8" s="300"/>
      <c r="K8" s="306" t="s">
        <v>83</v>
      </c>
      <c r="L8" s="300"/>
      <c r="M8" s="306" t="s">
        <v>84</v>
      </c>
      <c r="N8" s="300"/>
      <c r="O8" s="300"/>
      <c r="P8" s="300"/>
      <c r="Q8" s="300"/>
    </row>
    <row r="9" spans="1:33" ht="25.5" customHeight="1">
      <c r="A9" s="307" t="s">
        <v>123</v>
      </c>
      <c r="B9" s="151"/>
      <c r="C9" s="151">
        <v>200000</v>
      </c>
      <c r="D9" s="151"/>
      <c r="E9" s="150">
        <v>1065000</v>
      </c>
      <c r="F9" s="151"/>
      <c r="G9" s="152">
        <v>1000000</v>
      </c>
      <c r="H9" s="151"/>
      <c r="I9" s="153">
        <f t="shared" ref="I9:I13" si="0">(G9-E9)*100/E9</f>
        <v>-6.103286384976526</v>
      </c>
      <c r="J9" s="151"/>
      <c r="K9" s="152">
        <f>_xlfn.XLOOKUP(A9,اوراق!$A$9:$A$15,اوراق!$AE$9:$AE$15,0)</f>
        <v>199891250000</v>
      </c>
      <c r="L9" s="300"/>
      <c r="M9" s="308" t="s">
        <v>89</v>
      </c>
      <c r="N9" s="300"/>
      <c r="O9" s="300"/>
      <c r="P9" s="300"/>
      <c r="Q9" s="300"/>
    </row>
    <row r="10" spans="1:33" ht="25.5" customHeight="1">
      <c r="A10" s="307" t="s">
        <v>87</v>
      </c>
      <c r="B10" s="151"/>
      <c r="C10" s="151">
        <v>320000</v>
      </c>
      <c r="D10" s="151"/>
      <c r="E10" s="150">
        <v>1070000</v>
      </c>
      <c r="F10" s="151"/>
      <c r="G10" s="152">
        <v>1000000</v>
      </c>
      <c r="H10" s="151"/>
      <c r="I10" s="153">
        <f t="shared" si="0"/>
        <v>-6.5420560747663554</v>
      </c>
      <c r="J10" s="151"/>
      <c r="K10" s="152">
        <f>_xlfn.XLOOKUP(A10,اوراق!$A$9:$A$15,اوراق!$AE$9:$AE$15,0)</f>
        <v>319826000000</v>
      </c>
      <c r="L10" s="300"/>
      <c r="M10" s="309"/>
      <c r="N10" s="300"/>
      <c r="O10" s="300"/>
      <c r="P10" s="300"/>
      <c r="Q10" s="310">
        <f>E9*C9</f>
        <v>213000000000</v>
      </c>
    </row>
    <row r="11" spans="1:33" ht="25.5" customHeight="1">
      <c r="A11" s="307" t="s">
        <v>134</v>
      </c>
      <c r="B11" s="151"/>
      <c r="C11" s="151">
        <v>120000</v>
      </c>
      <c r="D11" s="151"/>
      <c r="E11" s="150">
        <v>819750</v>
      </c>
      <c r="F11" s="151"/>
      <c r="G11" s="152">
        <v>737775</v>
      </c>
      <c r="H11" s="151"/>
      <c r="I11" s="153">
        <f t="shared" si="0"/>
        <v>-10</v>
      </c>
      <c r="J11" s="151"/>
      <c r="K11" s="152">
        <f>_xlfn.XLOOKUP(A11,اوراق!$A$9:$A$15,اوراق!$AE$9:$AE$15,0)</f>
        <v>88484860182</v>
      </c>
      <c r="L11" s="300"/>
      <c r="M11" s="309"/>
      <c r="N11" s="300"/>
      <c r="O11" s="300"/>
      <c r="P11" s="300"/>
      <c r="Q11" s="300"/>
    </row>
    <row r="12" spans="1:33" ht="32.25" customHeight="1">
      <c r="A12" s="307" t="s">
        <v>157</v>
      </c>
      <c r="C12" s="151">
        <v>100000</v>
      </c>
      <c r="D12" s="151"/>
      <c r="E12" s="150">
        <v>938990</v>
      </c>
      <c r="F12" s="151"/>
      <c r="G12" s="152">
        <v>845091</v>
      </c>
      <c r="H12" s="151"/>
      <c r="I12" s="153">
        <f t="shared" si="0"/>
        <v>-10</v>
      </c>
      <c r="J12" s="151"/>
      <c r="K12" s="152">
        <f>_xlfn.XLOOKUP(A12,اوراق!$A$9:$A$15,اوراق!$AE$9:$AE$15,0)</f>
        <v>84463148178</v>
      </c>
      <c r="L12" s="311"/>
      <c r="M12" s="309"/>
    </row>
    <row r="13" spans="1:33" ht="32.25" customHeight="1">
      <c r="A13" s="307" t="s">
        <v>190</v>
      </c>
      <c r="C13" s="151">
        <v>910000</v>
      </c>
      <c r="D13" s="151"/>
      <c r="E13" s="150">
        <v>819500</v>
      </c>
      <c r="F13" s="151"/>
      <c r="G13" s="152">
        <v>770066</v>
      </c>
      <c r="H13" s="151"/>
      <c r="I13" s="153">
        <f t="shared" si="0"/>
        <v>-6.0322147651006714</v>
      </c>
      <c r="J13" s="151"/>
      <c r="K13" s="152">
        <f>_xlfn.XLOOKUP(A13,اوراق!$A$9:$A$15,اوراق!$AE$9:$AE$15,0)</f>
        <v>700379021719</v>
      </c>
      <c r="L13" s="311"/>
      <c r="M13" s="309"/>
    </row>
    <row r="14" spans="1:33">
      <c r="K14" s="131"/>
    </row>
    <row r="15" spans="1:33" ht="22.5">
      <c r="G15" s="132"/>
      <c r="K15" s="57"/>
      <c r="N15" s="54"/>
    </row>
    <row r="16" spans="1:33" ht="22.5">
      <c r="E16" s="133"/>
      <c r="N16" s="54"/>
      <c r="O16" s="66"/>
    </row>
    <row r="17" spans="11:14" ht="22.5">
      <c r="N17" s="54"/>
    </row>
    <row r="19" spans="11:14">
      <c r="K19" s="131"/>
      <c r="M19" s="134"/>
    </row>
    <row r="20" spans="11:14">
      <c r="K20" s="131"/>
    </row>
    <row r="21" spans="11:14">
      <c r="M21" s="131"/>
    </row>
  </sheetData>
  <autoFilter ref="A8:K8" xr:uid="{00000000-0001-0000-0300-000000000000}">
    <sortState xmlns:xlrd2="http://schemas.microsoft.com/office/spreadsheetml/2017/richdata2" ref="A9:K13">
      <sortCondition ref="A8"/>
    </sortState>
  </autoFilter>
  <mergeCells count="7">
    <mergeCell ref="M9:M13"/>
    <mergeCell ref="E7:K7"/>
    <mergeCell ref="A5:M5"/>
    <mergeCell ref="A6:M6"/>
    <mergeCell ref="A1:M1"/>
    <mergeCell ref="A2:M2"/>
    <mergeCell ref="A3:M3"/>
  </mergeCells>
  <printOptions horizontalCentered="1"/>
  <pageMargins left="0.7" right="0.7" top="0.75" bottom="0.75" header="0.3" footer="0.3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41"/>
  <sheetViews>
    <sheetView rightToLeft="1" view="pageBreakPreview" zoomScale="70" zoomScaleNormal="70" zoomScaleSheetLayoutView="70" workbookViewId="0">
      <selection sqref="A1:XFD1048576"/>
    </sheetView>
  </sheetViews>
  <sheetFormatPr defaultColWidth="9.140625" defaultRowHeight="15"/>
  <cols>
    <col min="1" max="1" width="34.42578125" style="345" bestFit="1" customWidth="1"/>
    <col min="2" max="2" width="1.28515625" style="312" customWidth="1"/>
    <col min="3" max="3" width="19" style="36" bestFit="1" customWidth="1"/>
    <col min="4" max="4" width="0.7109375" style="312" customWidth="1"/>
    <col min="5" max="5" width="26.7109375" style="312" customWidth="1"/>
    <col min="6" max="6" width="0.42578125" style="312" customWidth="1"/>
    <col min="7" max="7" width="27.140625" style="312" bestFit="1" customWidth="1"/>
    <col min="8" max="8" width="0.42578125" style="312" customWidth="1"/>
    <col min="9" max="9" width="16.28515625" style="312" customWidth="1"/>
    <col min="10" max="10" width="23.140625" style="312" customWidth="1"/>
    <col min="11" max="11" width="1" style="312" customWidth="1"/>
    <col min="12" max="12" width="15.28515625" style="312" customWidth="1"/>
    <col min="13" max="13" width="21.42578125" style="312" customWidth="1"/>
    <col min="14" max="14" width="1.42578125" style="312" customWidth="1"/>
    <col min="15" max="15" width="19" style="312" bestFit="1" customWidth="1"/>
    <col min="16" max="16" width="1.42578125" style="312" customWidth="1"/>
    <col min="17" max="17" width="18.28515625" style="312" customWidth="1"/>
    <col min="18" max="18" width="1.42578125" style="312" customWidth="1"/>
    <col min="19" max="19" width="27" style="312" bestFit="1" customWidth="1"/>
    <col min="20" max="20" width="1.5703125" style="312" customWidth="1"/>
    <col min="21" max="21" width="26.7109375" style="312" customWidth="1"/>
    <col min="22" max="22" width="1.28515625" style="312" customWidth="1"/>
    <col min="23" max="23" width="17" style="312" customWidth="1"/>
    <col min="24" max="24" width="9.140625" style="312"/>
    <col min="25" max="25" width="10" style="312" hidden="1" customWidth="1"/>
    <col min="26" max="16384" width="9.140625" style="312"/>
  </cols>
  <sheetData>
    <row r="1" spans="1:25" s="196" customFormat="1" ht="24.75">
      <c r="A1" s="240" t="s">
        <v>75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</row>
    <row r="2" spans="1:25" s="196" customFormat="1" ht="24.75">
      <c r="A2" s="240" t="s">
        <v>42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</row>
    <row r="3" spans="1:25" s="196" customFormat="1" ht="22.5" customHeight="1">
      <c r="A3" s="240" t="str">
        <f>روکش!A21</f>
        <v>منتهی به 1405/04/31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</row>
    <row r="4" spans="1:25" ht="27.75">
      <c r="A4" s="242" t="s">
        <v>146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</row>
    <row r="5" spans="1:25" ht="11.25" customHeight="1">
      <c r="A5" s="313"/>
      <c r="B5" s="137"/>
      <c r="C5" s="91"/>
      <c r="D5" s="137"/>
      <c r="E5" s="137"/>
      <c r="F5" s="137"/>
      <c r="G5" s="137"/>
      <c r="H5" s="137"/>
      <c r="I5" s="137"/>
      <c r="J5" s="137"/>
      <c r="K5" s="137"/>
    </row>
    <row r="6" spans="1:25" s="318" customFormat="1" ht="31.5" thickBot="1">
      <c r="A6" s="252"/>
      <c r="B6" s="247"/>
      <c r="C6" s="314" t="str">
        <f>اوراق!M6</f>
        <v>1405/03/31</v>
      </c>
      <c r="D6" s="314"/>
      <c r="E6" s="314"/>
      <c r="F6" s="314"/>
      <c r="G6" s="314"/>
      <c r="H6" s="315"/>
      <c r="I6" s="316" t="s">
        <v>7</v>
      </c>
      <c r="J6" s="316"/>
      <c r="K6" s="316"/>
      <c r="L6" s="316"/>
      <c r="M6" s="316"/>
      <c r="N6" s="317"/>
      <c r="O6" s="248" t="str">
        <f>اوراق!Y6</f>
        <v xml:space="preserve"> 1405/04/31</v>
      </c>
      <c r="P6" s="248"/>
      <c r="Q6" s="248"/>
      <c r="R6" s="248"/>
      <c r="S6" s="248"/>
      <c r="T6" s="248"/>
      <c r="U6" s="248"/>
      <c r="V6" s="248"/>
      <c r="W6" s="248"/>
    </row>
    <row r="7" spans="1:25" s="318" customFormat="1" ht="19.5" customHeight="1">
      <c r="A7" s="261" t="s">
        <v>1</v>
      </c>
      <c r="B7" s="319"/>
      <c r="C7" s="320" t="s">
        <v>3</v>
      </c>
      <c r="D7" s="321"/>
      <c r="E7" s="320" t="s">
        <v>0</v>
      </c>
      <c r="F7" s="321"/>
      <c r="G7" s="322" t="s">
        <v>17</v>
      </c>
      <c r="H7" s="323"/>
      <c r="I7" s="324" t="s">
        <v>4</v>
      </c>
      <c r="J7" s="324"/>
      <c r="K7" s="325"/>
      <c r="L7" s="324" t="s">
        <v>5</v>
      </c>
      <c r="M7" s="324"/>
      <c r="N7" s="317"/>
      <c r="O7" s="326" t="s">
        <v>3</v>
      </c>
      <c r="P7" s="321"/>
      <c r="Q7" s="322" t="s">
        <v>26</v>
      </c>
      <c r="R7" s="327"/>
      <c r="S7" s="326" t="s">
        <v>0</v>
      </c>
      <c r="T7" s="321"/>
      <c r="U7" s="322" t="s">
        <v>17</v>
      </c>
      <c r="V7" s="262"/>
      <c r="W7" s="328" t="s">
        <v>18</v>
      </c>
    </row>
    <row r="8" spans="1:25" s="318" customFormat="1" ht="31.5" customHeight="1" thickBot="1">
      <c r="A8" s="265"/>
      <c r="B8" s="319"/>
      <c r="C8" s="329"/>
      <c r="D8" s="330"/>
      <c r="E8" s="329"/>
      <c r="F8" s="330"/>
      <c r="G8" s="331"/>
      <c r="H8" s="323"/>
      <c r="I8" s="332" t="s">
        <v>3</v>
      </c>
      <c r="J8" s="332" t="s">
        <v>0</v>
      </c>
      <c r="K8" s="325"/>
      <c r="L8" s="332" t="s">
        <v>3</v>
      </c>
      <c r="M8" s="332" t="s">
        <v>41</v>
      </c>
      <c r="N8" s="317"/>
      <c r="O8" s="329"/>
      <c r="P8" s="321"/>
      <c r="Q8" s="331"/>
      <c r="R8" s="327"/>
      <c r="S8" s="329"/>
      <c r="T8" s="321"/>
      <c r="U8" s="331"/>
      <c r="V8" s="262"/>
      <c r="W8" s="333"/>
    </row>
    <row r="9" spans="1:25" s="318" customFormat="1" ht="40.15" customHeight="1">
      <c r="A9" s="334" t="s">
        <v>140</v>
      </c>
      <c r="B9" s="335"/>
      <c r="C9" s="317">
        <v>49000</v>
      </c>
      <c r="D9" s="317"/>
      <c r="E9" s="317">
        <v>70331711803</v>
      </c>
      <c r="F9" s="317"/>
      <c r="G9" s="317">
        <v>96490751000</v>
      </c>
      <c r="H9" s="317"/>
      <c r="I9" s="317">
        <v>0</v>
      </c>
      <c r="J9" s="317">
        <v>0</v>
      </c>
      <c r="K9" s="336"/>
      <c r="L9" s="317">
        <v>0</v>
      </c>
      <c r="M9" s="317">
        <v>0</v>
      </c>
      <c r="N9" s="317"/>
      <c r="O9" s="317">
        <v>49000</v>
      </c>
      <c r="P9" s="317"/>
      <c r="Q9" s="317">
        <v>2024605</v>
      </c>
      <c r="R9" s="317"/>
      <c r="S9" s="317">
        <v>70331711803</v>
      </c>
      <c r="T9" s="317"/>
      <c r="U9" s="317">
        <v>99205645000</v>
      </c>
      <c r="V9" s="336"/>
      <c r="W9" s="337">
        <f>U9/درآمدها!$J$7</f>
        <v>2.7974781351445176E-2</v>
      </c>
      <c r="Y9" s="338">
        <f>C9+I9-L9-O9</f>
        <v>0</v>
      </c>
    </row>
    <row r="10" spans="1:25" s="318" customFormat="1" ht="40.15" customHeight="1">
      <c r="A10" s="334" t="s">
        <v>183</v>
      </c>
      <c r="B10" s="335"/>
      <c r="C10" s="317">
        <v>2642533</v>
      </c>
      <c r="D10" s="317"/>
      <c r="E10" s="317">
        <v>69999985686</v>
      </c>
      <c r="F10" s="317"/>
      <c r="G10" s="317">
        <v>87406059878</v>
      </c>
      <c r="H10" s="317"/>
      <c r="I10" s="317">
        <v>0</v>
      </c>
      <c r="J10" s="317">
        <v>0</v>
      </c>
      <c r="K10" s="336"/>
      <c r="L10" s="317">
        <v>0</v>
      </c>
      <c r="M10" s="317">
        <v>0</v>
      </c>
      <c r="N10" s="317"/>
      <c r="O10" s="317">
        <v>2642533</v>
      </c>
      <c r="P10" s="317"/>
      <c r="Q10" s="317">
        <v>33950.300000037845</v>
      </c>
      <c r="R10" s="317"/>
      <c r="S10" s="317">
        <v>69999985686</v>
      </c>
      <c r="T10" s="317"/>
      <c r="U10" s="317">
        <v>89714788110</v>
      </c>
      <c r="V10" s="336"/>
      <c r="W10" s="337">
        <f>U10/درآمدها!$J$7</f>
        <v>2.5298475518892936E-2</v>
      </c>
      <c r="Y10" s="338"/>
    </row>
    <row r="11" spans="1:25" s="318" customFormat="1" ht="40.15" customHeight="1">
      <c r="A11" s="334" t="s">
        <v>184</v>
      </c>
      <c r="B11" s="335"/>
      <c r="C11" s="317">
        <v>3268231</v>
      </c>
      <c r="D11" s="317"/>
      <c r="E11" s="317">
        <v>69999984709</v>
      </c>
      <c r="F11" s="317"/>
      <c r="G11" s="317">
        <v>86823824746</v>
      </c>
      <c r="H11" s="317"/>
      <c r="I11" s="317">
        <v>0</v>
      </c>
      <c r="J11" s="317">
        <v>0</v>
      </c>
      <c r="K11" s="336"/>
      <c r="L11" s="317">
        <v>0</v>
      </c>
      <c r="M11" s="317">
        <v>0</v>
      </c>
      <c r="N11" s="317"/>
      <c r="O11" s="317">
        <v>3268231</v>
      </c>
      <c r="P11" s="317"/>
      <c r="Q11" s="317">
        <v>27259.489999941863</v>
      </c>
      <c r="R11" s="317"/>
      <c r="S11" s="317">
        <v>69999984709</v>
      </c>
      <c r="T11" s="317"/>
      <c r="U11" s="317">
        <v>89090310262</v>
      </c>
      <c r="V11" s="336"/>
      <c r="W11" s="337">
        <f>U11/درآمدها!$J$7</f>
        <v>2.5122380385832505E-2</v>
      </c>
      <c r="Y11" s="338"/>
    </row>
    <row r="12" spans="1:25" s="318" customFormat="1" ht="40.15" customHeight="1">
      <c r="A12" s="334" t="s">
        <v>185</v>
      </c>
      <c r="B12" s="335"/>
      <c r="C12" s="317">
        <v>3698906</v>
      </c>
      <c r="D12" s="317"/>
      <c r="E12" s="317">
        <v>69999983586</v>
      </c>
      <c r="F12" s="317"/>
      <c r="G12" s="317">
        <v>87069694995</v>
      </c>
      <c r="H12" s="317"/>
      <c r="I12" s="317">
        <v>0</v>
      </c>
      <c r="J12" s="317">
        <v>0</v>
      </c>
      <c r="K12" s="336"/>
      <c r="L12" s="317">
        <v>0</v>
      </c>
      <c r="M12" s="317">
        <v>0</v>
      </c>
      <c r="N12" s="317"/>
      <c r="O12" s="317">
        <v>3698906</v>
      </c>
      <c r="P12" s="317"/>
      <c r="Q12" s="317">
        <v>24163</v>
      </c>
      <c r="R12" s="317"/>
      <c r="S12" s="317">
        <v>69999983586</v>
      </c>
      <c r="T12" s="317"/>
      <c r="U12" s="317">
        <v>89376665678</v>
      </c>
      <c r="V12" s="336"/>
      <c r="W12" s="337">
        <f>U12/درآمدها!$J$7</f>
        <v>2.5203129118945445E-2</v>
      </c>
    </row>
    <row r="13" spans="1:25" s="318" customFormat="1" ht="40.15" customHeight="1">
      <c r="A13" s="334" t="s">
        <v>186</v>
      </c>
      <c r="B13" s="335"/>
      <c r="C13" s="317">
        <v>4899171</v>
      </c>
      <c r="D13" s="317"/>
      <c r="E13" s="317">
        <v>77980407260</v>
      </c>
      <c r="F13" s="317"/>
      <c r="G13" s="317">
        <v>107335006597</v>
      </c>
      <c r="H13" s="317"/>
      <c r="I13" s="317">
        <v>0</v>
      </c>
      <c r="J13" s="317">
        <v>0</v>
      </c>
      <c r="K13" s="336"/>
      <c r="L13" s="317">
        <v>0</v>
      </c>
      <c r="M13" s="317">
        <v>0</v>
      </c>
      <c r="N13" s="317"/>
      <c r="O13" s="317">
        <v>4899171</v>
      </c>
      <c r="P13" s="317"/>
      <c r="Q13" s="317">
        <v>22487</v>
      </c>
      <c r="R13" s="317"/>
      <c r="S13" s="317">
        <v>77980407260</v>
      </c>
      <c r="T13" s="317"/>
      <c r="U13" s="317">
        <v>110167658277</v>
      </c>
      <c r="V13" s="336"/>
      <c r="W13" s="337">
        <f>U13/درآمدها!$J$7</f>
        <v>3.10659353336174E-2</v>
      </c>
    </row>
    <row r="14" spans="1:25" s="318" customFormat="1" ht="40.15" customHeight="1" thickBot="1">
      <c r="A14" s="334" t="s">
        <v>187</v>
      </c>
      <c r="B14" s="335"/>
      <c r="C14" s="317">
        <v>6128379</v>
      </c>
      <c r="D14" s="317"/>
      <c r="E14" s="317">
        <v>70017526764</v>
      </c>
      <c r="F14" s="317"/>
      <c r="G14" s="317">
        <v>87433399342</v>
      </c>
      <c r="H14" s="317"/>
      <c r="I14" s="317">
        <v>0</v>
      </c>
      <c r="J14" s="317">
        <v>0</v>
      </c>
      <c r="K14" s="336"/>
      <c r="L14" s="317">
        <v>0</v>
      </c>
      <c r="M14" s="317">
        <v>0</v>
      </c>
      <c r="N14" s="317"/>
      <c r="O14" s="317">
        <v>6128379</v>
      </c>
      <c r="P14" s="317"/>
      <c r="Q14" s="317">
        <v>14638.200000032635</v>
      </c>
      <c r="R14" s="317"/>
      <c r="S14" s="317">
        <v>70017526764</v>
      </c>
      <c r="T14" s="317"/>
      <c r="U14" s="317">
        <v>89708437478</v>
      </c>
      <c r="V14" s="336"/>
      <c r="W14" s="337">
        <f>U14/درآمدها!$J$7</f>
        <v>2.529668471816135E-2</v>
      </c>
    </row>
    <row r="15" spans="1:25" s="318" customFormat="1" ht="42" customHeight="1" thickBot="1">
      <c r="A15" s="335"/>
      <c r="B15" s="319"/>
      <c r="C15" s="317"/>
      <c r="D15" s="117">
        <f>SUM(D9:D9)</f>
        <v>0</v>
      </c>
      <c r="E15" s="117">
        <f>SUM(E9:E14)</f>
        <v>428329599808</v>
      </c>
      <c r="F15" s="317"/>
      <c r="G15" s="117">
        <f>SUM(G9:G14)</f>
        <v>552558736558</v>
      </c>
      <c r="H15" s="317"/>
      <c r="I15" s="317"/>
      <c r="J15" s="117">
        <f>SUM(J9:J14)</f>
        <v>0</v>
      </c>
      <c r="K15" s="317"/>
      <c r="L15" s="317"/>
      <c r="M15" s="117">
        <f>SUM(M9:M14)</f>
        <v>0</v>
      </c>
      <c r="N15" s="317"/>
      <c r="O15" s="317"/>
      <c r="P15" s="317"/>
      <c r="Q15" s="317"/>
      <c r="R15" s="317"/>
      <c r="S15" s="117">
        <f>SUM(S9:S14)</f>
        <v>428329599808</v>
      </c>
      <c r="T15" s="317"/>
      <c r="U15" s="117">
        <f>SUM(U9:U14)</f>
        <v>567263504805</v>
      </c>
      <c r="V15" s="335"/>
      <c r="W15" s="339">
        <f>SUM(W9:W14)</f>
        <v>0.15996138642689481</v>
      </c>
    </row>
    <row r="16" spans="1:25" s="137" customFormat="1" ht="18.75" thickTop="1">
      <c r="A16" s="313"/>
      <c r="C16" s="91"/>
      <c r="L16" s="340"/>
    </row>
    <row r="17" spans="1:21" s="137" customFormat="1" ht="18" hidden="1">
      <c r="A17" s="313"/>
      <c r="C17" s="91"/>
      <c r="L17" s="340"/>
    </row>
    <row r="18" spans="1:21" s="137" customFormat="1" ht="18" hidden="1">
      <c r="A18" s="313"/>
      <c r="C18" s="91"/>
      <c r="L18" s="340"/>
    </row>
    <row r="19" spans="1:21" s="137" customFormat="1" ht="21.75" hidden="1">
      <c r="A19" s="313"/>
      <c r="C19" s="91"/>
      <c r="L19" s="340"/>
      <c r="U19" s="38">
        <v>288852612688</v>
      </c>
    </row>
    <row r="20" spans="1:21" s="137" customFormat="1" ht="21.75" hidden="1">
      <c r="A20" s="313"/>
      <c r="C20" s="91"/>
      <c r="U20" s="38">
        <f>U19-U15</f>
        <v>-278410892117</v>
      </c>
    </row>
    <row r="21" spans="1:21" ht="18.75" hidden="1" customHeight="1" thickTop="1">
      <c r="A21" s="313"/>
      <c r="B21" s="137"/>
      <c r="C21" s="91"/>
      <c r="D21" s="137"/>
      <c r="E21" s="137"/>
      <c r="F21" s="137"/>
      <c r="G21" s="137"/>
      <c r="H21" s="137"/>
      <c r="I21" s="137"/>
      <c r="J21" s="137"/>
      <c r="K21" s="137"/>
    </row>
    <row r="22" spans="1:21" ht="15.75" hidden="1" customHeight="1" thickTop="1">
      <c r="A22" s="313"/>
      <c r="B22" s="137"/>
      <c r="C22" s="91"/>
      <c r="D22" s="137"/>
      <c r="E22" s="137"/>
      <c r="F22" s="137"/>
      <c r="G22" s="137"/>
      <c r="H22" s="137"/>
      <c r="I22" s="137"/>
      <c r="J22" s="137"/>
      <c r="K22" s="137"/>
    </row>
    <row r="23" spans="1:21" ht="15.75" hidden="1" customHeight="1" thickTop="1">
      <c r="A23" s="313"/>
      <c r="B23" s="137"/>
      <c r="C23" s="91"/>
      <c r="D23" s="137"/>
      <c r="E23" s="137"/>
      <c r="F23" s="137"/>
      <c r="G23" s="137"/>
      <c r="H23" s="137"/>
      <c r="I23" s="137"/>
      <c r="J23" s="137"/>
      <c r="K23" s="137"/>
    </row>
    <row r="24" spans="1:21" ht="15.75" hidden="1" customHeight="1" thickTop="1">
      <c r="A24" s="313"/>
      <c r="B24" s="137"/>
      <c r="C24" s="91"/>
      <c r="D24" s="137"/>
      <c r="E24" s="137"/>
      <c r="F24" s="137"/>
      <c r="G24" s="137"/>
      <c r="H24" s="137"/>
      <c r="I24" s="137"/>
      <c r="J24" s="137"/>
      <c r="K24" s="137"/>
    </row>
    <row r="25" spans="1:21" ht="15.75" hidden="1" customHeight="1" thickTop="1">
      <c r="A25" s="313"/>
      <c r="B25" s="137"/>
      <c r="C25" s="91"/>
      <c r="D25" s="137"/>
      <c r="E25" s="137"/>
      <c r="F25" s="137"/>
      <c r="G25" s="137"/>
      <c r="H25" s="137"/>
      <c r="I25" s="137"/>
      <c r="J25" s="137"/>
      <c r="K25" s="137"/>
    </row>
    <row r="26" spans="1:21" ht="15.75" hidden="1" customHeight="1" thickTop="1">
      <c r="A26" s="313"/>
      <c r="B26" s="137"/>
      <c r="C26" s="91"/>
      <c r="D26" s="137"/>
      <c r="E26" s="137"/>
      <c r="F26" s="137"/>
      <c r="G26" s="137"/>
      <c r="H26" s="137"/>
      <c r="I26" s="137"/>
      <c r="J26" s="137"/>
      <c r="K26" s="137"/>
    </row>
    <row r="27" spans="1:21" ht="15.75" hidden="1" customHeight="1" thickTop="1">
      <c r="A27" s="313"/>
      <c r="B27" s="137"/>
      <c r="C27" s="91"/>
      <c r="D27" s="137"/>
      <c r="E27" s="137"/>
      <c r="F27" s="137"/>
      <c r="G27" s="137"/>
      <c r="H27" s="137"/>
      <c r="I27" s="137"/>
      <c r="J27" s="137"/>
      <c r="K27" s="137"/>
    </row>
    <row r="28" spans="1:21" ht="15.75" hidden="1" customHeight="1" thickTop="1">
      <c r="A28" s="313"/>
      <c r="B28" s="137"/>
      <c r="C28" s="91"/>
      <c r="D28" s="137"/>
      <c r="E28" s="137"/>
      <c r="F28" s="137"/>
      <c r="G28" s="137"/>
      <c r="H28" s="137"/>
      <c r="I28" s="137"/>
      <c r="J28" s="137"/>
      <c r="K28" s="137"/>
    </row>
    <row r="29" spans="1:21" ht="15.75" hidden="1" customHeight="1" thickTop="1">
      <c r="A29" s="313"/>
      <c r="B29" s="137"/>
      <c r="C29" s="91"/>
      <c r="D29" s="137"/>
      <c r="E29" s="137"/>
      <c r="F29" s="137"/>
      <c r="G29" s="137"/>
      <c r="H29" s="137"/>
      <c r="I29" s="137"/>
      <c r="J29" s="137"/>
      <c r="K29" s="137"/>
    </row>
    <row r="30" spans="1:21" ht="15.75" hidden="1" customHeight="1" thickTop="1">
      <c r="A30" s="313"/>
      <c r="B30" s="137"/>
      <c r="C30" s="91"/>
      <c r="D30" s="137"/>
      <c r="E30" s="137"/>
      <c r="F30" s="137"/>
      <c r="G30" s="137"/>
      <c r="H30" s="137"/>
      <c r="I30" s="137"/>
      <c r="J30" s="137"/>
      <c r="K30" s="137"/>
    </row>
    <row r="31" spans="1:21" ht="15.75" hidden="1" customHeight="1" thickTop="1">
      <c r="A31" s="313"/>
      <c r="B31" s="137"/>
      <c r="C31" s="91"/>
      <c r="D31" s="137"/>
      <c r="E31" s="137"/>
      <c r="F31" s="137"/>
      <c r="G31" s="137"/>
      <c r="H31" s="137"/>
      <c r="I31" s="137"/>
      <c r="J31" s="137"/>
      <c r="K31" s="137"/>
    </row>
    <row r="32" spans="1:21" ht="15.75" hidden="1" customHeight="1" thickTop="1">
      <c r="A32" s="313"/>
      <c r="B32" s="137"/>
      <c r="C32" s="91"/>
      <c r="D32" s="137"/>
      <c r="E32" s="137"/>
      <c r="F32" s="137"/>
      <c r="G32" s="137"/>
      <c r="H32" s="137"/>
      <c r="I32" s="137"/>
      <c r="J32" s="137"/>
      <c r="K32" s="137"/>
    </row>
    <row r="33" spans="1:21" ht="18" hidden="1">
      <c r="A33" s="313"/>
      <c r="B33" s="137"/>
      <c r="C33" s="91"/>
      <c r="D33" s="137"/>
      <c r="E33" s="137"/>
      <c r="F33" s="137"/>
      <c r="G33" s="137"/>
      <c r="H33" s="137"/>
      <c r="I33" s="137"/>
      <c r="J33" s="137"/>
      <c r="K33" s="137"/>
    </row>
    <row r="34" spans="1:21" ht="18" hidden="1">
      <c r="A34" s="313"/>
      <c r="B34" s="137"/>
      <c r="C34" s="91"/>
      <c r="D34" s="137"/>
      <c r="E34" s="137"/>
      <c r="F34" s="137"/>
      <c r="G34" s="137"/>
      <c r="H34" s="137"/>
      <c r="I34" s="137"/>
      <c r="J34" s="137"/>
      <c r="K34" s="137"/>
    </row>
    <row r="35" spans="1:21" s="342" customFormat="1" ht="30.75">
      <c r="A35" s="341"/>
      <c r="C35" s="141"/>
      <c r="E35" s="343"/>
      <c r="G35" s="343"/>
      <c r="O35" s="344"/>
    </row>
    <row r="36" spans="1:21" s="342" customFormat="1" ht="30.75">
      <c r="A36" s="341"/>
      <c r="C36" s="142"/>
      <c r="E36" s="343"/>
      <c r="F36" s="343"/>
      <c r="G36" s="343"/>
      <c r="I36" s="343"/>
      <c r="S36" s="343"/>
      <c r="U36" s="343"/>
    </row>
    <row r="37" spans="1:21" s="342" customFormat="1" ht="30.75">
      <c r="A37" s="341"/>
      <c r="C37" s="142"/>
      <c r="I37" s="344"/>
      <c r="S37" s="344"/>
      <c r="U37" s="344"/>
    </row>
    <row r="38" spans="1:21" s="342" customFormat="1" ht="30.75">
      <c r="A38" s="341"/>
      <c r="C38" s="142"/>
      <c r="E38" s="343"/>
      <c r="G38" s="343"/>
      <c r="O38" s="343"/>
      <c r="S38" s="343"/>
      <c r="U38" s="343"/>
    </row>
    <row r="39" spans="1:21" s="342" customFormat="1" ht="30.75">
      <c r="A39" s="341"/>
      <c r="C39" s="142"/>
      <c r="E39" s="344"/>
      <c r="F39" s="344"/>
      <c r="G39" s="344"/>
      <c r="O39" s="344"/>
      <c r="Q39" s="343"/>
      <c r="S39" s="344"/>
      <c r="T39" s="344"/>
      <c r="U39" s="344"/>
    </row>
    <row r="40" spans="1:21" s="342" customFormat="1" ht="30.75">
      <c r="A40" s="341"/>
      <c r="C40" s="142"/>
      <c r="Q40" s="343"/>
    </row>
    <row r="41" spans="1:21" s="342" customFormat="1" ht="30.75">
      <c r="A41" s="341"/>
      <c r="C41" s="142"/>
      <c r="Q41" s="343"/>
    </row>
  </sheetData>
  <mergeCells count="22">
    <mergeCell ref="A1:W1"/>
    <mergeCell ref="A2:W2"/>
    <mergeCell ref="A3:W3"/>
    <mergeCell ref="A4:K4"/>
    <mergeCell ref="A7:A8"/>
    <mergeCell ref="C7:C8"/>
    <mergeCell ref="E7:E8"/>
    <mergeCell ref="G7:G8"/>
    <mergeCell ref="C6:G6"/>
    <mergeCell ref="I6:M6"/>
    <mergeCell ref="O6:W6"/>
    <mergeCell ref="D7:D8"/>
    <mergeCell ref="F7:F8"/>
    <mergeCell ref="I7:J7"/>
    <mergeCell ref="L7:M7"/>
    <mergeCell ref="O7:O8"/>
    <mergeCell ref="W7:W8"/>
    <mergeCell ref="P7:P8"/>
    <mergeCell ref="Q7:Q8"/>
    <mergeCell ref="S7:S8"/>
    <mergeCell ref="T7:T8"/>
    <mergeCell ref="U7:U8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38"/>
  <sheetViews>
    <sheetView rightToLeft="1" view="pageBreakPreview" zoomScaleNormal="100" zoomScaleSheetLayoutView="100" workbookViewId="0">
      <selection activeCell="A22" sqref="A22:XFD30"/>
    </sheetView>
  </sheetViews>
  <sheetFormatPr defaultColWidth="9.140625" defaultRowHeight="15"/>
  <cols>
    <col min="1" max="1" width="18.7109375" style="345" customWidth="1"/>
    <col min="2" max="2" width="0.42578125" style="312" customWidth="1"/>
    <col min="3" max="3" width="15.140625" style="36" bestFit="1" customWidth="1"/>
    <col min="4" max="4" width="0.7109375" style="312" customWidth="1"/>
    <col min="5" max="5" width="15.140625" style="312" bestFit="1" customWidth="1"/>
    <col min="6" max="6" width="0.42578125" style="312" customWidth="1"/>
    <col min="7" max="7" width="15.140625" style="312" bestFit="1" customWidth="1"/>
    <col min="8" max="8" width="0.42578125" style="312" customWidth="1"/>
    <col min="9" max="9" width="15.140625" style="312" bestFit="1" customWidth="1"/>
    <col min="10" max="10" width="0.5703125" style="312" customWidth="1"/>
    <col min="11" max="11" width="16" style="312" customWidth="1"/>
    <col min="12" max="12" width="14.7109375" style="312" hidden="1" customWidth="1"/>
    <col min="13" max="13" width="9.140625" style="312"/>
    <col min="14" max="14" width="20.140625" style="312" bestFit="1" customWidth="1"/>
    <col min="15" max="16" width="9.140625" style="312"/>
    <col min="17" max="17" width="12.140625" style="312" hidden="1" customWidth="1"/>
    <col min="18" max="16384" width="9.140625" style="312"/>
  </cols>
  <sheetData>
    <row r="1" spans="1:13" s="196" customFormat="1" ht="18">
      <c r="A1" s="346" t="s">
        <v>75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</row>
    <row r="2" spans="1:13" s="196" customFormat="1" ht="18">
      <c r="A2" s="346" t="s">
        <v>42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</row>
    <row r="3" spans="1:13" s="196" customFormat="1" ht="16.5" customHeight="1">
      <c r="A3" s="346" t="str">
        <f>روکش!A21</f>
        <v>منتهی به 1405/04/31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</row>
    <row r="4" spans="1:13" ht="18.75">
      <c r="A4" s="347" t="s">
        <v>43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</row>
    <row r="5" spans="1:13" ht="11.25" customHeight="1">
      <c r="A5" s="313"/>
      <c r="B5" s="137"/>
      <c r="C5" s="91"/>
      <c r="D5" s="137"/>
      <c r="E5" s="137"/>
      <c r="F5" s="137"/>
      <c r="G5" s="137"/>
      <c r="H5" s="137"/>
      <c r="I5" s="137"/>
      <c r="J5" s="137"/>
      <c r="K5" s="137"/>
    </row>
    <row r="6" spans="1:13" ht="18.75" customHeight="1" thickBot="1">
      <c r="A6" s="348"/>
      <c r="B6" s="349"/>
      <c r="C6" s="94" t="s">
        <v>182</v>
      </c>
      <c r="D6" s="143"/>
      <c r="E6" s="350" t="s">
        <v>7</v>
      </c>
      <c r="F6" s="350"/>
      <c r="G6" s="350"/>
      <c r="H6" s="137"/>
      <c r="I6" s="201" t="s">
        <v>193</v>
      </c>
      <c r="J6" s="201"/>
      <c r="K6" s="201"/>
    </row>
    <row r="7" spans="1:13" ht="17.25" customHeight="1">
      <c r="A7" s="351" t="s">
        <v>8</v>
      </c>
      <c r="B7" s="351"/>
      <c r="C7" s="175" t="s">
        <v>6</v>
      </c>
      <c r="D7" s="352"/>
      <c r="E7" s="353" t="s">
        <v>28</v>
      </c>
      <c r="F7" s="205"/>
      <c r="G7" s="353" t="s">
        <v>29</v>
      </c>
      <c r="H7" s="137"/>
      <c r="I7" s="354" t="s">
        <v>6</v>
      </c>
      <c r="J7" s="351"/>
      <c r="K7" s="355" t="s">
        <v>18</v>
      </c>
    </row>
    <row r="8" spans="1:13" ht="11.25" customHeight="1" thickBot="1">
      <c r="A8" s="356"/>
      <c r="B8" s="351"/>
      <c r="C8" s="176"/>
      <c r="D8" s="352"/>
      <c r="E8" s="357"/>
      <c r="F8" s="137"/>
      <c r="G8" s="357"/>
      <c r="H8" s="137"/>
      <c r="I8" s="358"/>
      <c r="J8" s="351"/>
      <c r="K8" s="359"/>
    </row>
    <row r="9" spans="1:13" s="137" customFormat="1" ht="18">
      <c r="A9" s="126" t="s">
        <v>150</v>
      </c>
      <c r="B9" s="360"/>
      <c r="C9" s="125">
        <v>178246571398</v>
      </c>
      <c r="D9" s="125"/>
      <c r="E9" s="125">
        <v>962682200447</v>
      </c>
      <c r="F9" s="125"/>
      <c r="G9" s="125">
        <v>641706372603</v>
      </c>
      <c r="H9" s="125"/>
      <c r="I9" s="125">
        <f>C9+E9-G9</f>
        <v>499222399242</v>
      </c>
      <c r="K9" s="93">
        <f>I9/درآمدها!$J$7</f>
        <v>0.14077462491714882</v>
      </c>
      <c r="L9" s="340"/>
      <c r="M9" s="361"/>
    </row>
    <row r="10" spans="1:13" s="137" customFormat="1" ht="18">
      <c r="A10" s="126" t="s">
        <v>152</v>
      </c>
      <c r="B10" s="360"/>
      <c r="C10" s="125">
        <v>545018942089</v>
      </c>
      <c r="D10" s="125"/>
      <c r="E10" s="125">
        <v>904470161220</v>
      </c>
      <c r="F10" s="125"/>
      <c r="G10" s="125">
        <v>1269718525682</v>
      </c>
      <c r="H10" s="125"/>
      <c r="I10" s="125">
        <f t="shared" ref="I10:I19" si="0">C10+E10-G10</f>
        <v>179770577627</v>
      </c>
      <c r="K10" s="93">
        <f>I10/درآمدها!$J$7</f>
        <v>5.0693109273553201E-2</v>
      </c>
      <c r="L10" s="340"/>
    </row>
    <row r="11" spans="1:13" s="137" customFormat="1" ht="18">
      <c r="A11" s="126" t="s">
        <v>149</v>
      </c>
      <c r="B11" s="362"/>
      <c r="C11" s="125">
        <v>13946907111</v>
      </c>
      <c r="D11" s="125"/>
      <c r="E11" s="125">
        <v>2568562538940</v>
      </c>
      <c r="F11" s="125"/>
      <c r="G11" s="125">
        <v>2573668216612</v>
      </c>
      <c r="H11" s="125"/>
      <c r="I11" s="125">
        <f>C11+E11-G11</f>
        <v>8841229439</v>
      </c>
      <c r="K11" s="93">
        <f>I11/درآمدها!$J$7</f>
        <v>2.4931188183291916E-3</v>
      </c>
      <c r="L11" s="340"/>
    </row>
    <row r="12" spans="1:13" s="137" customFormat="1" ht="18">
      <c r="A12" s="126" t="s">
        <v>148</v>
      </c>
      <c r="B12" s="360"/>
      <c r="C12" s="125">
        <v>12502322327</v>
      </c>
      <c r="D12" s="125"/>
      <c r="E12" s="125">
        <v>99047765079</v>
      </c>
      <c r="F12" s="125"/>
      <c r="G12" s="125">
        <v>106549355000</v>
      </c>
      <c r="H12" s="125"/>
      <c r="I12" s="125">
        <f t="shared" si="0"/>
        <v>5000732406</v>
      </c>
      <c r="K12" s="93">
        <f>I12/درآمدها!$J$7</f>
        <v>1.4101455179787034E-3</v>
      </c>
      <c r="L12" s="340"/>
    </row>
    <row r="13" spans="1:13" s="137" customFormat="1" ht="18">
      <c r="A13" s="126" t="s">
        <v>153</v>
      </c>
      <c r="B13" s="360"/>
      <c r="C13" s="125">
        <v>266879481319</v>
      </c>
      <c r="D13" s="125"/>
      <c r="E13" s="125">
        <v>1726179521601</v>
      </c>
      <c r="F13" s="125"/>
      <c r="G13" s="125">
        <v>1156463135000</v>
      </c>
      <c r="H13" s="125"/>
      <c r="I13" s="125">
        <f t="shared" si="0"/>
        <v>836595867920</v>
      </c>
      <c r="K13" s="93">
        <f>I13/درآمدها!$J$7</f>
        <v>0.23590982634692317</v>
      </c>
      <c r="L13" s="340"/>
    </row>
    <row r="14" spans="1:13" s="137" customFormat="1" ht="18">
      <c r="A14" s="126" t="s">
        <v>170</v>
      </c>
      <c r="B14" s="362"/>
      <c r="C14" s="125">
        <v>40360825</v>
      </c>
      <c r="D14" s="125"/>
      <c r="E14" s="125">
        <v>171395</v>
      </c>
      <c r="F14" s="125"/>
      <c r="G14" s="125">
        <v>0</v>
      </c>
      <c r="H14" s="125"/>
      <c r="I14" s="125">
        <f t="shared" si="0"/>
        <v>40532220</v>
      </c>
      <c r="K14" s="93">
        <f>I14/درآمدها!$J$7</f>
        <v>1.1429591453073795E-5</v>
      </c>
      <c r="L14" s="340"/>
    </row>
    <row r="15" spans="1:13" s="137" customFormat="1" ht="18">
      <c r="A15" s="126" t="s">
        <v>171</v>
      </c>
      <c r="B15" s="362"/>
      <c r="C15" s="125">
        <v>73834974</v>
      </c>
      <c r="D15" s="125"/>
      <c r="E15" s="125">
        <v>310603</v>
      </c>
      <c r="F15" s="125"/>
      <c r="G15" s="125">
        <v>693000</v>
      </c>
      <c r="H15" s="125"/>
      <c r="I15" s="125">
        <f t="shared" si="0"/>
        <v>73452577</v>
      </c>
      <c r="K15" s="93">
        <f>I15/درآمدها!$J$7</f>
        <v>2.0712730422499554E-5</v>
      </c>
      <c r="L15" s="340"/>
    </row>
    <row r="16" spans="1:13" s="137" customFormat="1" ht="18">
      <c r="A16" s="126" t="s">
        <v>154</v>
      </c>
      <c r="B16" s="362"/>
      <c r="C16" s="125">
        <v>334507</v>
      </c>
      <c r="D16" s="125"/>
      <c r="E16" s="125">
        <v>0</v>
      </c>
      <c r="F16" s="125"/>
      <c r="G16" s="125">
        <v>0</v>
      </c>
      <c r="H16" s="125"/>
      <c r="I16" s="125">
        <f t="shared" si="0"/>
        <v>334507</v>
      </c>
      <c r="K16" s="93">
        <f>I16/درآمدها!$J$7</f>
        <v>9.4326892240132822E-8</v>
      </c>
      <c r="L16" s="340"/>
    </row>
    <row r="17" spans="1:12" s="137" customFormat="1" ht="18">
      <c r="A17" s="126" t="s">
        <v>147</v>
      </c>
      <c r="B17" s="362"/>
      <c r="C17" s="125">
        <v>5161962</v>
      </c>
      <c r="D17" s="125"/>
      <c r="E17" s="125">
        <v>21828</v>
      </c>
      <c r="F17" s="125"/>
      <c r="G17" s="125">
        <v>630000</v>
      </c>
      <c r="H17" s="125"/>
      <c r="I17" s="125">
        <f t="shared" si="0"/>
        <v>4553790</v>
      </c>
      <c r="K17" s="93">
        <f>I17/درآمدها!$J$7</f>
        <v>1.2841132132188397E-6</v>
      </c>
      <c r="L17" s="340"/>
    </row>
    <row r="18" spans="1:12" s="137" customFormat="1" ht="18.75" customHeight="1">
      <c r="A18" s="126" t="s">
        <v>159</v>
      </c>
      <c r="B18" s="362"/>
      <c r="C18" s="125">
        <v>243674</v>
      </c>
      <c r="D18" s="125"/>
      <c r="E18" s="125">
        <v>0</v>
      </c>
      <c r="F18" s="125"/>
      <c r="G18" s="125">
        <v>0</v>
      </c>
      <c r="H18" s="125"/>
      <c r="I18" s="125">
        <f t="shared" si="0"/>
        <v>243674</v>
      </c>
      <c r="K18" s="93">
        <f>I18/درآمدها!$J$7</f>
        <v>6.8713094613033887E-8</v>
      </c>
      <c r="L18" s="340"/>
    </row>
    <row r="19" spans="1:12" s="137" customFormat="1" ht="19.5" customHeight="1">
      <c r="A19" s="126" t="s">
        <v>160</v>
      </c>
      <c r="B19" s="362"/>
      <c r="C19" s="125">
        <v>2180413</v>
      </c>
      <c r="D19" s="125"/>
      <c r="E19" s="125">
        <v>9220</v>
      </c>
      <c r="F19" s="125"/>
      <c r="G19" s="125">
        <v>0</v>
      </c>
      <c r="H19" s="125"/>
      <c r="I19" s="125">
        <f t="shared" si="0"/>
        <v>2189633</v>
      </c>
      <c r="K19" s="93">
        <f>I19/درآمدها!$J$7</f>
        <v>6.1744978740785323E-7</v>
      </c>
      <c r="L19" s="340"/>
    </row>
    <row r="20" spans="1:12" s="137" customFormat="1" ht="18.75" thickBot="1">
      <c r="A20" s="363"/>
      <c r="B20" s="35"/>
      <c r="C20" s="95">
        <f>SUM(C9:C19)</f>
        <v>1016716340599</v>
      </c>
      <c r="D20" s="154"/>
      <c r="E20" s="95">
        <f t="shared" ref="E20:K20" si="1">SUM(E9:E19)</f>
        <v>6260942700333</v>
      </c>
      <c r="F20" s="154">
        <f t="shared" si="1"/>
        <v>0</v>
      </c>
      <c r="G20" s="95">
        <f t="shared" si="1"/>
        <v>5748106927897</v>
      </c>
      <c r="H20" s="154">
        <f t="shared" si="1"/>
        <v>0</v>
      </c>
      <c r="I20" s="95">
        <f t="shared" si="1"/>
        <v>1529552113035</v>
      </c>
      <c r="J20" s="154">
        <f t="shared" si="1"/>
        <v>0</v>
      </c>
      <c r="K20" s="115">
        <f t="shared" si="1"/>
        <v>0.4313150317987961</v>
      </c>
    </row>
    <row r="21" spans="1:12" ht="18.75" thickTop="1">
      <c r="I21" s="364"/>
      <c r="K21" s="93"/>
    </row>
    <row r="22" spans="1:12">
      <c r="E22" s="364"/>
      <c r="G22" s="364"/>
      <c r="I22" s="36"/>
    </row>
    <row r="23" spans="1:12">
      <c r="D23" s="36"/>
      <c r="E23" s="36"/>
      <c r="F23" s="36"/>
      <c r="G23" s="36"/>
      <c r="H23" s="36"/>
      <c r="I23" s="36"/>
    </row>
    <row r="24" spans="1:12">
      <c r="E24" s="36"/>
      <c r="G24" s="36"/>
      <c r="I24" s="36"/>
    </row>
    <row r="25" spans="1:12">
      <c r="D25" s="36"/>
      <c r="E25" s="36"/>
      <c r="G25" s="36"/>
      <c r="I25" s="365"/>
    </row>
    <row r="26" spans="1:12">
      <c r="C26" s="365"/>
      <c r="D26" s="365"/>
      <c r="E26" s="365"/>
      <c r="F26" s="365"/>
      <c r="G26" s="365"/>
      <c r="H26" s="365"/>
      <c r="I26" s="365"/>
    </row>
    <row r="27" spans="1:12">
      <c r="B27" s="365"/>
      <c r="C27" s="365"/>
      <c r="D27" s="365"/>
      <c r="E27" s="365"/>
      <c r="F27" s="365"/>
      <c r="G27" s="365"/>
      <c r="H27" s="365"/>
      <c r="I27" s="365"/>
    </row>
    <row r="28" spans="1:12">
      <c r="A28" s="366"/>
      <c r="E28" s="364"/>
      <c r="G28" s="364"/>
      <c r="I28" s="364"/>
    </row>
    <row r="29" spans="1:12">
      <c r="E29" s="364"/>
      <c r="G29" s="364"/>
      <c r="I29" s="364"/>
    </row>
    <row r="30" spans="1:12">
      <c r="D30" s="36"/>
      <c r="E30" s="36"/>
      <c r="F30" s="36"/>
      <c r="G30" s="36"/>
      <c r="H30" s="36"/>
      <c r="I30" s="36"/>
    </row>
    <row r="34" spans="9:9" hidden="1"/>
    <row r="35" spans="9:9" hidden="1">
      <c r="I35" s="364">
        <v>2002583000000</v>
      </c>
    </row>
    <row r="36" spans="9:9" hidden="1">
      <c r="I36" s="364">
        <v>52365143846</v>
      </c>
    </row>
    <row r="37" spans="9:9" hidden="1">
      <c r="I37" s="365">
        <f>I35+I36-I20</f>
        <v>525396030811</v>
      </c>
    </row>
    <row r="38" spans="9:9" hidden="1"/>
  </sheetData>
  <mergeCells count="16">
    <mergeCell ref="B12:B13"/>
    <mergeCell ref="B9:B10"/>
    <mergeCell ref="E6:G6"/>
    <mergeCell ref="A1:K1"/>
    <mergeCell ref="A2:K2"/>
    <mergeCell ref="A3:K3"/>
    <mergeCell ref="K7:K8"/>
    <mergeCell ref="A4:K4"/>
    <mergeCell ref="I7:I8"/>
    <mergeCell ref="J7:J8"/>
    <mergeCell ref="A7:A8"/>
    <mergeCell ref="B7:B8"/>
    <mergeCell ref="C7:C8"/>
    <mergeCell ref="E7:E8"/>
    <mergeCell ref="G7:G8"/>
    <mergeCell ref="I6:K6"/>
  </mergeCells>
  <phoneticPr fontId="47" type="noConversion"/>
  <pageMargins left="0.25" right="0.25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M39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8"/>
  <cols>
    <col min="1" max="1" width="54.28515625" style="228" customWidth="1"/>
    <col min="2" max="2" width="1" style="228" customWidth="1"/>
    <col min="3" max="3" width="10.85546875" style="196" bestFit="1" customWidth="1"/>
    <col min="4" max="4" width="1.140625" style="196" customWidth="1"/>
    <col min="5" max="5" width="20" style="45" customWidth="1"/>
    <col min="6" max="6" width="1" style="196" customWidth="1"/>
    <col min="7" max="7" width="15.140625" style="196" customWidth="1"/>
    <col min="8" max="8" width="0.42578125" style="196" customWidth="1"/>
    <col min="9" max="9" width="17.5703125" style="196" bestFit="1" customWidth="1"/>
    <col min="10" max="10" width="25.7109375" style="234" customWidth="1"/>
    <col min="11" max="11" width="27" style="237" hidden="1" customWidth="1"/>
    <col min="12" max="12" width="22" style="196" customWidth="1"/>
    <col min="13" max="14" width="13.5703125" style="196" bestFit="1" customWidth="1"/>
    <col min="15" max="16384" width="9.140625" style="196"/>
  </cols>
  <sheetData>
    <row r="1" spans="1:13" ht="21">
      <c r="A1" s="193" t="s">
        <v>75</v>
      </c>
      <c r="B1" s="193"/>
      <c r="C1" s="193"/>
      <c r="D1" s="193"/>
      <c r="E1" s="193"/>
      <c r="F1" s="193"/>
      <c r="G1" s="193"/>
      <c r="H1" s="193"/>
      <c r="I1" s="193"/>
      <c r="J1" s="194"/>
      <c r="K1" s="195"/>
    </row>
    <row r="2" spans="1:13" ht="21">
      <c r="A2" s="193" t="s">
        <v>42</v>
      </c>
      <c r="B2" s="193"/>
      <c r="C2" s="193"/>
      <c r="D2" s="193"/>
      <c r="E2" s="193"/>
      <c r="F2" s="193"/>
      <c r="G2" s="193"/>
      <c r="H2" s="193"/>
      <c r="I2" s="193"/>
      <c r="J2" s="197"/>
      <c r="K2" s="195"/>
    </row>
    <row r="3" spans="1:13" ht="21">
      <c r="A3" s="193" t="str">
        <f>سپرده!A3</f>
        <v>منتهی به 1405/04/31</v>
      </c>
      <c r="B3" s="193"/>
      <c r="C3" s="193"/>
      <c r="D3" s="193"/>
      <c r="E3" s="193"/>
      <c r="F3" s="193"/>
      <c r="G3" s="193"/>
      <c r="H3" s="193"/>
      <c r="I3" s="193"/>
      <c r="J3" s="194"/>
      <c r="K3" s="195"/>
    </row>
    <row r="4" spans="1:13" ht="21">
      <c r="A4" s="198" t="s">
        <v>23</v>
      </c>
      <c r="B4" s="199"/>
      <c r="C4" s="199"/>
      <c r="D4" s="199"/>
      <c r="E4" s="199"/>
      <c r="F4" s="199"/>
      <c r="G4" s="199"/>
      <c r="H4" s="199"/>
      <c r="I4" s="199"/>
      <c r="J4" s="194"/>
      <c r="K4" s="195"/>
      <c r="M4" s="200"/>
    </row>
    <row r="5" spans="1:13" ht="21.75" customHeight="1" thickBot="1">
      <c r="A5" s="198"/>
      <c r="B5" s="198"/>
      <c r="C5" s="198"/>
      <c r="D5" s="198"/>
      <c r="E5" s="201" t="str">
        <f>اوراق!Y6</f>
        <v xml:space="preserve"> 1405/04/31</v>
      </c>
      <c r="F5" s="201"/>
      <c r="G5" s="201"/>
      <c r="H5" s="201"/>
      <c r="I5" s="201"/>
      <c r="J5" s="194"/>
      <c r="K5" s="195"/>
    </row>
    <row r="6" spans="1:13" ht="21.75" customHeight="1" thickBot="1">
      <c r="A6" s="202" t="s">
        <v>30</v>
      </c>
      <c r="B6" s="203"/>
      <c r="C6" s="204" t="s">
        <v>31</v>
      </c>
      <c r="D6" s="205"/>
      <c r="E6" s="60" t="s">
        <v>6</v>
      </c>
      <c r="F6" s="205"/>
      <c r="G6" s="204" t="s">
        <v>16</v>
      </c>
      <c r="H6" s="205"/>
      <c r="I6" s="204" t="s">
        <v>74</v>
      </c>
      <c r="J6" s="194"/>
      <c r="K6" s="206" t="s">
        <v>166</v>
      </c>
    </row>
    <row r="7" spans="1:13" ht="21" customHeight="1">
      <c r="A7" s="207" t="s">
        <v>138</v>
      </c>
      <c r="B7" s="208"/>
      <c r="C7" s="209" t="s">
        <v>44</v>
      </c>
      <c r="D7" s="199"/>
      <c r="E7" s="125">
        <v>0</v>
      </c>
      <c r="F7" s="210"/>
      <c r="G7" s="122">
        <f>E7/$E$12</f>
        <v>0</v>
      </c>
      <c r="H7" s="211"/>
      <c r="I7" s="212">
        <f>E7/$J$7</f>
        <v>0</v>
      </c>
      <c r="J7" s="138">
        <v>3546252739340</v>
      </c>
      <c r="K7" s="213">
        <f>'درآمد سرمایه گذاری در سهام '!I11</f>
        <v>0</v>
      </c>
      <c r="L7" s="214" t="s">
        <v>167</v>
      </c>
      <c r="M7" s="215"/>
    </row>
    <row r="8" spans="1:13" ht="21" customHeight="1">
      <c r="A8" s="207" t="s">
        <v>139</v>
      </c>
      <c r="B8" s="208"/>
      <c r="C8" s="209" t="s">
        <v>45</v>
      </c>
      <c r="D8" s="199"/>
      <c r="E8" s="125">
        <f>'درآمد سرمایه گذاری در صندوق'!R17</f>
        <v>96595434021</v>
      </c>
      <c r="F8" s="210"/>
      <c r="G8" s="122">
        <f>E8/$E$12</f>
        <v>0.17008643063150275</v>
      </c>
      <c r="H8" s="211"/>
      <c r="I8" s="212">
        <f t="shared" ref="I8:I11" si="0">E8/$J$7</f>
        <v>2.7238733705984407E-2</v>
      </c>
      <c r="J8" s="139">
        <v>568034657957</v>
      </c>
      <c r="K8" s="216">
        <f>'درآمد سرمایه گذاری در صندوق'!I17</f>
        <v>14704768247</v>
      </c>
      <c r="L8" s="217" t="s">
        <v>168</v>
      </c>
      <c r="M8" s="215"/>
    </row>
    <row r="9" spans="1:13" ht="18.75" customHeight="1" thickBot="1">
      <c r="A9" s="207" t="s">
        <v>39</v>
      </c>
      <c r="B9" s="208"/>
      <c r="C9" s="209" t="s">
        <v>46</v>
      </c>
      <c r="D9" s="199"/>
      <c r="E9" s="125">
        <f>'درآمد سرمایه گذاری در اوراق بها'!Q17</f>
        <v>261185763138</v>
      </c>
      <c r="F9" s="210"/>
      <c r="G9" s="122">
        <f>E9/$E$12</f>
        <v>0.45989911049263121</v>
      </c>
      <c r="H9" s="211"/>
      <c r="I9" s="212">
        <f t="shared" si="0"/>
        <v>7.3651198133895493E-2</v>
      </c>
      <c r="J9" s="140">
        <v>81160261244</v>
      </c>
      <c r="K9" s="218">
        <f>'درآمد سرمایه گذاری در اوراق بها'!I17</f>
        <v>29322513340</v>
      </c>
      <c r="L9" s="219" t="s">
        <v>169</v>
      </c>
      <c r="M9" s="215"/>
    </row>
    <row r="10" spans="1:13" ht="18.75" customHeight="1">
      <c r="A10" s="207" t="s">
        <v>40</v>
      </c>
      <c r="B10" s="208"/>
      <c r="C10" s="209" t="s">
        <v>47</v>
      </c>
      <c r="D10" s="199"/>
      <c r="E10" s="125">
        <f>'درآمد سپرده بانکی'!G18</f>
        <v>210075997954</v>
      </c>
      <c r="F10" s="210"/>
      <c r="G10" s="122">
        <f>E10/$E$12</f>
        <v>0.36990440609831249</v>
      </c>
      <c r="H10" s="211"/>
      <c r="I10" s="212">
        <f t="shared" si="0"/>
        <v>5.9238868009474602E-2</v>
      </c>
      <c r="J10" s="220"/>
      <c r="K10" s="125">
        <f>'درآمد سپرده بانکی'!C18</f>
        <v>36922097983</v>
      </c>
      <c r="M10" s="215"/>
    </row>
    <row r="11" spans="1:13" ht="19.5" customHeight="1" thickBot="1">
      <c r="A11" s="207" t="s">
        <v>25</v>
      </c>
      <c r="B11" s="208"/>
      <c r="C11" s="209" t="s">
        <v>132</v>
      </c>
      <c r="D11" s="199"/>
      <c r="E11" s="221">
        <f>'سایر درآمدها'!E9</f>
        <v>62501140</v>
      </c>
      <c r="F11" s="210"/>
      <c r="G11" s="122">
        <f>E11/$E$12</f>
        <v>1.1005277755353047E-4</v>
      </c>
      <c r="H11" s="211"/>
      <c r="I11" s="212">
        <f t="shared" si="0"/>
        <v>1.7624558821386262E-5</v>
      </c>
      <c r="J11" s="220"/>
      <c r="K11" s="125">
        <f>'سایر درآمدها'!C9</f>
        <v>96451769</v>
      </c>
      <c r="M11" s="215"/>
    </row>
    <row r="12" spans="1:13" ht="19.5" customHeight="1" thickBot="1">
      <c r="A12" s="208"/>
      <c r="B12" s="222"/>
      <c r="C12" s="137"/>
      <c r="D12" s="137"/>
      <c r="E12" s="223">
        <f>SUM(E7:E11)</f>
        <v>567919696253</v>
      </c>
      <c r="F12" s="137"/>
      <c r="G12" s="224">
        <f>SUM(G7:G11)</f>
        <v>1</v>
      </c>
      <c r="H12" s="225"/>
      <c r="I12" s="226">
        <f>SUM(I7:I11)</f>
        <v>0.16014642440817592</v>
      </c>
      <c r="J12" s="220"/>
      <c r="K12" s="227">
        <f>SUM(K7:K11)</f>
        <v>81045831339</v>
      </c>
    </row>
    <row r="13" spans="1:13" ht="18.75" customHeight="1" thickTop="1">
      <c r="J13" s="229"/>
      <c r="K13" s="125"/>
    </row>
    <row r="14" spans="1:13" ht="18" customHeight="1">
      <c r="E14" s="61"/>
      <c r="F14" s="61"/>
      <c r="G14" s="61"/>
      <c r="I14" s="230"/>
      <c r="J14" s="229"/>
      <c r="K14" s="125"/>
      <c r="L14" s="229"/>
      <c r="M14" s="215"/>
    </row>
    <row r="15" spans="1:13" ht="18" customHeight="1">
      <c r="E15" s="61"/>
      <c r="F15" s="61"/>
      <c r="G15" s="61"/>
      <c r="J15" s="229"/>
      <c r="K15" s="125"/>
      <c r="L15" s="229"/>
      <c r="M15" s="215"/>
    </row>
    <row r="16" spans="1:13" ht="18" customHeight="1">
      <c r="E16" s="215"/>
      <c r="F16" s="61"/>
      <c r="G16" s="61"/>
      <c r="H16" s="61"/>
      <c r="J16" s="231"/>
      <c r="K16" s="125"/>
      <c r="L16" s="229"/>
      <c r="M16" s="229"/>
    </row>
    <row r="17" spans="2:12" ht="18" customHeight="1">
      <c r="E17" s="62"/>
      <c r="F17" s="61"/>
      <c r="G17" s="61"/>
      <c r="I17" s="230"/>
      <c r="J17" s="232"/>
      <c r="K17" s="125"/>
      <c r="L17" s="230"/>
    </row>
    <row r="18" spans="2:12" ht="17.45" customHeight="1">
      <c r="B18" s="233"/>
      <c r="E18" s="61"/>
      <c r="F18" s="61"/>
      <c r="G18" s="61"/>
      <c r="I18" s="230"/>
      <c r="J18" s="232"/>
      <c r="K18" s="125"/>
    </row>
    <row r="19" spans="2:12" ht="17.45" customHeight="1">
      <c r="B19" s="233"/>
      <c r="E19" s="129"/>
      <c r="F19" s="61"/>
      <c r="G19" s="61"/>
      <c r="K19" s="125"/>
      <c r="L19" s="230"/>
    </row>
    <row r="20" spans="2:12" ht="17.45" customHeight="1">
      <c r="B20" s="233"/>
      <c r="E20" s="129"/>
      <c r="K20" s="125"/>
    </row>
    <row r="21" spans="2:12">
      <c r="B21" s="233"/>
      <c r="C21" s="235"/>
      <c r="G21" s="235"/>
      <c r="J21" s="236"/>
    </row>
    <row r="22" spans="2:12">
      <c r="B22" s="233"/>
      <c r="C22" s="215"/>
      <c r="G22" s="235"/>
      <c r="J22" s="236"/>
    </row>
    <row r="23" spans="2:12">
      <c r="B23" s="233"/>
      <c r="G23" s="235"/>
      <c r="J23" s="238"/>
    </row>
    <row r="24" spans="2:12">
      <c r="B24" s="233"/>
      <c r="G24" s="215"/>
      <c r="J24" s="239"/>
    </row>
    <row r="25" spans="2:12">
      <c r="B25" s="233"/>
    </row>
    <row r="26" spans="2:12">
      <c r="B26" s="233"/>
      <c r="J26" s="238"/>
    </row>
    <row r="27" spans="2:12">
      <c r="B27" s="233"/>
      <c r="J27" s="239"/>
    </row>
    <row r="28" spans="2:12" ht="18.75" customHeight="1">
      <c r="B28" s="233"/>
    </row>
    <row r="29" spans="2:12">
      <c r="B29" s="233"/>
    </row>
    <row r="30" spans="2:12">
      <c r="B30" s="233"/>
    </row>
    <row r="31" spans="2:12">
      <c r="B31" s="233">
        <v>-854039</v>
      </c>
    </row>
    <row r="32" spans="2:12">
      <c r="B32" s="233">
        <v>-2219417</v>
      </c>
    </row>
    <row r="33" spans="2:2">
      <c r="B33" s="233">
        <v>-3940834</v>
      </c>
    </row>
    <row r="37" spans="2:2" ht="18.75" customHeight="1"/>
    <row r="38" spans="2:2" ht="17.45" customHeight="1"/>
    <row r="39" spans="2:2" ht="17.45" customHeight="1"/>
  </sheetData>
  <mergeCells count="4">
    <mergeCell ref="E5:I5"/>
    <mergeCell ref="A1:I1"/>
    <mergeCell ref="A2:I2"/>
    <mergeCell ref="A3:I3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U19"/>
  <sheetViews>
    <sheetView rightToLeft="1" view="pageBreakPreview" zoomScale="60" zoomScaleNormal="100" workbookViewId="0">
      <selection sqref="A1:XFD1048576"/>
    </sheetView>
  </sheetViews>
  <sheetFormatPr defaultColWidth="9.140625" defaultRowHeight="15"/>
  <cols>
    <col min="1" max="1" width="49.85546875" style="368" customWidth="1"/>
    <col min="2" max="2" width="1.28515625" style="368" customWidth="1"/>
    <col min="3" max="3" width="26.5703125" style="80" customWidth="1"/>
    <col min="4" max="4" width="1" style="368" customWidth="1"/>
    <col min="5" max="5" width="28.42578125" style="399" customWidth="1"/>
    <col min="6" max="6" width="1.42578125" style="399" customWidth="1"/>
    <col min="7" max="7" width="26.5703125" style="399" customWidth="1"/>
    <col min="8" max="8" width="1" style="400" customWidth="1"/>
    <col min="9" max="9" width="28.42578125" style="400" customWidth="1"/>
    <col min="10" max="10" width="2" style="400" customWidth="1"/>
    <col min="11" max="11" width="28.5703125" style="402" customWidth="1"/>
    <col min="12" max="12" width="1.5703125" style="368" customWidth="1"/>
    <col min="13" max="13" width="28.42578125" style="80" bestFit="1" customWidth="1"/>
    <col min="14" max="14" width="0.85546875" style="80" customWidth="1"/>
    <col min="15" max="15" width="28.42578125" style="399" bestFit="1" customWidth="1"/>
    <col min="16" max="16" width="0.85546875" style="399" customWidth="1"/>
    <col min="17" max="17" width="28.42578125" style="399" bestFit="1" customWidth="1"/>
    <col min="18" max="18" width="0.85546875" style="399" customWidth="1"/>
    <col min="19" max="19" width="27.140625" style="399" customWidth="1"/>
    <col min="20" max="20" width="1.42578125" style="399" customWidth="1"/>
    <col min="21" max="21" width="29.85546875" style="402" customWidth="1"/>
    <col min="22" max="16384" width="9.140625" style="368"/>
  </cols>
  <sheetData>
    <row r="1" spans="1:21" ht="27.75">
      <c r="A1" s="367" t="s">
        <v>75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</row>
    <row r="2" spans="1:21" ht="27.75">
      <c r="A2" s="367" t="s">
        <v>48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</row>
    <row r="3" spans="1:21" ht="27.75">
      <c r="A3" s="367" t="str">
        <f>روکش!A21</f>
        <v>منتهی به 1405/04/31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</row>
    <row r="5" spans="1:21" s="335" customFormat="1" ht="27.75">
      <c r="A5" s="242" t="s">
        <v>24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</row>
    <row r="6" spans="1:21" s="335" customFormat="1" ht="9.75" customHeight="1">
      <c r="C6" s="317"/>
      <c r="E6" s="369"/>
      <c r="F6" s="369"/>
      <c r="G6" s="369"/>
      <c r="H6" s="370"/>
      <c r="I6" s="370"/>
      <c r="J6" s="370"/>
      <c r="K6" s="371"/>
      <c r="M6" s="317"/>
      <c r="N6" s="317"/>
      <c r="O6" s="369"/>
      <c r="P6" s="369"/>
      <c r="Q6" s="369"/>
      <c r="R6" s="369"/>
      <c r="S6" s="369"/>
      <c r="T6" s="369"/>
      <c r="U6" s="371"/>
    </row>
    <row r="7" spans="1:21" s="335" customFormat="1" ht="27" customHeight="1" thickBot="1">
      <c r="A7" s="372"/>
      <c r="B7" s="373"/>
      <c r="C7" s="374" t="s">
        <v>194</v>
      </c>
      <c r="D7" s="374"/>
      <c r="E7" s="374"/>
      <c r="F7" s="374"/>
      <c r="G7" s="374"/>
      <c r="H7" s="374"/>
      <c r="I7" s="374"/>
      <c r="J7" s="374"/>
      <c r="K7" s="374"/>
      <c r="L7" s="373"/>
      <c r="M7" s="374" t="s">
        <v>195</v>
      </c>
      <c r="N7" s="374"/>
      <c r="O7" s="374"/>
      <c r="P7" s="374"/>
      <c r="Q7" s="374"/>
      <c r="R7" s="374"/>
      <c r="S7" s="374"/>
      <c r="T7" s="374"/>
      <c r="U7" s="374"/>
    </row>
    <row r="8" spans="1:21" s="269" customFormat="1" ht="24.75" customHeight="1">
      <c r="A8" s="255" t="s">
        <v>20</v>
      </c>
      <c r="B8" s="255"/>
      <c r="C8" s="375" t="s">
        <v>9</v>
      </c>
      <c r="D8" s="253"/>
      <c r="E8" s="376" t="s">
        <v>10</v>
      </c>
      <c r="F8" s="377"/>
      <c r="G8" s="376" t="s">
        <v>11</v>
      </c>
      <c r="H8" s="378"/>
      <c r="I8" s="379" t="s">
        <v>2</v>
      </c>
      <c r="J8" s="379"/>
      <c r="K8" s="379"/>
      <c r="L8" s="255"/>
      <c r="M8" s="375" t="s">
        <v>9</v>
      </c>
      <c r="N8" s="380"/>
      <c r="O8" s="376" t="s">
        <v>10</v>
      </c>
      <c r="P8" s="377"/>
      <c r="Q8" s="376" t="s">
        <v>11</v>
      </c>
      <c r="R8" s="377"/>
      <c r="S8" s="379" t="s">
        <v>2</v>
      </c>
      <c r="T8" s="379"/>
      <c r="U8" s="379"/>
    </row>
    <row r="9" spans="1:21" s="269" customFormat="1" ht="6" customHeight="1" thickBot="1">
      <c r="A9" s="255"/>
      <c r="B9" s="255"/>
      <c r="C9" s="381"/>
      <c r="D9" s="255"/>
      <c r="E9" s="382"/>
      <c r="F9" s="383"/>
      <c r="G9" s="382"/>
      <c r="H9" s="384"/>
      <c r="I9" s="374"/>
      <c r="J9" s="374"/>
      <c r="K9" s="374"/>
      <c r="L9" s="255"/>
      <c r="M9" s="381"/>
      <c r="N9" s="385"/>
      <c r="O9" s="382"/>
      <c r="P9" s="383"/>
      <c r="Q9" s="382"/>
      <c r="R9" s="383"/>
      <c r="S9" s="374"/>
      <c r="T9" s="374"/>
      <c r="U9" s="374"/>
    </row>
    <row r="10" spans="1:21" s="269" customFormat="1" ht="42.75" customHeight="1" thickBot="1">
      <c r="A10" s="264"/>
      <c r="B10" s="255"/>
      <c r="C10" s="386" t="s">
        <v>51</v>
      </c>
      <c r="D10" s="255"/>
      <c r="E10" s="387" t="s">
        <v>52</v>
      </c>
      <c r="F10" s="388"/>
      <c r="G10" s="387" t="s">
        <v>53</v>
      </c>
      <c r="H10" s="384"/>
      <c r="I10" s="389" t="s">
        <v>6</v>
      </c>
      <c r="J10" s="390"/>
      <c r="K10" s="391" t="s">
        <v>16</v>
      </c>
      <c r="L10" s="255"/>
      <c r="M10" s="386" t="s">
        <v>51</v>
      </c>
      <c r="N10" s="392"/>
      <c r="O10" s="387" t="s">
        <v>52</v>
      </c>
      <c r="P10" s="388"/>
      <c r="Q10" s="387" t="s">
        <v>53</v>
      </c>
      <c r="R10" s="388"/>
      <c r="S10" s="393" t="s">
        <v>6</v>
      </c>
      <c r="T10" s="394"/>
      <c r="U10" s="391" t="s">
        <v>16</v>
      </c>
    </row>
    <row r="11" spans="1:21" s="395" customFormat="1" ht="25.5" customHeight="1" thickBot="1">
      <c r="C11" s="396"/>
      <c r="D11" s="32"/>
      <c r="E11" s="396"/>
      <c r="F11" s="32"/>
      <c r="G11" s="396"/>
      <c r="H11" s="32"/>
      <c r="I11" s="396"/>
      <c r="J11" s="397"/>
      <c r="K11" s="398"/>
      <c r="M11" s="396"/>
      <c r="N11" s="26"/>
      <c r="O11" s="396"/>
      <c r="P11" s="26"/>
      <c r="Q11" s="396"/>
      <c r="R11" s="26"/>
      <c r="S11" s="396"/>
      <c r="T11" s="397"/>
      <c r="U11" s="398"/>
    </row>
    <row r="12" spans="1:21" ht="25.5" customHeight="1" thickTop="1">
      <c r="D12" s="26">
        <v>0</v>
      </c>
      <c r="F12" s="26">
        <v>0</v>
      </c>
      <c r="H12" s="26">
        <v>0</v>
      </c>
      <c r="J12" s="401">
        <v>0</v>
      </c>
      <c r="L12" s="318"/>
      <c r="N12" s="26"/>
      <c r="O12" s="400"/>
      <c r="P12" s="26"/>
      <c r="Q12" s="400"/>
      <c r="R12" s="26"/>
      <c r="S12" s="400"/>
      <c r="T12" s="400"/>
    </row>
    <row r="13" spans="1:21" s="403" customFormat="1" ht="33"/>
    <row r="14" spans="1:21" s="403" customFormat="1" ht="33"/>
    <row r="15" spans="1:21" s="403" customFormat="1" ht="33"/>
    <row r="19" spans="4:8" ht="33">
      <c r="D19" s="404"/>
      <c r="E19" s="405"/>
      <c r="F19" s="405"/>
      <c r="G19" s="405"/>
      <c r="H19" s="406"/>
    </row>
  </sheetData>
  <autoFilter ref="A10:U10" xr:uid="{00000000-0009-0000-0000-000007000000}">
    <sortState xmlns:xlrd2="http://schemas.microsoft.com/office/spreadsheetml/2017/richdata2" ref="A12:U52">
      <sortCondition descending="1" ref="S10"/>
    </sortState>
  </autoFilter>
  <mergeCells count="23">
    <mergeCell ref="M7:U7"/>
    <mergeCell ref="C7:K7"/>
    <mergeCell ref="L8:L10"/>
    <mergeCell ref="A8:A10"/>
    <mergeCell ref="B8:B10"/>
    <mergeCell ref="D8:D10"/>
    <mergeCell ref="F8:F10"/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</mergeCells>
  <printOptions horizontalCentered="1"/>
  <pageMargins left="0.25" right="0.25" top="0.75" bottom="0.75" header="0.3" footer="0.3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5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5.75"/>
  <cols>
    <col min="1" max="1" width="22.42578125" style="408" customWidth="1"/>
    <col min="2" max="2" width="0.5703125" style="408" customWidth="1"/>
    <col min="3" max="3" width="13.28515625" style="408" bestFit="1" customWidth="1"/>
    <col min="4" max="4" width="0.42578125" style="408" customWidth="1"/>
    <col min="5" max="5" width="14.42578125" style="408" bestFit="1" customWidth="1"/>
    <col min="6" max="6" width="0.85546875" style="408" customWidth="1"/>
    <col min="7" max="7" width="9" style="408" bestFit="1" customWidth="1"/>
    <col min="8" max="8" width="0.7109375" style="408" customWidth="1"/>
    <col min="9" max="9" width="14.42578125" style="408" bestFit="1" customWidth="1"/>
    <col min="10" max="10" width="14.85546875" style="408" bestFit="1" customWidth="1"/>
    <col min="11" max="11" width="0.7109375" style="408" customWidth="1"/>
    <col min="12" max="12" width="13.28515625" style="408" bestFit="1" customWidth="1"/>
    <col min="13" max="13" width="0.5703125" style="408" customWidth="1"/>
    <col min="14" max="14" width="14.42578125" style="408" bestFit="1" customWidth="1"/>
    <col min="15" max="15" width="0.85546875" style="408" customWidth="1"/>
    <col min="16" max="16" width="10.7109375" style="408" bestFit="1" customWidth="1"/>
    <col min="17" max="17" width="0.85546875" style="408" customWidth="1"/>
    <col min="18" max="18" width="14.42578125" style="408" bestFit="1" customWidth="1"/>
    <col min="19" max="19" width="11.85546875" style="408" customWidth="1"/>
    <col min="20" max="20" width="9.140625" style="408"/>
    <col min="21" max="21" width="18" style="408" bestFit="1" customWidth="1"/>
    <col min="22" max="16384" width="9.140625" style="408"/>
  </cols>
  <sheetData>
    <row r="1" spans="1:21" ht="21">
      <c r="A1" s="407" t="s">
        <v>75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</row>
    <row r="2" spans="1:21" ht="21">
      <c r="A2" s="407" t="s">
        <v>48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</row>
    <row r="3" spans="1:21" ht="21">
      <c r="A3" s="407" t="str">
        <f>روکش!A21</f>
        <v>منتهی به 1405/04/31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</row>
    <row r="5" spans="1:21" ht="25.5">
      <c r="A5" s="409" t="s">
        <v>179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</row>
    <row r="7" spans="1:21" ht="19.5" customHeight="1" thickBot="1">
      <c r="A7" s="410"/>
      <c r="B7" s="411"/>
      <c r="C7" s="412" t="s">
        <v>194</v>
      </c>
      <c r="D7" s="412"/>
      <c r="E7" s="412"/>
      <c r="F7" s="412"/>
      <c r="G7" s="412"/>
      <c r="H7" s="412"/>
      <c r="I7" s="412"/>
      <c r="J7" s="412"/>
      <c r="K7" s="411"/>
      <c r="L7" s="412" t="s">
        <v>195</v>
      </c>
      <c r="M7" s="412"/>
      <c r="N7" s="412"/>
      <c r="O7" s="412"/>
      <c r="P7" s="412"/>
      <c r="Q7" s="412"/>
      <c r="R7" s="412"/>
      <c r="S7" s="412"/>
    </row>
    <row r="8" spans="1:21" ht="19.5" customHeight="1">
      <c r="A8" s="413" t="s">
        <v>126</v>
      </c>
      <c r="B8" s="414"/>
      <c r="C8" s="415" t="s">
        <v>127</v>
      </c>
      <c r="D8" s="416"/>
      <c r="E8" s="415" t="s">
        <v>10</v>
      </c>
      <c r="F8" s="416"/>
      <c r="G8" s="415" t="s">
        <v>11</v>
      </c>
      <c r="H8" s="417"/>
      <c r="I8" s="415" t="s">
        <v>2</v>
      </c>
      <c r="J8" s="415"/>
      <c r="K8" s="414"/>
      <c r="L8" s="415" t="s">
        <v>127</v>
      </c>
      <c r="M8" s="416"/>
      <c r="N8" s="415" t="s">
        <v>10</v>
      </c>
      <c r="O8" s="416"/>
      <c r="P8" s="415" t="s">
        <v>11</v>
      </c>
      <c r="Q8" s="417"/>
      <c r="R8" s="415" t="s">
        <v>2</v>
      </c>
      <c r="S8" s="415"/>
      <c r="U8" s="418"/>
    </row>
    <row r="9" spans="1:21" ht="13.5" customHeight="1" thickBot="1">
      <c r="A9" s="413"/>
      <c r="B9" s="414"/>
      <c r="C9" s="412"/>
      <c r="D9" s="413"/>
      <c r="E9" s="412"/>
      <c r="F9" s="413"/>
      <c r="G9" s="412"/>
      <c r="H9" s="414"/>
      <c r="I9" s="412"/>
      <c r="J9" s="412"/>
      <c r="K9" s="414"/>
      <c r="L9" s="412"/>
      <c r="M9" s="413"/>
      <c r="N9" s="412"/>
      <c r="O9" s="413"/>
      <c r="P9" s="412"/>
      <c r="Q9" s="414"/>
      <c r="R9" s="412"/>
      <c r="S9" s="412"/>
    </row>
    <row r="10" spans="1:21" ht="28.5" customHeight="1" thickBot="1">
      <c r="A10" s="419"/>
      <c r="B10" s="414"/>
      <c r="C10" s="420" t="s">
        <v>128</v>
      </c>
      <c r="D10" s="413"/>
      <c r="E10" s="420" t="s">
        <v>52</v>
      </c>
      <c r="F10" s="413"/>
      <c r="G10" s="420" t="s">
        <v>53</v>
      </c>
      <c r="H10" s="414"/>
      <c r="I10" s="421" t="s">
        <v>6</v>
      </c>
      <c r="J10" s="421" t="s">
        <v>129</v>
      </c>
      <c r="K10" s="414"/>
      <c r="L10" s="420" t="s">
        <v>128</v>
      </c>
      <c r="M10" s="413"/>
      <c r="N10" s="420" t="s">
        <v>52</v>
      </c>
      <c r="O10" s="413"/>
      <c r="P10" s="420" t="s">
        <v>53</v>
      </c>
      <c r="Q10" s="414"/>
      <c r="R10" s="422" t="s">
        <v>6</v>
      </c>
      <c r="S10" s="422" t="s">
        <v>129</v>
      </c>
    </row>
    <row r="11" spans="1:21" ht="24.75" customHeight="1">
      <c r="A11" s="423" t="s">
        <v>140</v>
      </c>
      <c r="B11" s="424"/>
      <c r="C11" s="423"/>
      <c r="D11" s="424"/>
      <c r="E11" s="35">
        <f>_xlfn.XLOOKUP(A11,'درآمد ناشی از تغییر قیمت اوراق '!$A$7:$A$12,'درآمد ناشی از تغییر قیمت اوراق '!$I$7:$I$12,0)</f>
        <v>2714894000</v>
      </c>
      <c r="F11" s="35"/>
      <c r="G11" s="35">
        <f>_xlfn.XLOOKUP(A11,'درآمد ناشی ازفروش'!$A$7,'درآمد ناشی ازفروش'!$I$7,0)</f>
        <v>0</v>
      </c>
      <c r="H11" s="35"/>
      <c r="I11" s="35">
        <f>C11+E11+G11</f>
        <v>2714894000</v>
      </c>
      <c r="J11" s="425">
        <f>I11/درآمدها!$J$9</f>
        <v>3.345102588861746E-2</v>
      </c>
      <c r="K11" s="426"/>
      <c r="L11" s="427"/>
      <c r="M11" s="426"/>
      <c r="N11" s="35">
        <f>_xlfn.XLOOKUP(A11,'درآمد ناشی از تغییر قیمت اوراق '!$A$7:$A$12,'درآمد ناشی از تغییر قیمت اوراق '!$Q$7:$Q$12,0)</f>
        <v>18884502000</v>
      </c>
      <c r="O11" s="35"/>
      <c r="P11" s="35">
        <f>_xlfn.XLOOKUP(A11,'درآمد ناشی ازفروش'!$A$7,'درآمد ناشی ازفروش'!$Q$7,0)</f>
        <v>403489552</v>
      </c>
      <c r="Q11" s="35"/>
      <c r="R11" s="35">
        <f>L11+N11+P11</f>
        <v>19287991552</v>
      </c>
      <c r="S11" s="425">
        <f>R11/درآمدها!$J$7</f>
        <v>5.4389782595105516E-3</v>
      </c>
    </row>
    <row r="12" spans="1:21" ht="24.75" customHeight="1">
      <c r="A12" s="423" t="s">
        <v>183</v>
      </c>
      <c r="B12" s="424"/>
      <c r="C12" s="423"/>
      <c r="D12" s="424"/>
      <c r="E12" s="35">
        <f>_xlfn.XLOOKUP(A12,'درآمد ناشی از تغییر قیمت اوراق '!$A$7:$A$12,'درآمد ناشی از تغییر قیمت اوراق '!$I$7:$I$12,0)</f>
        <v>2308728232</v>
      </c>
      <c r="F12" s="35"/>
      <c r="G12" s="35">
        <f>_xlfn.XLOOKUP(A12,'درآمد ناشی ازفروش'!$A$7,'درآمد ناشی ازفروش'!$I$7,0)</f>
        <v>0</v>
      </c>
      <c r="H12" s="35"/>
      <c r="I12" s="35">
        <f t="shared" ref="I12:I16" si="0">C12+E12+G12</f>
        <v>2308728232</v>
      </c>
      <c r="J12" s="425">
        <f>I12/درآمدها!$J$9</f>
        <v>2.8446535245359124E-2</v>
      </c>
      <c r="K12" s="426"/>
      <c r="L12" s="427"/>
      <c r="M12" s="426"/>
      <c r="N12" s="35">
        <f>_xlfn.XLOOKUP(A12,'درآمد ناشی از تغییر قیمت اوراق '!$A$7:$A$12,'درآمد ناشی از تغییر قیمت اوراق '!$Q$7:$Q$12,0)</f>
        <v>14916332451</v>
      </c>
      <c r="O12" s="35"/>
      <c r="P12" s="35">
        <f>_xlfn.XLOOKUP(A12,'درآمد ناشی ازفروش'!$A$7,'درآمد ناشی ازفروش'!$Q$7,0)</f>
        <v>0</v>
      </c>
      <c r="Q12" s="35"/>
      <c r="R12" s="35">
        <f t="shared" ref="R12:R16" si="1">L12+N12+P12</f>
        <v>14916332451</v>
      </c>
      <c r="S12" s="425">
        <f>R12/درآمدها!$J$7</f>
        <v>4.206223737391066E-3</v>
      </c>
    </row>
    <row r="13" spans="1:21" ht="24.75" customHeight="1">
      <c r="A13" s="423" t="s">
        <v>184</v>
      </c>
      <c r="B13" s="424"/>
      <c r="C13" s="423"/>
      <c r="D13" s="424"/>
      <c r="E13" s="35">
        <f>_xlfn.XLOOKUP(A13,'درآمد ناشی از تغییر قیمت اوراق '!$A$7:$A$12,'درآمد ناشی از تغییر قیمت اوراق '!$I$7:$I$12,0)</f>
        <v>2266485516</v>
      </c>
      <c r="F13" s="35"/>
      <c r="G13" s="35">
        <f>_xlfn.XLOOKUP(A13,'درآمد ناشی ازفروش'!$A$7,'درآمد ناشی ازفروش'!$I$7,0)</f>
        <v>0</v>
      </c>
      <c r="H13" s="35"/>
      <c r="I13" s="35">
        <f t="shared" si="0"/>
        <v>2266485516</v>
      </c>
      <c r="J13" s="425">
        <f>I13/درآمدها!$J$9</f>
        <v>2.7926050030642999E-2</v>
      </c>
      <c r="K13" s="426"/>
      <c r="L13" s="427"/>
      <c r="M13" s="426"/>
      <c r="N13" s="35">
        <f>_xlfn.XLOOKUP(A13,'درآمد ناشی از تغییر قیمت اوراق '!$A$7:$A$12,'درآمد ناشی از تغییر قیمت اوراق '!$Q$7:$Q$12,0)</f>
        <v>14449633626</v>
      </c>
      <c r="O13" s="35"/>
      <c r="P13" s="35">
        <f>_xlfn.XLOOKUP(A13,'درآمد ناشی ازفروش'!$A$7,'درآمد ناشی ازفروش'!$Q$7,0)</f>
        <v>0</v>
      </c>
      <c r="Q13" s="35"/>
      <c r="R13" s="35">
        <f t="shared" si="1"/>
        <v>14449633626</v>
      </c>
      <c r="S13" s="425">
        <f>R13/درآمدها!$J$7</f>
        <v>4.074620363547255E-3</v>
      </c>
    </row>
    <row r="14" spans="1:21" ht="24.75" customHeight="1">
      <c r="A14" s="423" t="s">
        <v>185</v>
      </c>
      <c r="B14" s="424"/>
      <c r="C14" s="423"/>
      <c r="D14" s="424"/>
      <c r="E14" s="35">
        <f>_xlfn.XLOOKUP(A14,'درآمد ناشی از تغییر قیمت اوراق '!$A$7:$A$12,'درآمد ناشی از تغییر قیمت اوراق '!$I$7:$I$12,0)</f>
        <v>2306970683</v>
      </c>
      <c r="F14" s="35"/>
      <c r="G14" s="35">
        <f>_xlfn.XLOOKUP(A14,'درآمد ناشی ازفروش'!$A$7,'درآمد ناشی ازفروش'!$I$7,0)</f>
        <v>0</v>
      </c>
      <c r="H14" s="35"/>
      <c r="I14" s="35">
        <f t="shared" si="0"/>
        <v>2306970683</v>
      </c>
      <c r="J14" s="425">
        <f>I14/درآمدها!$J$9</f>
        <v>2.8424879955281677E-2</v>
      </c>
      <c r="K14" s="426"/>
      <c r="L14" s="427"/>
      <c r="M14" s="426"/>
      <c r="N14" s="35">
        <f>_xlfn.XLOOKUP(A14,'درآمد ناشی از تغییر قیمت اوراق '!$A$7:$A$12,'درآمد ناشی از تغییر قیمت اوراق '!$Q$7:$Q$12,0)</f>
        <v>14731226047</v>
      </c>
      <c r="O14" s="35"/>
      <c r="P14" s="35">
        <f>_xlfn.XLOOKUP(A14,'درآمد ناشی ازفروش'!$A$7,'درآمد ناشی ازفروش'!$Q$7,0)</f>
        <v>0</v>
      </c>
      <c r="Q14" s="35"/>
      <c r="R14" s="35">
        <f t="shared" si="1"/>
        <v>14731226047</v>
      </c>
      <c r="S14" s="425">
        <f>R14/درآمدها!$J$7</f>
        <v>4.1540259901897622E-3</v>
      </c>
    </row>
    <row r="15" spans="1:21" ht="24.75" customHeight="1">
      <c r="A15" s="423" t="s">
        <v>186</v>
      </c>
      <c r="B15" s="424"/>
      <c r="C15" s="423"/>
      <c r="D15" s="424"/>
      <c r="E15" s="35">
        <f>_xlfn.XLOOKUP(A15,'درآمد ناشی از تغییر قیمت اوراق '!$A$7:$A$12,'درآمد ناشی از تغییر قیمت اوراق '!$I$7:$I$12,0)</f>
        <v>2832651680</v>
      </c>
      <c r="F15" s="35"/>
      <c r="G15" s="35">
        <f>_xlfn.XLOOKUP(A15,'درآمد ناشی ازفروش'!$A$7,'درآمد ناشی ازفروش'!$I$7,0)</f>
        <v>0</v>
      </c>
      <c r="H15" s="35"/>
      <c r="I15" s="35">
        <f t="shared" si="0"/>
        <v>2832651680</v>
      </c>
      <c r="J15" s="425">
        <f>I15/درآمدها!$J$9</f>
        <v>3.4901953697314053E-2</v>
      </c>
      <c r="K15" s="426"/>
      <c r="L15" s="427"/>
      <c r="M15" s="426"/>
      <c r="N15" s="35">
        <f>_xlfn.XLOOKUP(A15,'درآمد ناشی از تغییر قیمت اوراق '!$A$7:$A$12,'درآمد ناشی از تغییر قیمت اوراق '!$Q$7:$Q$12,0)</f>
        <v>18325153159</v>
      </c>
      <c r="O15" s="35"/>
      <c r="P15" s="35">
        <f>_xlfn.XLOOKUP(A15,'درآمد ناشی ازفروش'!$A$7,'درآمد ناشی ازفروش'!$Q$7,0)</f>
        <v>0</v>
      </c>
      <c r="Q15" s="35"/>
      <c r="R15" s="35">
        <f t="shared" si="1"/>
        <v>18325153159</v>
      </c>
      <c r="S15" s="425">
        <f>R15/درآمدها!$J$7</f>
        <v>5.1674695815421574E-3</v>
      </c>
    </row>
    <row r="16" spans="1:21" ht="24.75" customHeight="1">
      <c r="A16" s="423" t="s">
        <v>187</v>
      </c>
      <c r="B16" s="424"/>
      <c r="C16" s="423"/>
      <c r="D16" s="424"/>
      <c r="E16" s="35">
        <f>_xlfn.XLOOKUP(A16,'درآمد ناشی از تغییر قیمت اوراق '!$A$7:$A$12,'درآمد ناشی از تغییر قیمت اوراق '!$I$7:$I$12,0)</f>
        <v>2275038136</v>
      </c>
      <c r="F16" s="35"/>
      <c r="G16" s="35">
        <f>_xlfn.XLOOKUP(A16,'درآمد ناشی ازفروش'!$A$7,'درآمد ناشی ازفروش'!$I$7,0)</f>
        <v>0</v>
      </c>
      <c r="H16" s="35"/>
      <c r="I16" s="35">
        <f t="shared" si="0"/>
        <v>2275038136</v>
      </c>
      <c r="J16" s="425">
        <f>I16/درآمدها!$J$9</f>
        <v>2.8031429435155849E-2</v>
      </c>
      <c r="K16" s="426"/>
      <c r="L16" s="427"/>
      <c r="M16" s="426"/>
      <c r="N16" s="35">
        <f>_xlfn.XLOOKUP(A16,'درآمد ناشی از تغییر قیمت اوراق '!$A$7:$A$12,'درآمد ناشی از تغییر قیمت اوراق '!$Q$7:$Q$12,0)</f>
        <v>14885097186</v>
      </c>
      <c r="O16" s="35"/>
      <c r="P16" s="35">
        <f>_xlfn.XLOOKUP(A16,'درآمد ناشی ازفروش'!$A$7,'درآمد ناشی ازفروش'!$Q$7,0)</f>
        <v>0</v>
      </c>
      <c r="Q16" s="35"/>
      <c r="R16" s="35">
        <f t="shared" si="1"/>
        <v>14885097186</v>
      </c>
      <c r="S16" s="425">
        <f>R16/درآمدها!$J$7</f>
        <v>4.1974157738036161E-3</v>
      </c>
    </row>
    <row r="17" spans="1:20" ht="19.5" customHeight="1" thickBot="1">
      <c r="A17" s="428"/>
      <c r="B17" s="424"/>
      <c r="C17" s="429"/>
      <c r="D17" s="430"/>
      <c r="E17" s="105">
        <f>SUM(E11:E16)</f>
        <v>14704768247</v>
      </c>
      <c r="F17" s="35"/>
      <c r="G17" s="105">
        <f>SUM(G11:G16)</f>
        <v>0</v>
      </c>
      <c r="H17" s="35"/>
      <c r="I17" s="105">
        <f>SUM(I11:I16)</f>
        <v>14704768247</v>
      </c>
      <c r="J17" s="431">
        <f>SUM(J11:J16)</f>
        <v>0.18118187425237114</v>
      </c>
      <c r="K17" s="432"/>
      <c r="L17" s="433"/>
      <c r="M17" s="432"/>
      <c r="N17" s="105">
        <f>SUM(N11:N16)</f>
        <v>96191944469</v>
      </c>
      <c r="O17" s="35"/>
      <c r="P17" s="105">
        <f>SUM(P11:P16)</f>
        <v>403489552</v>
      </c>
      <c r="Q17" s="35"/>
      <c r="R17" s="105">
        <f>SUM(R11:R16)</f>
        <v>96595434021</v>
      </c>
      <c r="S17" s="431">
        <f>SUM(S11:S16)</f>
        <v>2.7238733705984404E-2</v>
      </c>
    </row>
    <row r="18" spans="1:20" ht="16.5" thickTop="1"/>
    <row r="19" spans="1:20" hidden="1">
      <c r="E19" s="434">
        <v>4451239494</v>
      </c>
    </row>
    <row r="20" spans="1:20" hidden="1">
      <c r="E20" s="435">
        <f>E19-E17</f>
        <v>-10253528753</v>
      </c>
    </row>
    <row r="21" spans="1:20" hidden="1"/>
    <row r="23" spans="1:20">
      <c r="E23" s="434"/>
      <c r="G23" s="434"/>
      <c r="N23" s="434"/>
      <c r="P23" s="434"/>
    </row>
    <row r="24" spans="1:20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</row>
    <row r="25" spans="1:20">
      <c r="C25" s="435"/>
      <c r="E25" s="435"/>
      <c r="L25" s="435"/>
      <c r="N25" s="435"/>
      <c r="P25" s="435"/>
    </row>
  </sheetData>
  <mergeCells count="23">
    <mergeCell ref="N8:N9"/>
    <mergeCell ref="O8:O10"/>
    <mergeCell ref="P8:P9"/>
    <mergeCell ref="Q8:Q10"/>
    <mergeCell ref="R8:S9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A1:S1"/>
    <mergeCell ref="A2:S2"/>
    <mergeCell ref="A3:S3"/>
    <mergeCell ref="A5:S5"/>
    <mergeCell ref="C7:J7"/>
    <mergeCell ref="L7:S7"/>
  </mergeCells>
  <pageMargins left="0.7" right="0.7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j h + X H d L x I e l A A A A 9 w A A A B I A H A B D b 2 5 m a W c v U G F j a 2 F n Z S 5 4 b W w g o h g A K K A U A A A A A A A A A A A A A A A A A A A A A A A A A A A A h Y + x D o I w G I R f h X S n L S U x S k o Z X C U x I R r X p l R o h B 9 D i + X d H H w k X 0 G M o m 6 O d / d d c n e / 3 n g 2 t k 1 w 0 b 0 1 H a Q o w h Q F G l R X G q h S N L h j u E S Z 4 F u p T r L S w Q S D T U Z r U l Q 7 d 0 4 I 8 d 5 j H + O u r w i j N C K H f F O o W r c y N G C d B K X R p 1 X + b y H B 9 6 8 x g u H V A s c s Y j G m n M w u z w 1 8 C T Y N f q Y / J l 8 P j R t 6 L T S E u 4 K T W X L y P i E e U E s D B B Q A A g A I A I 4 4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O H 5 c K I p H u A 4 A A A A R A A A A E w A c A E Z v c m 1 1 b G F z L 1 N l Y 3 R p b 2 4 x L m 0 g o h g A K K A U A A A A A A A A A A A A A A A A A A A A A A A A A A A A K 0 5 N L s n M z 1 M I h t C G 1 g B Q S w E C L Q A U A A I A C A C O O H 5 c d 0 v E h 6 U A A A D 3 A A A A E g A A A A A A A A A A A A A A A A A A A A A A Q 2 9 u Z m l n L 1 B h Y 2 t h Z 2 U u e G 1 s U E s B A i 0 A F A A C A A g A j j h + X A / K 6 a u k A A A A 6 Q A A A B M A A A A A A A A A A A A A A A A A 8 Q A A A F t D b 2 5 0 Z W 5 0 X 1 R 5 c G V z X S 5 4 b W x Q S w E C L Q A U A A I A C A C O O H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V Q c k / 6 v 5 E W y n y c P 5 A W + T Q A A A A A C A A A A A A A Q Z g A A A A E A A C A A A A D R r V N 1 5 S Y p T w W O v 0 r 5 s M X R 0 8 V r 7 5 W 9 A T V w s r V L X p 4 k L Q A A A A A O g A A A A A I A A C A A A A C N L R 5 S C Y / t 2 K l f 2 I J w C m p 7 Y u 8 x W 5 r T v j J V W w t d X Y v v q F A A A A A B C I p 8 x i w 2 D s T J k d W 4 R b R J R D r T b Q l L B x j 8 G f 2 y Y n w 4 i Y 4 t v / p w r F i B d D n h O k + a x N G e e H c u A f 8 D z N 0 u O H m Z 5 9 f C t D H B 2 W 6 a 8 x X 3 Q B 4 e B Y H 8 Q E A A A A A f H V 6 q y p E P M n U 8 u Y T C Q S F Z c E G n e Z f / K M B 2 y i f V E V C o C 5 z L 3 L B 8 6 B r a o n 4 / a d 2 C Q J t O c W l 3 B 1 t u m Y d F x l N q z V F f < / D a t a M a s h u p > 
</file>

<file path=customXml/itemProps1.xml><?xml version="1.0" encoding="utf-8"?>
<ds:datastoreItem xmlns:ds="http://schemas.openxmlformats.org/officeDocument/2006/customXml" ds:itemID="{49857B93-C517-4BD7-8D1F-4FC6757CA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25</vt:i4>
      </vt:variant>
    </vt:vector>
  </HeadingPairs>
  <TitlesOfParts>
    <vt:vector size="44" baseType="lpstr">
      <vt:lpstr>روکش</vt:lpstr>
      <vt:lpstr> سهام</vt:lpstr>
      <vt:lpstr>اوراق</vt:lpstr>
      <vt:lpstr>تعدیل اوراق</vt:lpstr>
      <vt:lpstr>صندوق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درآمد سود سهام</vt:lpstr>
      <vt:lpstr>سایر درآمدها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مبالغ تخصیصی اورراق </vt:lpstr>
      <vt:lpstr>'سود اوراق بهادار'!A</vt:lpstr>
      <vt:lpstr>A</vt:lpstr>
      <vt:lpstr>' سهام'!Print_Area</vt:lpstr>
      <vt:lpstr>اوراق!Print_Area</vt:lpstr>
      <vt:lpstr>'تعدیل اوراق'!Print_Area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صندوق!Print_Area</vt:lpstr>
      <vt:lpstr>'مبالغ تخصیصی اوراق '!Print_Area</vt:lpstr>
      <vt:lpstr>'مبالغ تخصیصی اورراق '!Print_Area</vt:lpstr>
      <vt:lpstr>' سهام'!Print_Titles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Ehsan Najafi</cp:lastModifiedBy>
  <cp:lastPrinted>2026-01-27T11:35:55Z</cp:lastPrinted>
  <dcterms:created xsi:type="dcterms:W3CDTF">2017-11-22T14:26:20Z</dcterms:created>
  <dcterms:modified xsi:type="dcterms:W3CDTF">2026-07-23T08:49:06Z</dcterms:modified>
</cp:coreProperties>
</file>