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Y:\fund\7 صندوق ندای ثابت کیان\گزارش ماهانه\1405\اردیبهشت\"/>
    </mc:Choice>
  </mc:AlternateContent>
  <xr:revisionPtr revIDLastSave="0" documentId="13_ncr:1_{86DE5DDB-FC1A-4AED-8166-E71CC953331C}" xr6:coauthVersionLast="47" xr6:coauthVersionMax="47" xr10:uidLastSave="{00000000-0000-0000-0000-000000000000}"/>
  <bookViews>
    <workbookView xWindow="-120" yWindow="-120" windowWidth="29040" windowHeight="15840" tabRatio="911" firstSheet="6" activeTab="18" xr2:uid="{00000000-000D-0000-FFFF-FFFF00000000}"/>
  </bookViews>
  <sheets>
    <sheet name="روکش" sheetId="16" r:id="rId1"/>
    <sheet name=" سهام" sheetId="1" r:id="rId2"/>
    <sheet name="اوراق" sheetId="17" r:id="rId3"/>
    <sheet name="تعدیل اوراق" sheetId="19" r:id="rId4"/>
    <sheet name="صندوق" sheetId="24" r:id="rId5"/>
    <sheet name="سپرده" sheetId="2" r:id="rId6"/>
    <sheet name="درآمدها" sheetId="11" r:id="rId7"/>
    <sheet name="درآمد سرمایه گذاری در سهام " sheetId="5" r:id="rId8"/>
    <sheet name="درآمد سرمایه گذاری در صندوق" sheetId="23" r:id="rId9"/>
    <sheet name="درآمد سرمایه گذاری در اوراق بها" sheetId="6" r:id="rId10"/>
    <sheet name="درآمد سپرده بانکی" sheetId="7" r:id="rId11"/>
    <sheet name="مبالغ تخصیصی اوراق " sheetId="20" state="hidden" r:id="rId12"/>
    <sheet name="درآمد سود سهام" sheetId="18" state="hidden" r:id="rId13"/>
    <sheet name="سایر درآمدها" sheetId="8" r:id="rId14"/>
    <sheet name="سود اوراق بهادار" sheetId="21" r:id="rId15"/>
    <sheet name="سود سپرده بانکی" sheetId="13" r:id="rId16"/>
    <sheet name="درآمد ناشی ازفروش" sheetId="15" r:id="rId17"/>
    <sheet name="درآمد ناشی از تغییر قیمت اوراق " sheetId="14" r:id="rId18"/>
    <sheet name="مبالغ تخصیصی اورراق " sheetId="22" r:id="rId19"/>
  </sheets>
  <definedNames>
    <definedName name="_xlnm._FilterDatabase" localSheetId="1" hidden="1">' سهام'!$A$9:$W$9</definedName>
    <definedName name="_xlnm._FilterDatabase" localSheetId="3" hidden="1">'تعدیل اوراق'!$A$8:$K$8</definedName>
    <definedName name="_xlnm._FilterDatabase" localSheetId="10" hidden="1">'درآمد سپرده بانکی'!$A$7:$L$18</definedName>
    <definedName name="_xlnm._FilterDatabase" localSheetId="9" hidden="1">'درآمد سرمایه گذاری در اوراق بها'!$A$9:$Q$9</definedName>
    <definedName name="_xlnm._FilterDatabase" localSheetId="7" hidden="1">'درآمد سرمایه گذاری در سهام '!$A$10:$U$10</definedName>
    <definedName name="_xlnm._FilterDatabase" localSheetId="12" hidden="1">'درآمد سود سهام'!$A$7:$S$7</definedName>
    <definedName name="_xlnm._FilterDatabase" localSheetId="17" hidden="1">'درآمد ناشی از تغییر قیمت اوراق '!$A$6:$Q$6</definedName>
    <definedName name="_xlnm._FilterDatabase" localSheetId="16" hidden="1">'درآمد ناشی ازفروش'!$A$6:$Q$6</definedName>
    <definedName name="_xlnm._FilterDatabase" localSheetId="5" hidden="1">سپرده!$A$8:$L$19</definedName>
    <definedName name="_xlnm._FilterDatabase" localSheetId="14" hidden="1">'سود اوراق بهادار'!$A$6:$Q$12</definedName>
    <definedName name="_xlnm._FilterDatabase" localSheetId="15" hidden="1">'سود سپرده بانکی'!$A$6:$M$17</definedName>
    <definedName name="_xlnm._FilterDatabase" localSheetId="4" hidden="1">صندوق!$A$8:$L$19</definedName>
    <definedName name="A" localSheetId="14">'سود اوراق بهادار'!$A$8:$Q$13</definedName>
    <definedName name="A">'سود سپرده بانکی'!$A$15:$M$17</definedName>
    <definedName name="_xlnm.Print_Area" localSheetId="1">' سهام'!$A$1:$W$12</definedName>
    <definedName name="_xlnm.Print_Area" localSheetId="2">اوراق!$A$1:$AG$15</definedName>
    <definedName name="_xlnm.Print_Area" localSheetId="3">'تعدیل اوراق'!$A$1:$M$14</definedName>
    <definedName name="_xlnm.Print_Area" localSheetId="10">'درآمد سپرده بانکی'!$A$1:$J$19</definedName>
    <definedName name="_xlnm.Print_Area" localSheetId="9">'درآمد سرمایه گذاری در اوراق بها'!$A$1:$Q$17</definedName>
    <definedName name="_xlnm.Print_Area" localSheetId="7">'درآمد سرمایه گذاری در سهام '!$A$1:$U$12</definedName>
    <definedName name="_xlnm.Print_Area" localSheetId="8">'درآمد سرمایه گذاری در صندوق'!$A$1:$S$19</definedName>
    <definedName name="_xlnm.Print_Area" localSheetId="12">'درآمد سود سهام'!$A$1:$S$11</definedName>
    <definedName name="_xlnm.Print_Area" localSheetId="17">'درآمد ناشی از تغییر قیمت اوراق '!$A$1:$Q$21</definedName>
    <definedName name="_xlnm.Print_Area" localSheetId="16">'درآمد ناشی ازفروش'!$A$1:$Q$16</definedName>
    <definedName name="_xlnm.Print_Area" localSheetId="6">درآمدها!$A$1:$I$13</definedName>
    <definedName name="_xlnm.Print_Area" localSheetId="0">روکش!$A$1:$K$37</definedName>
    <definedName name="_xlnm.Print_Area" localSheetId="13">'سایر درآمدها'!$A$1:$E$10</definedName>
    <definedName name="_xlnm.Print_Area" localSheetId="5">سپرده!$A$1:$K$21</definedName>
    <definedName name="_xlnm.Print_Area" localSheetId="14">'سود اوراق بهادار'!$A$1:$Q$14</definedName>
    <definedName name="_xlnm.Print_Area" localSheetId="15">'سود سپرده بانکی'!$A$1:$M$18</definedName>
    <definedName name="_xlnm.Print_Area" localSheetId="4">صندوق!$A$1:$W$16</definedName>
    <definedName name="_xlnm.Print_Area" localSheetId="11">'مبالغ تخصیصی اوراق '!$A$1:$I$18</definedName>
    <definedName name="_xlnm.Print_Area" localSheetId="18">'مبالغ تخصیصی اورراق '!$A$1:$N$11</definedName>
    <definedName name="_xlnm.Print_Titles" localSheetId="1">' سهام'!$7:$9</definedName>
    <definedName name="_xlnm.Print_Titles" localSheetId="7">'درآمد سرمایه گذاری در سهام '!$7:$10</definedName>
    <definedName name="_xlnm.Print_Titles" localSheetId="17">'درآمد ناشی از تغییر قیمت اوراق '!$5:$6</definedName>
    <definedName name="_xlnm.Print_Titles" localSheetId="16">'درآمد ناشی ازفروش'!$5:$6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17" i="13" l="1"/>
  <c r="M13" i="13"/>
  <c r="U15" i="24" l="1"/>
  <c r="I14" i="19"/>
  <c r="K14" i="19"/>
  <c r="W10" i="1"/>
  <c r="I7" i="11" l="1"/>
  <c r="C7" i="14" l="1"/>
  <c r="C8" i="14"/>
  <c r="C9" i="14"/>
  <c r="C10" i="14"/>
  <c r="C11" i="14"/>
  <c r="C12" i="14"/>
  <c r="C13" i="14"/>
  <c r="C14" i="14"/>
  <c r="C15" i="14"/>
  <c r="C16" i="14"/>
  <c r="C17" i="14"/>
  <c r="C18" i="14"/>
  <c r="K13" i="19"/>
  <c r="K10" i="19"/>
  <c r="K11" i="19"/>
  <c r="K12" i="19"/>
  <c r="K9" i="19"/>
  <c r="G8" i="13" l="1"/>
  <c r="G9" i="13"/>
  <c r="G10" i="13"/>
  <c r="G11" i="13"/>
  <c r="G12" i="13"/>
  <c r="G13" i="13"/>
  <c r="G14" i="13"/>
  <c r="G15" i="13"/>
  <c r="G16" i="13"/>
  <c r="M8" i="13"/>
  <c r="M9" i="13"/>
  <c r="M10" i="13"/>
  <c r="M11" i="13"/>
  <c r="M12" i="13"/>
  <c r="M14" i="13"/>
  <c r="M15" i="13"/>
  <c r="M16" i="13"/>
  <c r="P12" i="23" l="1"/>
  <c r="P13" i="23"/>
  <c r="P14" i="23"/>
  <c r="P15" i="23"/>
  <c r="P16" i="23"/>
  <c r="P11" i="23"/>
  <c r="G12" i="23"/>
  <c r="G13" i="23"/>
  <c r="G14" i="23"/>
  <c r="G15" i="23"/>
  <c r="G16" i="23"/>
  <c r="G11" i="23"/>
  <c r="Q15" i="17" l="1"/>
  <c r="O15" i="17"/>
  <c r="E8" i="14" l="1"/>
  <c r="E9" i="14"/>
  <c r="I9" i="14" s="1"/>
  <c r="E13" i="23" s="1"/>
  <c r="E10" i="14"/>
  <c r="I10" i="14" s="1"/>
  <c r="E14" i="23" s="1"/>
  <c r="E11" i="14"/>
  <c r="I11" i="14" s="1"/>
  <c r="E15" i="23" s="1"/>
  <c r="E12" i="14"/>
  <c r="I12" i="14" s="1"/>
  <c r="E16" i="23" s="1"/>
  <c r="O19" i="14"/>
  <c r="M14" i="14"/>
  <c r="Q14" i="14" s="1"/>
  <c r="M11" i="6" s="1"/>
  <c r="M15" i="14"/>
  <c r="Q15" i="14" s="1"/>
  <c r="M12" i="6" s="1"/>
  <c r="M16" i="14"/>
  <c r="Q16" i="14" s="1"/>
  <c r="M13" i="6" s="1"/>
  <c r="M17" i="14"/>
  <c r="Q17" i="14" s="1"/>
  <c r="M14" i="6" s="1"/>
  <c r="M18" i="14"/>
  <c r="Q18" i="14" s="1"/>
  <c r="M15" i="6" s="1"/>
  <c r="M13" i="14"/>
  <c r="Q13" i="14" s="1"/>
  <c r="M10" i="6" s="1"/>
  <c r="M8" i="14"/>
  <c r="Q8" i="14" s="1"/>
  <c r="N12" i="23" s="1"/>
  <c r="M9" i="14"/>
  <c r="Q9" i="14" s="1"/>
  <c r="N13" i="23" s="1"/>
  <c r="M10" i="14"/>
  <c r="Q10" i="14" s="1"/>
  <c r="N14" i="23" s="1"/>
  <c r="M11" i="14"/>
  <c r="Q11" i="14" s="1"/>
  <c r="N15" i="23" s="1"/>
  <c r="M12" i="14"/>
  <c r="Q12" i="14" s="1"/>
  <c r="N16" i="23" s="1"/>
  <c r="M7" i="14"/>
  <c r="E7" i="14"/>
  <c r="K8" i="14"/>
  <c r="K9" i="14"/>
  <c r="K10" i="14"/>
  <c r="K11" i="14"/>
  <c r="K12" i="14"/>
  <c r="K7" i="14"/>
  <c r="K15" i="14"/>
  <c r="K16" i="14"/>
  <c r="K17" i="14"/>
  <c r="K18" i="14"/>
  <c r="K14" i="14"/>
  <c r="E14" i="14"/>
  <c r="I14" i="14" s="1"/>
  <c r="E11" i="6" s="1"/>
  <c r="E15" i="14"/>
  <c r="I15" i="14" s="1"/>
  <c r="E12" i="6" s="1"/>
  <c r="E16" i="14"/>
  <c r="I16" i="14" s="1"/>
  <c r="E13" i="6" s="1"/>
  <c r="E17" i="14"/>
  <c r="I17" i="14" s="1"/>
  <c r="E14" i="6" s="1"/>
  <c r="E18" i="14"/>
  <c r="I18" i="14" s="1"/>
  <c r="E15" i="6" s="1"/>
  <c r="E13" i="14"/>
  <c r="I13" i="14" s="1"/>
  <c r="E10" i="6" s="1"/>
  <c r="AG10" i="17"/>
  <c r="AG11" i="17"/>
  <c r="AG12" i="17"/>
  <c r="AG13" i="17"/>
  <c r="A3" i="17"/>
  <c r="AG9" i="17"/>
  <c r="AG14" i="17"/>
  <c r="T15" i="17"/>
  <c r="W15" i="17"/>
  <c r="AC15" i="17"/>
  <c r="AE15" i="17"/>
  <c r="I8" i="14"/>
  <c r="E12" i="23" s="1"/>
  <c r="I13" i="19"/>
  <c r="I10" i="19"/>
  <c r="I12" i="19" l="1"/>
  <c r="I11" i="19"/>
  <c r="AG15" i="17"/>
  <c r="W12" i="24"/>
  <c r="W11" i="24"/>
  <c r="W10" i="24"/>
  <c r="W13" i="24"/>
  <c r="W14" i="24"/>
  <c r="W9" i="24"/>
  <c r="O6" i="24"/>
  <c r="C6" i="24"/>
  <c r="I8" i="15" l="1"/>
  <c r="G8" i="15"/>
  <c r="E8" i="15"/>
  <c r="C7" i="1"/>
  <c r="E17" i="13"/>
  <c r="I17" i="13"/>
  <c r="Q7" i="14"/>
  <c r="N11" i="23" s="1"/>
  <c r="R11" i="23" s="1"/>
  <c r="I7" i="14"/>
  <c r="E11" i="23" s="1"/>
  <c r="E17" i="23" s="1"/>
  <c r="Q8" i="15"/>
  <c r="O8" i="15"/>
  <c r="M8" i="15"/>
  <c r="M13" i="21"/>
  <c r="R12" i="23"/>
  <c r="S12" i="23" s="1"/>
  <c r="R13" i="23"/>
  <c r="S13" i="23" s="1"/>
  <c r="R14" i="23"/>
  <c r="S14" i="23" s="1"/>
  <c r="R15" i="23"/>
  <c r="S15" i="23" s="1"/>
  <c r="R16" i="23"/>
  <c r="S16" i="23" s="1"/>
  <c r="I12" i="23"/>
  <c r="J12" i="23" s="1"/>
  <c r="I13" i="23"/>
  <c r="J13" i="23" s="1"/>
  <c r="I14" i="23"/>
  <c r="J14" i="23" s="1"/>
  <c r="I15" i="23"/>
  <c r="J15" i="23" s="1"/>
  <c r="I16" i="23"/>
  <c r="J16" i="23" s="1"/>
  <c r="I10" i="2"/>
  <c r="K10" i="2" s="1"/>
  <c r="I11" i="2"/>
  <c r="K11" i="2" s="1"/>
  <c r="I12" i="2"/>
  <c r="K12" i="2" s="1"/>
  <c r="I13" i="2"/>
  <c r="K13" i="2" s="1"/>
  <c r="I14" i="2"/>
  <c r="K14" i="2" s="1"/>
  <c r="I15" i="2"/>
  <c r="K15" i="2" s="1"/>
  <c r="I16" i="2"/>
  <c r="K16" i="2" s="1"/>
  <c r="I17" i="2"/>
  <c r="K17" i="2" s="1"/>
  <c r="I18" i="2"/>
  <c r="K18" i="2" s="1"/>
  <c r="I19" i="2"/>
  <c r="K19" i="2" s="1"/>
  <c r="I9" i="2"/>
  <c r="K9" i="2" s="1"/>
  <c r="I9" i="19"/>
  <c r="O13" i="21"/>
  <c r="G13" i="21"/>
  <c r="I13" i="21"/>
  <c r="P17" i="23"/>
  <c r="G17" i="23"/>
  <c r="C17" i="13"/>
  <c r="K17" i="13"/>
  <c r="C9" i="8"/>
  <c r="E9" i="8"/>
  <c r="G19" i="14"/>
  <c r="E19" i="14"/>
  <c r="G20" i="2"/>
  <c r="E20" i="2"/>
  <c r="C20" i="2"/>
  <c r="G15" i="24"/>
  <c r="E15" i="24"/>
  <c r="S15" i="24"/>
  <c r="M15" i="24"/>
  <c r="J15" i="24"/>
  <c r="S11" i="23" l="1"/>
  <c r="R17" i="23"/>
  <c r="N17" i="23"/>
  <c r="I11" i="23"/>
  <c r="J11" i="23" s="1"/>
  <c r="I20" i="2"/>
  <c r="I19" i="14"/>
  <c r="E11" i="11"/>
  <c r="I11" i="11" s="1"/>
  <c r="G16" i="7"/>
  <c r="G17" i="7"/>
  <c r="C16" i="7"/>
  <c r="Q10" i="21"/>
  <c r="Q8" i="21"/>
  <c r="Q7" i="21"/>
  <c r="K10" i="6" s="1"/>
  <c r="Q12" i="21"/>
  <c r="Q9" i="21"/>
  <c r="K13" i="6" s="1"/>
  <c r="K10" i="21"/>
  <c r="K8" i="21"/>
  <c r="C14" i="6" s="1"/>
  <c r="K7" i="21"/>
  <c r="K12" i="21"/>
  <c r="C12" i="6" s="1"/>
  <c r="K9" i="21"/>
  <c r="C13" i="6" s="1"/>
  <c r="K11" i="21"/>
  <c r="M19" i="14"/>
  <c r="K14" i="6" l="1"/>
  <c r="C11" i="6"/>
  <c r="C10" i="6"/>
  <c r="I17" i="23"/>
  <c r="C15" i="6"/>
  <c r="K13" i="21"/>
  <c r="O16" i="6"/>
  <c r="M16" i="6"/>
  <c r="G16" i="6"/>
  <c r="E16" i="6"/>
  <c r="W15" i="24"/>
  <c r="Q19" i="14"/>
  <c r="Q11" i="21"/>
  <c r="K12" i="6" s="1"/>
  <c r="G9" i="7"/>
  <c r="G10" i="7"/>
  <c r="G11" i="7"/>
  <c r="G12" i="7"/>
  <c r="G13" i="7"/>
  <c r="G14" i="7"/>
  <c r="G15" i="7"/>
  <c r="M7" i="13"/>
  <c r="C9" i="7"/>
  <c r="C10" i="7"/>
  <c r="C11" i="7"/>
  <c r="C12" i="7"/>
  <c r="C13" i="7"/>
  <c r="C14" i="7"/>
  <c r="C15" i="7"/>
  <c r="C17" i="7"/>
  <c r="G7" i="13"/>
  <c r="C8" i="7" s="1"/>
  <c r="K7" i="11"/>
  <c r="C16" i="6" l="1"/>
  <c r="K11" i="6"/>
  <c r="I15" i="6"/>
  <c r="G8" i="7"/>
  <c r="G18" i="7" s="1"/>
  <c r="Q13" i="21"/>
  <c r="K15" i="6"/>
  <c r="G17" i="13"/>
  <c r="C18" i="7"/>
  <c r="Q14" i="6"/>
  <c r="I14" i="6"/>
  <c r="I10" i="6"/>
  <c r="I11" i="6"/>
  <c r="I12" i="6"/>
  <c r="I13" i="6"/>
  <c r="Q15" i="6" l="1"/>
  <c r="K16" i="6"/>
  <c r="E16" i="7"/>
  <c r="I8" i="7"/>
  <c r="I9" i="7"/>
  <c r="I14" i="7"/>
  <c r="I12" i="7"/>
  <c r="I10" i="7"/>
  <c r="I11" i="7"/>
  <c r="I15" i="7"/>
  <c r="I16" i="7"/>
  <c r="I13" i="7"/>
  <c r="I17" i="7"/>
  <c r="I16" i="6"/>
  <c r="K9" i="11" s="1"/>
  <c r="K10" i="11"/>
  <c r="S17" i="23"/>
  <c r="K8" i="11"/>
  <c r="K20" i="2" l="1"/>
  <c r="I37" i="2"/>
  <c r="Y9" i="24" l="1"/>
  <c r="U20" i="24" l="1"/>
  <c r="D15" i="24"/>
  <c r="A3" i="24" l="1"/>
  <c r="A3" i="1" l="1"/>
  <c r="A3" i="14"/>
  <c r="A3" i="15"/>
  <c r="A3" i="18"/>
  <c r="A3" i="8"/>
  <c r="A3" i="13"/>
  <c r="A3" i="5"/>
  <c r="A3" i="7"/>
  <c r="A3" i="21"/>
  <c r="A3" i="6"/>
  <c r="A3" i="23"/>
  <c r="A3" i="2"/>
  <c r="A3" i="22" s="1"/>
  <c r="A3" i="19"/>
  <c r="E10" i="11"/>
  <c r="I10" i="11" s="1"/>
  <c r="Q10" i="19"/>
  <c r="K11" i="11" l="1"/>
  <c r="K12" i="11" s="1"/>
  <c r="Q10" i="6"/>
  <c r="Q11" i="6"/>
  <c r="Q12" i="6"/>
  <c r="Q13" i="6"/>
  <c r="O7" i="1"/>
  <c r="E5" i="11"/>
  <c r="K20" i="11" l="1"/>
  <c r="Q16" i="6"/>
  <c r="E9" i="11" s="1"/>
  <c r="I9" i="11" s="1"/>
  <c r="E8" i="11"/>
  <c r="I8" i="11" s="1"/>
  <c r="J17" i="23" l="1"/>
  <c r="I12" i="11"/>
  <c r="E12" i="11"/>
  <c r="E23" i="14"/>
  <c r="K13" i="15"/>
  <c r="G7" i="11" l="1"/>
  <c r="E20" i="11"/>
  <c r="G11" i="11"/>
  <c r="E16" i="11"/>
  <c r="M16" i="21"/>
  <c r="G16" i="21"/>
  <c r="C18" i="6" l="1"/>
  <c r="M23" i="14" l="1"/>
  <c r="E20" i="23"/>
  <c r="Q23" i="14" l="1"/>
  <c r="I24" i="14"/>
  <c r="D17" i="13" l="1"/>
  <c r="F17" i="13"/>
  <c r="H17" i="13"/>
  <c r="J17" i="13"/>
  <c r="L17" i="13"/>
  <c r="Q13" i="15" l="1"/>
  <c r="M13" i="15"/>
  <c r="N7" i="13" l="1"/>
  <c r="N14" i="13"/>
  <c r="N16" i="13"/>
  <c r="M11" i="1" l="1"/>
  <c r="J11" i="1"/>
  <c r="S16" i="13" l="1"/>
  <c r="T16" i="13" s="1"/>
  <c r="S7" i="13"/>
  <c r="T7" i="13" l="1"/>
  <c r="S14" i="13" l="1"/>
  <c r="T14" i="13" l="1"/>
  <c r="V8" i="15" l="1"/>
  <c r="U9" i="15"/>
  <c r="T9" i="15"/>
  <c r="S9" i="15"/>
  <c r="V9" i="15" l="1"/>
  <c r="I18" i="7" l="1"/>
  <c r="G9" i="11" l="1"/>
  <c r="G10" i="11"/>
  <c r="G8" i="11"/>
  <c r="F20" i="2"/>
  <c r="H20" i="2"/>
  <c r="J20" i="2"/>
  <c r="G12" i="11" l="1"/>
  <c r="J13" i="21"/>
  <c r="F13" i="21"/>
  <c r="Q9" i="18" l="1"/>
  <c r="S8" i="18"/>
  <c r="M8" i="18"/>
  <c r="M9" i="18" l="1"/>
  <c r="K9" i="18"/>
  <c r="I9" i="18"/>
  <c r="O9" i="18"/>
  <c r="S9" i="18"/>
  <c r="W11" i="1" l="1"/>
  <c r="U11" i="1"/>
  <c r="S11" i="1"/>
  <c r="G11" i="1"/>
  <c r="E11" i="1"/>
  <c r="D11" i="1"/>
  <c r="J9" i="18" l="1"/>
  <c r="L9" i="18"/>
  <c r="N9" i="18"/>
  <c r="R9" i="18"/>
  <c r="A3" i="11" l="1"/>
  <c r="E9" i="7"/>
  <c r="E15" i="7" l="1"/>
  <c r="E13" i="7"/>
  <c r="E10" i="7"/>
  <c r="E11" i="7"/>
  <c r="E17" i="7"/>
  <c r="E12" i="7"/>
  <c r="E14" i="7"/>
  <c r="E8" i="7"/>
  <c r="E18" i="7" l="1"/>
</calcChain>
</file>

<file path=xl/sharedStrings.xml><?xml version="1.0" encoding="utf-8"?>
<sst xmlns="http://schemas.openxmlformats.org/spreadsheetml/2006/main" count="448" uniqueCount="197">
  <si>
    <t>بهای تمام شده</t>
  </si>
  <si>
    <t>شرکت</t>
  </si>
  <si>
    <t>جمع</t>
  </si>
  <si>
    <t>تعداد</t>
  </si>
  <si>
    <t>خرید طی دوره</t>
  </si>
  <si>
    <t>فروش طی دوره</t>
  </si>
  <si>
    <t>مبلغ</t>
  </si>
  <si>
    <t>تغییرات طی دوره</t>
  </si>
  <si>
    <t>سپرده های بانکی</t>
  </si>
  <si>
    <t>درآمد سود سهام</t>
  </si>
  <si>
    <t>درآمد تغییر ارزش</t>
  </si>
  <si>
    <t>درآمد فروش</t>
  </si>
  <si>
    <t>درآمد سود اوراق</t>
  </si>
  <si>
    <t>نام سپرده</t>
  </si>
  <si>
    <t>سود سپرده بانکی و گواهی سپرده</t>
  </si>
  <si>
    <t>درصد سود به میانگین سپرده</t>
  </si>
  <si>
    <t>درصد از کل درآمدها</t>
  </si>
  <si>
    <t>خالص ارزش فروش</t>
  </si>
  <si>
    <t>درصد به کل دارایی‌ها</t>
  </si>
  <si>
    <t>تاریخ سررسید</t>
  </si>
  <si>
    <t>سهام</t>
  </si>
  <si>
    <t>1- سرمایه گذاری ها</t>
  </si>
  <si>
    <t>1-1-سرمایه‌گذاری در سهام و حق تقدم سهام</t>
  </si>
  <si>
    <t>2- درآمد حاصل از سرمایه گذاری ها</t>
  </si>
  <si>
    <t>1-2-درآمد حاصل از سرمایه­گذاری در سهام و حق تقدم سهام:</t>
  </si>
  <si>
    <t>سایر درآمدها</t>
  </si>
  <si>
    <t>قیمت بازار هر سهم</t>
  </si>
  <si>
    <t>نرخ سود علی الحساب</t>
  </si>
  <si>
    <t>افزایش</t>
  </si>
  <si>
    <t>کاهش</t>
  </si>
  <si>
    <t>شرح</t>
  </si>
  <si>
    <t>یادداشت</t>
  </si>
  <si>
    <t>هزینه تنزیل</t>
  </si>
  <si>
    <t>خالص درآمد</t>
  </si>
  <si>
    <t>ارزش دفتری</t>
  </si>
  <si>
    <t>سود و زیان ناشی از تغییر قیمت</t>
  </si>
  <si>
    <t>ارزش دفتری برابر است با میانگین موزون خالص ارزش فروش هر سهم/ورقه در ابتدای دوره با خرید طی دوره ضربدر تعداد در پایان دوره</t>
  </si>
  <si>
    <t>خالص بهای فروش</t>
  </si>
  <si>
    <t>سود و زیان ناشی از فروش</t>
  </si>
  <si>
    <t>درآمد حاصل از سرمایه گذاری در اوراق بهادار با درآمد ثابت</t>
  </si>
  <si>
    <t>درآمد حاصل از سرمایه گذاری در سپرده بانکی و گواهی سپرده</t>
  </si>
  <si>
    <t>مبلغ فروش</t>
  </si>
  <si>
    <t xml:space="preserve">صورت وضعیت پرتفوی </t>
  </si>
  <si>
    <t>3-1- سرمایه‌گذاری در  سپرده‌ بانکی</t>
  </si>
  <si>
    <t>1-2</t>
  </si>
  <si>
    <t>2-2</t>
  </si>
  <si>
    <t>3-2</t>
  </si>
  <si>
    <t>4-2</t>
  </si>
  <si>
    <t xml:space="preserve">صورت وضعیت درآمدها </t>
  </si>
  <si>
    <t xml:space="preserve">درآمد سود </t>
  </si>
  <si>
    <t xml:space="preserve"> </t>
  </si>
  <si>
    <t>یادداشت الف</t>
  </si>
  <si>
    <t>یادداشت ب</t>
  </si>
  <si>
    <t>یادداشت ج</t>
  </si>
  <si>
    <t>ب- درآمد ناشی از تغییر قیمت اوراق بهادار</t>
  </si>
  <si>
    <t>ج- سود(زیان) حاصل از فروش اوراق بهادار</t>
  </si>
  <si>
    <t>2-1-سرمایه‌گذاری در اوراق بهادار با درآمد ثابت یا علی‌الحساب</t>
  </si>
  <si>
    <t>اطلاعات اوراق بهادار با درآمد ثابت</t>
  </si>
  <si>
    <t>نام اوراق</t>
  </si>
  <si>
    <t>دارای مجوز از سازمان</t>
  </si>
  <si>
    <t>تاریخ انتشار اوراق</t>
  </si>
  <si>
    <t>نرخ سود اسمی</t>
  </si>
  <si>
    <t>قیمت بازار هر ورقه</t>
  </si>
  <si>
    <t>گزارش وضعیت پرتفوی ماهانه</t>
  </si>
  <si>
    <t>‫پذیرفته شده در بورس یا فرابورس</t>
  </si>
  <si>
    <t>‫اطلاعات مجمع</t>
  </si>
  <si>
    <t>‫نام سهام</t>
  </si>
  <si>
    <t>‫تاریخ تشکیل مجمع</t>
  </si>
  <si>
    <t>‫تعداد سهام متعلقه در زمان مجمع</t>
  </si>
  <si>
    <t>‫سود متعلق به هر سهم</t>
  </si>
  <si>
    <t>‫جمع درآمد سود سهام</t>
  </si>
  <si>
    <t>‫هزینه تنزیل</t>
  </si>
  <si>
    <t>‫خالص درآمد سود سهام</t>
  </si>
  <si>
    <t>‫جمع</t>
  </si>
  <si>
    <t>درصد از کل داراییها</t>
  </si>
  <si>
    <t>صندوق سرمایه گذاری ندای ثابت کیان</t>
  </si>
  <si>
    <t>-</t>
  </si>
  <si>
    <t>---</t>
  </si>
  <si>
    <t>بلی</t>
  </si>
  <si>
    <t>‫نام اوراق بهادار</t>
  </si>
  <si>
    <t>‫تعداد</t>
  </si>
  <si>
    <t>‫قیمت تعدیل شده</t>
  </si>
  <si>
    <t>‫درصد تعدیل</t>
  </si>
  <si>
    <t>‫خالص ارزش فروش تعدیل شده</t>
  </si>
  <si>
    <t>‫دلیل تعدیل</t>
  </si>
  <si>
    <t>‫اوراق بهاداری که ارزش آن‌ها در تاریخ گزارش تعدیل شده</t>
  </si>
  <si>
    <r>
      <t>‫</t>
    </r>
    <r>
      <rPr>
        <b/>
        <sz val="12"/>
        <color rgb="FFFF0000"/>
        <rFont val="B Nazanin"/>
        <charset val="178"/>
      </rPr>
      <t>(بر اساس دستورالعمل نحوه تعیین قیمت خرید و فروش اوراق بهادار در صندوق‌های سرمایه گذاری)</t>
    </r>
  </si>
  <si>
    <t>مرابحه عالیس-کیان070224 (عالیس072)</t>
  </si>
  <si>
    <t>1407/02/24</t>
  </si>
  <si>
    <t xml:space="preserve"> مطابق بند 3-2 دستورالعمل نحوه تعیین قیمت خرید و فروش اوراق بهادار </t>
  </si>
  <si>
    <t>صندوق سرمایه گذاری ...................</t>
  </si>
  <si>
    <t>برای ماه منتهی به ............</t>
  </si>
  <si>
    <t>1-3-2-مبالغ تخصیص یافته بابت خرید و نگهداری اوراق بهادار با درآمد ثابت (نرخ سود ترجیحی)</t>
  </si>
  <si>
    <t>طرف معامله</t>
  </si>
  <si>
    <t>نوع وابستگی</t>
  </si>
  <si>
    <t>نام ورقه بهادار</t>
  </si>
  <si>
    <t>تعداد اوراق</t>
  </si>
  <si>
    <t>بهای تمام شده اوراق</t>
  </si>
  <si>
    <t>مبلغ شناسایی شده بابت قرارداد خرید و نگهداری اوراق بهادار</t>
  </si>
  <si>
    <t>نرخ اسمی</t>
  </si>
  <si>
    <t>میانگین نرخ بازده تا سررسید قراردادهای منعقده</t>
  </si>
  <si>
    <r>
      <t>شرکت</t>
    </r>
    <r>
      <rPr>
        <sz val="11"/>
        <color theme="1"/>
        <rFont val="Calibri"/>
        <family val="2"/>
        <scheme val="minor"/>
      </rPr>
      <t>...</t>
    </r>
  </si>
  <si>
    <t>مدیر صندوق</t>
  </si>
  <si>
    <t>ورقه الف</t>
  </si>
  <si>
    <t>ورقه ب</t>
  </si>
  <si>
    <t xml:space="preserve">شرکت مادر </t>
  </si>
  <si>
    <t>ورقه د</t>
  </si>
  <si>
    <r>
      <t>صندوق</t>
    </r>
    <r>
      <rPr>
        <sz val="7"/>
        <color theme="1"/>
        <rFont val="Calibri"/>
        <family val="2"/>
        <scheme val="minor"/>
      </rPr>
      <t xml:space="preserve"> </t>
    </r>
    <r>
      <rPr>
        <sz val="7"/>
        <color theme="1"/>
        <rFont val="B Mitra"/>
        <charset val="178"/>
      </rPr>
      <t xml:space="preserve"> سرمایه­گذاری اختصاصی بازارگردانی </t>
    </r>
    <r>
      <rPr>
        <sz val="7"/>
        <color theme="1"/>
        <rFont val="Calibri"/>
        <family val="2"/>
        <scheme val="minor"/>
      </rPr>
      <t>…</t>
    </r>
  </si>
  <si>
    <t>صندوق­ سرمایه­گذاری اختصاصی بازارگردانی تحت مدیریت مدیر صندوق یا اشخاص تحت کنترل یا وابسته *</t>
  </si>
  <si>
    <t>ورقه ج</t>
  </si>
  <si>
    <t>سایر</t>
  </si>
  <si>
    <t>ورقه ح</t>
  </si>
  <si>
    <t>ورقه ط</t>
  </si>
  <si>
    <t>ورقه ی</t>
  </si>
  <si>
    <t>ورقه س</t>
  </si>
  <si>
    <t>*به تفکیک هر یک از صندوق­های سرمایه­گذاری اختصاصی بازارگردانی طرف قرارداد افشا گردد.</t>
  </si>
  <si>
    <t xml:space="preserve">   </t>
  </si>
  <si>
    <t xml:space="preserve">                 </t>
  </si>
  <si>
    <t>د- سود سپرده بانکی</t>
  </si>
  <si>
    <t>صندوق سرمایه گذاری اختصاصی بازارگردانی کیان</t>
  </si>
  <si>
    <t>شرکت بهار رز عالیس چناران</t>
  </si>
  <si>
    <t>‫قیمت پایانی</t>
  </si>
  <si>
    <t>لوازم مادیران063</t>
  </si>
  <si>
    <t>صکوک مرابحه فروس670-بدون ضامن (صفروس670)</t>
  </si>
  <si>
    <t>1406/07/29</t>
  </si>
  <si>
    <t xml:space="preserve"> شرکت فروسیلیس ایران</t>
  </si>
  <si>
    <t>صندوق</t>
  </si>
  <si>
    <t>درآمد سود صندوق</t>
  </si>
  <si>
    <t>یادداشت ...</t>
  </si>
  <si>
    <t>درصد از کل درآمد ها</t>
  </si>
  <si>
    <t>3-2-درآمد حاصل از سرمایه­گذاری در اوراق بهادار با درآمد ثابت:</t>
  </si>
  <si>
    <t>4-2-درآمد حاصل از سرمایه­گذاری در سپرده بانکی و گواهی سپرده:</t>
  </si>
  <si>
    <t>5-2</t>
  </si>
  <si>
    <t>5-2-سایر درآمدها:</t>
  </si>
  <si>
    <t>مرابحه عام دولت137-ش.خ061229 (اراد137)</t>
  </si>
  <si>
    <t>مرابحه عام دولت181-ش.خ050424 (اراد181)</t>
  </si>
  <si>
    <t>1406/12/29</t>
  </si>
  <si>
    <t>1405/04/24</t>
  </si>
  <si>
    <t>واحد عادی صندوق اهرم کاریزما</t>
  </si>
  <si>
    <t>درآمد حاصل از سرمایه­گذاری در سهام و حق تقدم سهام</t>
  </si>
  <si>
    <t>درآمد حاصل از سرمایه­گذاری در واحدهای صندوق های سرمایه­گذاری</t>
  </si>
  <si>
    <t>تضمین اصل سرمایه کیان</t>
  </si>
  <si>
    <t xml:space="preserve">  خاور میانه کوتاه مدت/100510810707074272	</t>
  </si>
  <si>
    <t xml:space="preserve"> پاسارگاد کوتاه مدت 2098100152272681	</t>
  </si>
  <si>
    <t xml:space="preserve"> اقتصاد نوین کوتاه مدت/12485068674801	</t>
  </si>
  <si>
    <t xml:space="preserve"> سامان کوتاه مدت/86481039984291	</t>
  </si>
  <si>
    <t> بانک شهر 7001004144834</t>
  </si>
  <si>
    <t>واحد عادی صندوق اهرمی موج</t>
  </si>
  <si>
    <t>4-1- سرمایه‌گذاری در  واحدهای صندوق های سرمایه گذاری</t>
  </si>
  <si>
    <t>بانک پاسارگاد</t>
  </si>
  <si>
    <t>بانک تجارت</t>
  </si>
  <si>
    <t>بانک خاورمیانه</t>
  </si>
  <si>
    <t>بانک دی</t>
  </si>
  <si>
    <t>بانک سامان</t>
  </si>
  <si>
    <t>بانک صادرات</t>
  </si>
  <si>
    <t>بانک گردشگری</t>
  </si>
  <si>
    <t>بانک مسکن</t>
  </si>
  <si>
    <t>بانک ملل</t>
  </si>
  <si>
    <t>بانک اقتصادنوین</t>
  </si>
  <si>
    <t>مرابحه عام دولت186-ش.خ051124 (اراد186)</t>
  </si>
  <si>
    <t>1405/11/24</t>
  </si>
  <si>
    <t>بانک سینا</t>
  </si>
  <si>
    <t>بانک ملت</t>
  </si>
  <si>
    <t>‫الف- درآمد سود سهام</t>
  </si>
  <si>
    <t>تحت مدیریت مدیر صندوق</t>
  </si>
  <si>
    <t>مرابحه عام دولت205-ش.خ050414 (اراد205)</t>
  </si>
  <si>
    <t>1405/04/14</t>
  </si>
  <si>
    <t>الف- سود اوراق بهادار با درآمد ثابت</t>
  </si>
  <si>
    <t>واحد عادی صندوق اهرمی کیان</t>
  </si>
  <si>
    <t>واحد عادی صندوق اهرمی شتاب</t>
  </si>
  <si>
    <t>واحد عادی صندوق اهرمی توان</t>
  </si>
  <si>
    <t>درآمد یک ماهه منتهی به 1404/10/30</t>
  </si>
  <si>
    <t>کل دارایی ها</t>
  </si>
  <si>
    <t>کل درآمد ها</t>
  </si>
  <si>
    <t>کل درآمد ها طی دوره</t>
  </si>
  <si>
    <t>موسسه اعتباری ملل</t>
  </si>
  <si>
    <t>بانک اقتصاد نوین</t>
  </si>
  <si>
    <t>1402/06/29</t>
  </si>
  <si>
    <t>1403/02/24</t>
  </si>
  <si>
    <t>1403/07/24</t>
  </si>
  <si>
    <t>1403/07/29</t>
  </si>
  <si>
    <t>1403/12/14</t>
  </si>
  <si>
    <t>از ابتدای سال مالی تا پایان بهمن ماه</t>
  </si>
  <si>
    <t>‫طی بهمن ماه</t>
  </si>
  <si>
    <t>1405/01/31</t>
  </si>
  <si>
    <t>2-2-درآمد حاصل از سرمایه­‌گذاری در واحدهای صندوق:</t>
  </si>
  <si>
    <t>منتهی به 1405/02/31</t>
  </si>
  <si>
    <t xml:space="preserve"> 1405/02/31</t>
  </si>
  <si>
    <t>از تاریخ 1405/02/01  الی 1405/02/31</t>
  </si>
  <si>
    <t>1405/02/31</t>
  </si>
  <si>
    <t>از ابتدای سال مالی تا پایان اردیبهشت ماه</t>
  </si>
  <si>
    <t>طی اردیبهشت ماه</t>
  </si>
  <si>
    <t>1405/04/29</t>
  </si>
  <si>
    <t>1405/07/24</t>
  </si>
  <si>
    <t>1405/05/24</t>
  </si>
  <si>
    <t>1405/06/29</t>
  </si>
  <si>
    <t>مبلغ شناسایی شده طی اردیبهشت ماه بابت قرارداد خرید و نگهداری اوراق بهادار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</si>
</sst>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  <numFmt numFmtId="165" formatCode="#,##0_-;[Red]\(#,##0\)"/>
    <numFmt numFmtId="166" formatCode="_-* #,##0_-;_-* #,##0\-;_-* &quot;-&quot;??_-;_-@_-"/>
    <numFmt numFmtId="167" formatCode="_-* #,##0.00000000_-;_-* #,##0.00000000\-;_-* &quot;-&quot;??_-;_-@_-"/>
    <numFmt numFmtId="168" formatCode="0.0%"/>
    <numFmt numFmtId="169" formatCode="_(* #,##0.00000000_);_(* \(#,##0.00000000\);_(* &quot;-&quot;??_);_(@_)"/>
    <numFmt numFmtId="170" formatCode="_(* #,##0.0_);_(* \(#,##0.0\);_(* &quot;-&quot;??_);_(@_)"/>
    <numFmt numFmtId="171" formatCode="_(* #,##0.0000_);_(* \(#,##0.0000\);_(* &quot;-&quot;??_);_(@_)"/>
  </numFmts>
  <fonts count="78"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78"/>
      <scheme val="minor"/>
    </font>
    <font>
      <b/>
      <sz val="20"/>
      <color theme="1"/>
      <name val="B Mitra"/>
      <charset val="178"/>
    </font>
    <font>
      <sz val="20"/>
      <color theme="1"/>
      <name val="B Mitra"/>
      <charset val="178"/>
    </font>
    <font>
      <b/>
      <sz val="20"/>
      <color rgb="FF0062AC"/>
      <name val="B Mitra"/>
      <charset val="178"/>
    </font>
    <font>
      <sz val="20"/>
      <name val="B Mitra"/>
      <charset val="178"/>
    </font>
    <font>
      <b/>
      <sz val="16"/>
      <color theme="1"/>
      <name val="B Mitra"/>
      <charset val="178"/>
    </font>
    <font>
      <sz val="14"/>
      <color theme="1"/>
      <name val="B Mitra"/>
      <charset val="178"/>
    </font>
    <font>
      <b/>
      <sz val="16"/>
      <color rgb="FF0062AC"/>
      <name val="B Mitra"/>
      <charset val="178"/>
    </font>
    <font>
      <b/>
      <sz val="10"/>
      <color theme="1"/>
      <name val="B Mitra"/>
      <charset val="178"/>
    </font>
    <font>
      <sz val="12"/>
      <name val="B Mitra"/>
      <charset val="178"/>
    </font>
    <font>
      <sz val="11"/>
      <color theme="1"/>
      <name val="B Mitra"/>
      <charset val="178"/>
    </font>
    <font>
      <sz val="16"/>
      <color theme="1"/>
      <name val="B Mitra"/>
      <charset val="178"/>
    </font>
    <font>
      <sz val="10"/>
      <color theme="1"/>
      <name val="B Mitra"/>
      <charset val="178"/>
    </font>
    <font>
      <b/>
      <sz val="18"/>
      <color theme="1"/>
      <name val="B Mitra"/>
      <charset val="178"/>
    </font>
    <font>
      <b/>
      <sz val="12"/>
      <color theme="1"/>
      <name val="B Mitra"/>
      <charset val="178"/>
    </font>
    <font>
      <b/>
      <sz val="12"/>
      <color rgb="FF0062AC"/>
      <name val="B Mitra"/>
      <charset val="178"/>
    </font>
    <font>
      <sz val="12"/>
      <color theme="1"/>
      <name val="B Mitra"/>
      <charset val="178"/>
    </font>
    <font>
      <b/>
      <sz val="14"/>
      <color theme="1"/>
      <name val="B Mitra"/>
      <charset val="178"/>
    </font>
    <font>
      <b/>
      <sz val="14"/>
      <color rgb="FF000000"/>
      <name val="B Mitra"/>
      <charset val="178"/>
    </font>
    <font>
      <b/>
      <sz val="16"/>
      <color rgb="FF000000"/>
      <name val="B Mitra"/>
      <charset val="178"/>
    </font>
    <font>
      <sz val="16"/>
      <color rgb="FF000000"/>
      <name val="B Mitra"/>
      <charset val="178"/>
    </font>
    <font>
      <b/>
      <sz val="14"/>
      <color rgb="FF0062AC"/>
      <name val="B Mitra"/>
      <charset val="178"/>
    </font>
    <font>
      <sz val="14"/>
      <name val="B Mitra"/>
      <charset val="178"/>
    </font>
    <font>
      <b/>
      <sz val="12"/>
      <name val="B Mitra"/>
      <charset val="178"/>
    </font>
    <font>
      <b/>
      <sz val="12"/>
      <color rgb="FF000000"/>
      <name val="B Mitra"/>
      <charset val="178"/>
    </font>
    <font>
      <sz val="12"/>
      <color rgb="FF000000"/>
      <name val="B Mitra"/>
      <charset val="178"/>
    </font>
    <font>
      <sz val="14"/>
      <color rgb="FF000000"/>
      <name val="B Mitra"/>
      <charset val="178"/>
    </font>
    <font>
      <b/>
      <sz val="26"/>
      <color theme="1"/>
      <name val="B Mitra"/>
      <charset val="178"/>
    </font>
    <font>
      <sz val="18"/>
      <name val="B Mitra"/>
      <charset val="178"/>
    </font>
    <font>
      <b/>
      <sz val="12"/>
      <color theme="1"/>
      <name val="B Nazanin"/>
      <charset val="178"/>
    </font>
    <font>
      <sz val="11"/>
      <color indexed="8"/>
      <name val="B Nazanin"/>
      <charset val="178"/>
    </font>
    <font>
      <b/>
      <sz val="16"/>
      <name val="B Mitra"/>
      <charset val="178"/>
    </font>
    <font>
      <b/>
      <sz val="10"/>
      <color rgb="FF000000"/>
      <name val="B Mitra"/>
      <charset val="178"/>
    </font>
    <font>
      <u/>
      <sz val="11"/>
      <color theme="10"/>
      <name val="Calibri"/>
      <family val="2"/>
      <scheme val="minor"/>
    </font>
    <font>
      <sz val="22"/>
      <color theme="1"/>
      <name val="B Mitra"/>
      <charset val="178"/>
    </font>
    <font>
      <sz val="9"/>
      <color rgb="FF2E2E2E"/>
      <name val="WYekan"/>
    </font>
    <font>
      <b/>
      <sz val="12"/>
      <name val="B Nazanin"/>
      <charset val="178"/>
    </font>
    <font>
      <sz val="11"/>
      <color theme="1"/>
      <name val="B Nazanin"/>
      <charset val="178"/>
    </font>
    <font>
      <sz val="14"/>
      <name val="B Nazanin"/>
      <charset val="178"/>
    </font>
    <font>
      <sz val="14"/>
      <color theme="1"/>
      <name val="B Nazanin"/>
      <charset val="178"/>
    </font>
    <font>
      <sz val="16"/>
      <color rgb="FF0070C0"/>
      <name val="B Nazanin"/>
      <charset val="178"/>
    </font>
    <font>
      <sz val="11"/>
      <color theme="9" tint="-0.499984740745262"/>
      <name val="B Mitra"/>
      <charset val="178"/>
    </font>
    <font>
      <sz val="9"/>
      <color rgb="FF00A651"/>
      <name val="WYekan"/>
    </font>
    <font>
      <b/>
      <sz val="12"/>
      <color rgb="FFFF0000"/>
      <name val="B Nazanin"/>
      <charset val="178"/>
    </font>
    <font>
      <sz val="8"/>
      <name val="Calibri"/>
      <family val="2"/>
      <charset val="178"/>
      <scheme val="minor"/>
    </font>
    <font>
      <b/>
      <sz val="11"/>
      <color theme="1"/>
      <name val="B Mitra"/>
      <charset val="178"/>
    </font>
    <font>
      <b/>
      <sz val="18"/>
      <color rgb="FF0062AC"/>
      <name val="B Mitra"/>
      <charset val="178"/>
    </font>
    <font>
      <b/>
      <sz val="12"/>
      <color rgb="FF0062AC"/>
      <name val="B Titr"/>
      <charset val="178"/>
    </font>
    <font>
      <sz val="8"/>
      <color theme="1"/>
      <name val="B Mitra"/>
      <charset val="178"/>
    </font>
    <font>
      <sz val="9"/>
      <color theme="1"/>
      <name val="B Mitra"/>
      <charset val="178"/>
    </font>
    <font>
      <sz val="7"/>
      <color theme="1"/>
      <name val="B Mitra"/>
      <charset val="178"/>
    </font>
    <font>
      <sz val="7"/>
      <color theme="1"/>
      <name val="Calibri"/>
      <family val="2"/>
      <scheme val="minor"/>
    </font>
    <font>
      <b/>
      <sz val="14"/>
      <name val="B Mitra"/>
      <charset val="178"/>
    </font>
    <font>
      <sz val="11"/>
      <name val="B Nazanin"/>
      <charset val="178"/>
    </font>
    <font>
      <sz val="10"/>
      <name val="B Mitra"/>
      <charset val="178"/>
    </font>
    <font>
      <sz val="10"/>
      <color theme="1"/>
      <name val="B Nazanin"/>
      <charset val="178"/>
    </font>
    <font>
      <b/>
      <sz val="10"/>
      <color rgb="FF000000"/>
      <name val="B Nazanin"/>
      <charset val="178"/>
    </font>
    <font>
      <sz val="10"/>
      <color rgb="FF000000"/>
      <name val="B Nazanin"/>
      <charset val="178"/>
    </font>
    <font>
      <sz val="9"/>
      <color theme="1"/>
      <name val="Calibri"/>
      <family val="2"/>
      <charset val="178"/>
      <scheme val="minor"/>
    </font>
    <font>
      <b/>
      <sz val="10"/>
      <color rgb="FF2E2E2E"/>
      <name val="IranSansFaNum"/>
    </font>
    <font>
      <b/>
      <sz val="9"/>
      <color theme="1"/>
      <name val="B Mitra"/>
      <charset val="178"/>
    </font>
    <font>
      <b/>
      <sz val="9"/>
      <color rgb="FF000000"/>
      <name val="B Mitra"/>
      <charset val="178"/>
    </font>
    <font>
      <sz val="18"/>
      <color theme="1"/>
      <name val="B Mitra"/>
      <charset val="178"/>
    </font>
    <font>
      <sz val="12"/>
      <color rgb="FFFF0000"/>
      <name val="B Mitra"/>
      <charset val="178"/>
    </font>
    <font>
      <sz val="16"/>
      <name val="B Mitra"/>
      <charset val="178"/>
    </font>
    <font>
      <b/>
      <sz val="10"/>
      <color theme="1"/>
      <name val="B Nazanin"/>
      <charset val="178"/>
    </font>
    <font>
      <b/>
      <sz val="12"/>
      <color theme="1"/>
      <name val="B Nazanin"/>
      <charset val="178"/>
    </font>
    <font>
      <sz val="12"/>
      <color rgb="FF0062AC"/>
      <name val="B Mitra"/>
      <charset val="178"/>
    </font>
    <font>
      <b/>
      <sz val="11"/>
      <name val="B Mitra"/>
      <charset val="178"/>
    </font>
    <font>
      <sz val="11"/>
      <name val="B Mitra"/>
      <charset val="178"/>
    </font>
    <font>
      <sz val="12"/>
      <color theme="1"/>
      <name val="Calibri"/>
      <family val="2"/>
      <charset val="178"/>
      <scheme val="minor"/>
    </font>
    <font>
      <b/>
      <sz val="12"/>
      <color theme="1"/>
      <name val="Calibri"/>
      <family val="2"/>
      <charset val="178"/>
      <scheme val="minor"/>
    </font>
    <font>
      <b/>
      <sz val="6"/>
      <color rgb="FF00A651"/>
      <name val="IranSansFaNum"/>
    </font>
    <font>
      <b/>
      <sz val="6"/>
      <color rgb="FF2E2E2E"/>
      <name val="IranSansFaNum"/>
    </font>
    <font>
      <sz val="14"/>
      <name val="B Nazanin"/>
      <charset val="17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/>
      <right/>
      <top style="double">
        <color auto="1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0" fontId="36" fillId="0" borderId="0" applyNumberFormat="0" applyFill="0" applyBorder="0" applyAlignment="0" applyProtection="0"/>
  </cellStyleXfs>
  <cellXfs count="510">
    <xf numFmtId="0" fontId="0" fillId="0" borderId="0" xfId="0"/>
    <xf numFmtId="0" fontId="4" fillId="0" borderId="0" xfId="0" applyFont="1" applyAlignment="1">
      <alignment horizontal="center" vertical="center" wrapText="1" readingOrder="2"/>
    </xf>
    <xf numFmtId="0" fontId="4" fillId="0" borderId="0" xfId="0" applyFont="1" applyAlignment="1">
      <alignment vertical="center" wrapText="1" readingOrder="2"/>
    </xf>
    <xf numFmtId="164" fontId="4" fillId="0" borderId="0" xfId="1" applyNumberFormat="1" applyFont="1" applyBorder="1" applyAlignment="1">
      <alignment vertical="center" wrapText="1" readingOrder="2"/>
    </xf>
    <xf numFmtId="0" fontId="5" fillId="0" borderId="0" xfId="0" applyFont="1" applyAlignment="1">
      <alignment vertical="center" wrapText="1" readingOrder="2"/>
    </xf>
    <xf numFmtId="0" fontId="5" fillId="0" borderId="0" xfId="0" applyFont="1" applyAlignment="1">
      <alignment horizontal="center" vertical="center" readingOrder="2"/>
    </xf>
    <xf numFmtId="37" fontId="7" fillId="0" borderId="0" xfId="0" applyNumberFormat="1" applyFont="1" applyAlignment="1">
      <alignment horizontal="center" vertical="center"/>
    </xf>
    <xf numFmtId="0" fontId="13" fillId="0" borderId="0" xfId="0" applyFont="1"/>
    <xf numFmtId="37" fontId="12" fillId="0" borderId="0" xfId="0" applyNumberFormat="1" applyFont="1" applyAlignment="1">
      <alignment horizontal="center" vertical="center"/>
    </xf>
    <xf numFmtId="0" fontId="22" fillId="0" borderId="0" xfId="0" applyFont="1" applyAlignment="1">
      <alignment vertical="center" wrapText="1" readingOrder="2"/>
    </xf>
    <xf numFmtId="165" fontId="22" fillId="0" borderId="4" xfId="0" applyNumberFormat="1" applyFont="1" applyBorder="1" applyAlignment="1">
      <alignment horizontal="center" vertical="center" wrapText="1" readingOrder="2"/>
    </xf>
    <xf numFmtId="165" fontId="22" fillId="0" borderId="4" xfId="1" applyNumberFormat="1" applyFont="1" applyBorder="1" applyAlignment="1">
      <alignment horizontal="center" vertical="center" wrapText="1" readingOrder="2"/>
    </xf>
    <xf numFmtId="165" fontId="9" fillId="0" borderId="0" xfId="1" applyNumberFormat="1" applyFont="1" applyFill="1"/>
    <xf numFmtId="0" fontId="25" fillId="0" borderId="0" xfId="0" applyFont="1" applyAlignment="1">
      <alignment horizontal="center" vertical="center"/>
    </xf>
    <xf numFmtId="37" fontId="26" fillId="0" borderId="11" xfId="0" applyNumberFormat="1" applyFont="1" applyBorder="1" applyAlignment="1">
      <alignment horizontal="center" vertical="center" wrapText="1"/>
    </xf>
    <xf numFmtId="37" fontId="12" fillId="0" borderId="9" xfId="0" applyNumberFormat="1" applyFont="1" applyBorder="1" applyAlignment="1">
      <alignment horizontal="center" vertical="center"/>
    </xf>
    <xf numFmtId="37" fontId="12" fillId="0" borderId="13" xfId="0" applyNumberFormat="1" applyFont="1" applyBorder="1" applyAlignment="1">
      <alignment horizontal="center" vertical="center"/>
    </xf>
    <xf numFmtId="37" fontId="26" fillId="0" borderId="11" xfId="0" applyNumberFormat="1" applyFont="1" applyBorder="1" applyAlignment="1">
      <alignment horizontal="center" vertical="center"/>
    </xf>
    <xf numFmtId="0" fontId="30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19" fillId="0" borderId="0" xfId="0" applyFont="1" applyAlignment="1">
      <alignment horizontal="center" vertical="center" wrapText="1"/>
    </xf>
    <xf numFmtId="164" fontId="5" fillId="0" borderId="0" xfId="1" applyNumberFormat="1" applyFont="1" applyBorder="1" applyAlignment="1">
      <alignment horizontal="center" vertical="center" wrapText="1" readingOrder="2"/>
    </xf>
    <xf numFmtId="164" fontId="5" fillId="0" borderId="0" xfId="1" applyNumberFormat="1" applyFont="1" applyBorder="1" applyAlignment="1">
      <alignment horizontal="center" vertical="center" readingOrder="2"/>
    </xf>
    <xf numFmtId="164" fontId="5" fillId="0" borderId="0" xfId="1" applyNumberFormat="1" applyFont="1" applyAlignment="1">
      <alignment vertical="center"/>
    </xf>
    <xf numFmtId="164" fontId="5" fillId="0" borderId="0" xfId="1" applyNumberFormat="1" applyFont="1" applyBorder="1" applyAlignment="1">
      <alignment horizontal="center" vertical="center"/>
    </xf>
    <xf numFmtId="164" fontId="5" fillId="0" borderId="1" xfId="1" applyNumberFormat="1" applyFont="1" applyBorder="1" applyAlignment="1">
      <alignment horizontal="center" vertical="center"/>
    </xf>
    <xf numFmtId="164" fontId="5" fillId="0" borderId="2" xfId="1" applyNumberFormat="1" applyFont="1" applyBorder="1" applyAlignment="1">
      <alignment horizontal="right" vertical="center" readingOrder="2"/>
    </xf>
    <xf numFmtId="164" fontId="5" fillId="0" borderId="2" xfId="1" applyNumberFormat="1" applyFont="1" applyFill="1" applyBorder="1" applyAlignment="1">
      <alignment horizontal="right" vertical="center" readingOrder="2"/>
    </xf>
    <xf numFmtId="10" fontId="5" fillId="0" borderId="2" xfId="2" applyNumberFormat="1" applyFont="1" applyBorder="1" applyAlignment="1">
      <alignment horizontal="center" vertical="center" readingOrder="2"/>
    </xf>
    <xf numFmtId="164" fontId="5" fillId="0" borderId="0" xfId="1" applyNumberFormat="1" applyFont="1" applyFill="1" applyAlignment="1">
      <alignment vertical="center"/>
    </xf>
    <xf numFmtId="10" fontId="5" fillId="0" borderId="0" xfId="2" applyNumberFormat="1" applyFont="1" applyAlignment="1">
      <alignment horizontal="center" vertical="center"/>
    </xf>
    <xf numFmtId="164" fontId="19" fillId="0" borderId="0" xfId="1" applyNumberFormat="1" applyFont="1" applyAlignment="1">
      <alignment vertical="center"/>
    </xf>
    <xf numFmtId="164" fontId="19" fillId="0" borderId="8" xfId="1" applyNumberFormat="1" applyFont="1" applyBorder="1" applyAlignment="1">
      <alignment vertical="center"/>
    </xf>
    <xf numFmtId="164" fontId="19" fillId="0" borderId="0" xfId="1" applyNumberFormat="1" applyFont="1" applyAlignment="1">
      <alignment horizontal="center" vertical="center" wrapText="1" shrinkToFit="1"/>
    </xf>
    <xf numFmtId="164" fontId="14" fillId="0" borderId="0" xfId="1" applyNumberFormat="1" applyFont="1" applyAlignment="1">
      <alignment vertical="center"/>
    </xf>
    <xf numFmtId="164" fontId="8" fillId="0" borderId="8" xfId="1" applyNumberFormat="1" applyFont="1" applyBorder="1" applyAlignment="1">
      <alignment vertical="center"/>
    </xf>
    <xf numFmtId="0" fontId="15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165" fontId="14" fillId="0" borderId="0" xfId="1" applyNumberFormat="1" applyFont="1" applyAlignment="1">
      <alignment vertical="center"/>
    </xf>
    <xf numFmtId="165" fontId="14" fillId="0" borderId="0" xfId="0" applyNumberFormat="1" applyFont="1" applyAlignment="1">
      <alignment vertical="center"/>
    </xf>
    <xf numFmtId="0" fontId="14" fillId="0" borderId="0" xfId="0" applyFont="1" applyAlignment="1">
      <alignment horizontal="right" vertical="center"/>
    </xf>
    <xf numFmtId="0" fontId="14" fillId="0" borderId="1" xfId="0" applyFont="1" applyBorder="1" applyAlignment="1">
      <alignment vertical="center"/>
    </xf>
    <xf numFmtId="0" fontId="8" fillId="0" borderId="0" xfId="0" applyFont="1" applyAlignment="1">
      <alignment vertical="center"/>
    </xf>
    <xf numFmtId="164" fontId="15" fillId="0" borderId="0" xfId="1" applyNumberFormat="1" applyFont="1" applyAlignment="1">
      <alignment vertical="center"/>
    </xf>
    <xf numFmtId="165" fontId="15" fillId="0" borderId="0" xfId="1" applyNumberFormat="1" applyFont="1" applyAlignment="1">
      <alignment vertical="center"/>
    </xf>
    <xf numFmtId="165" fontId="15" fillId="0" borderId="0" xfId="0" applyNumberFormat="1" applyFont="1" applyAlignment="1">
      <alignment vertical="center"/>
    </xf>
    <xf numFmtId="0" fontId="15" fillId="0" borderId="0" xfId="0" applyFont="1" applyAlignment="1">
      <alignment horizontal="right" vertical="center"/>
    </xf>
    <xf numFmtId="0" fontId="22" fillId="0" borderId="4" xfId="0" applyFont="1" applyBorder="1" applyAlignment="1">
      <alignment horizontal="center" vertical="center" wrapText="1" readingOrder="2"/>
    </xf>
    <xf numFmtId="164" fontId="23" fillId="0" borderId="1" xfId="1" applyNumberFormat="1" applyFont="1" applyBorder="1" applyAlignment="1">
      <alignment horizontal="center" vertical="center" wrapText="1" readingOrder="2"/>
    </xf>
    <xf numFmtId="165" fontId="23" fillId="0" borderId="1" xfId="1" applyNumberFormat="1" applyFont="1" applyBorder="1" applyAlignment="1">
      <alignment horizontal="center" vertical="center" wrapText="1" readingOrder="2"/>
    </xf>
    <xf numFmtId="10" fontId="7" fillId="0" borderId="0" xfId="2" applyNumberFormat="1" applyFont="1" applyAlignment="1">
      <alignment horizontal="center" vertical="center"/>
    </xf>
    <xf numFmtId="164" fontId="37" fillId="0" borderId="0" xfId="1" applyNumberFormat="1" applyFont="1" applyAlignment="1">
      <alignment vertical="center"/>
    </xf>
    <xf numFmtId="0" fontId="37" fillId="0" borderId="0" xfId="0" applyFont="1" applyAlignment="1">
      <alignment vertical="center"/>
    </xf>
    <xf numFmtId="165" fontId="37" fillId="0" borderId="0" xfId="1" applyNumberFormat="1" applyFont="1" applyAlignment="1">
      <alignment vertical="center"/>
    </xf>
    <xf numFmtId="165" fontId="37" fillId="0" borderId="0" xfId="0" applyNumberFormat="1" applyFont="1" applyAlignment="1">
      <alignment vertical="center"/>
    </xf>
    <xf numFmtId="10" fontId="22" fillId="0" borderId="8" xfId="2" applyNumberFormat="1" applyFont="1" applyBorder="1" applyAlignment="1">
      <alignment horizontal="center" vertical="center" wrapText="1" readingOrder="2"/>
    </xf>
    <xf numFmtId="164" fontId="8" fillId="0" borderId="0" xfId="1" applyNumberFormat="1" applyFont="1" applyFill="1" applyAlignment="1">
      <alignment vertical="center"/>
    </xf>
    <xf numFmtId="164" fontId="5" fillId="0" borderId="0" xfId="1" applyNumberFormat="1" applyFont="1" applyAlignment="1">
      <alignment vertical="center" wrapText="1"/>
    </xf>
    <xf numFmtId="37" fontId="12" fillId="0" borderId="0" xfId="0" quotePrefix="1" applyNumberFormat="1" applyFont="1" applyAlignment="1">
      <alignment horizontal="right" vertical="center" wrapText="1"/>
    </xf>
    <xf numFmtId="164" fontId="19" fillId="0" borderId="0" xfId="1" applyNumberFormat="1" applyFont="1" applyFill="1" applyAlignment="1">
      <alignment vertical="center"/>
    </xf>
    <xf numFmtId="164" fontId="15" fillId="0" borderId="0" xfId="1" applyNumberFormat="1" applyFont="1" applyFill="1"/>
    <xf numFmtId="164" fontId="9" fillId="0" borderId="0" xfId="1" applyNumberFormat="1" applyFont="1" applyFill="1" applyAlignment="1">
      <alignment vertical="center"/>
    </xf>
    <xf numFmtId="164" fontId="9" fillId="0" borderId="0" xfId="1" applyNumberFormat="1" applyFont="1" applyFill="1"/>
    <xf numFmtId="164" fontId="14" fillId="0" borderId="0" xfId="1" applyNumberFormat="1" applyFont="1" applyFill="1" applyAlignment="1">
      <alignment horizontal="center"/>
    </xf>
    <xf numFmtId="164" fontId="14" fillId="0" borderId="0" xfId="1" applyNumberFormat="1" applyFont="1" applyFill="1"/>
    <xf numFmtId="164" fontId="14" fillId="0" borderId="4" xfId="1" applyNumberFormat="1" applyFont="1" applyFill="1" applyBorder="1" applyAlignment="1">
      <alignment horizontal="center" vertical="center" wrapText="1"/>
    </xf>
    <xf numFmtId="164" fontId="14" fillId="0" borderId="0" xfId="1" applyNumberFormat="1" applyFont="1" applyFill="1" applyAlignment="1">
      <alignment horizontal="center" vertical="center" wrapText="1"/>
    </xf>
    <xf numFmtId="164" fontId="19" fillId="0" borderId="0" xfId="1" applyNumberFormat="1" applyFont="1" applyFill="1"/>
    <xf numFmtId="165" fontId="9" fillId="0" borderId="0" xfId="1" applyNumberFormat="1" applyFont="1" applyFill="1" applyAlignment="1">
      <alignment horizontal="center" vertical="center"/>
    </xf>
    <xf numFmtId="164" fontId="13" fillId="0" borderId="0" xfId="1" applyNumberFormat="1" applyFont="1" applyFill="1"/>
    <xf numFmtId="165" fontId="13" fillId="0" borderId="0" xfId="1" applyNumberFormat="1" applyFont="1" applyFill="1"/>
    <xf numFmtId="164" fontId="27" fillId="0" borderId="14" xfId="1" applyNumberFormat="1" applyFont="1" applyFill="1" applyBorder="1" applyAlignment="1">
      <alignment horizontal="center" vertical="center" wrapText="1" readingOrder="2"/>
    </xf>
    <xf numFmtId="164" fontId="19" fillId="0" borderId="0" xfId="1" applyNumberFormat="1" applyFont="1" applyFill="1" applyAlignment="1">
      <alignment vertical="center" wrapText="1"/>
    </xf>
    <xf numFmtId="164" fontId="19" fillId="0" borderId="3" xfId="1" applyNumberFormat="1" applyFont="1" applyFill="1" applyBorder="1" applyAlignment="1">
      <alignment vertical="center" wrapText="1"/>
    </xf>
    <xf numFmtId="165" fontId="9" fillId="0" borderId="1" xfId="1" applyNumberFormat="1" applyFont="1" applyFill="1" applyBorder="1" applyAlignment="1">
      <alignment horizontal="center" vertical="center"/>
    </xf>
    <xf numFmtId="165" fontId="9" fillId="0" borderId="1" xfId="1" applyNumberFormat="1" applyFont="1" applyFill="1" applyBorder="1" applyAlignment="1">
      <alignment horizontal="center" vertical="center" wrapText="1"/>
    </xf>
    <xf numFmtId="164" fontId="19" fillId="0" borderId="0" xfId="1" applyNumberFormat="1" applyFont="1" applyFill="1" applyBorder="1" applyAlignment="1">
      <alignment vertical="center" wrapText="1"/>
    </xf>
    <xf numFmtId="164" fontId="8" fillId="0" borderId="0" xfId="1" applyNumberFormat="1" applyFont="1" applyFill="1" applyAlignment="1"/>
    <xf numFmtId="166" fontId="42" fillId="0" borderId="0" xfId="1" applyNumberFormat="1" applyFont="1" applyFill="1" applyAlignment="1">
      <alignment horizontal="left" vertical="center" wrapText="1" shrinkToFit="1"/>
    </xf>
    <xf numFmtId="164" fontId="42" fillId="0" borderId="0" xfId="1" applyNumberFormat="1" applyFont="1" applyFill="1" applyAlignment="1">
      <alignment horizontal="left" vertical="center" wrapText="1" shrinkToFit="1"/>
    </xf>
    <xf numFmtId="167" fontId="42" fillId="0" borderId="0" xfId="1" applyNumberFormat="1" applyFont="1" applyFill="1" applyAlignment="1">
      <alignment horizontal="left" vertical="center" wrapText="1" shrinkToFit="1"/>
    </xf>
    <xf numFmtId="164" fontId="0" fillId="0" borderId="0" xfId="1" applyNumberFormat="1" applyFont="1" applyFill="1"/>
    <xf numFmtId="41" fontId="9" fillId="0" borderId="0" xfId="1" applyNumberFormat="1" applyFont="1" applyFill="1" applyBorder="1" applyAlignment="1">
      <alignment horizontal="center" vertical="center"/>
    </xf>
    <xf numFmtId="0" fontId="9" fillId="0" borderId="0" xfId="0" applyFont="1"/>
    <xf numFmtId="0" fontId="11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 readingOrder="2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8" fillId="0" borderId="0" xfId="0" applyFont="1"/>
    <xf numFmtId="0" fontId="40" fillId="0" borderId="0" xfId="0" applyFont="1"/>
    <xf numFmtId="0" fontId="42" fillId="0" borderId="0" xfId="0" applyFont="1"/>
    <xf numFmtId="164" fontId="0" fillId="0" borderId="0" xfId="0" applyNumberFormat="1"/>
    <xf numFmtId="0" fontId="15" fillId="0" borderId="0" xfId="0" applyFont="1"/>
    <xf numFmtId="0" fontId="19" fillId="0" borderId="0" xfId="0" applyFont="1"/>
    <xf numFmtId="0" fontId="19" fillId="0" borderId="0" xfId="0" applyFont="1" applyAlignment="1">
      <alignment vertical="center" wrapText="1"/>
    </xf>
    <xf numFmtId="0" fontId="19" fillId="0" borderId="0" xfId="0" applyFont="1" applyAlignment="1">
      <alignment horizontal="center"/>
    </xf>
    <xf numFmtId="164" fontId="19" fillId="0" borderId="0" xfId="0" applyNumberFormat="1" applyFont="1"/>
    <xf numFmtId="0" fontId="18" fillId="0" borderId="0" xfId="0" applyFont="1" applyAlignment="1">
      <alignment horizontal="right" vertical="center" readingOrder="2"/>
    </xf>
    <xf numFmtId="0" fontId="18" fillId="0" borderId="0" xfId="0" applyFont="1" applyAlignment="1">
      <alignment vertical="center" readingOrder="2"/>
    </xf>
    <xf numFmtId="38" fontId="13" fillId="0" borderId="0" xfId="0" applyNumberFormat="1" applyFont="1"/>
    <xf numFmtId="0" fontId="19" fillId="0" borderId="1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1" xfId="0" applyFont="1" applyBorder="1" applyAlignment="1">
      <alignment horizontal="center"/>
    </xf>
    <xf numFmtId="164" fontId="19" fillId="0" borderId="1" xfId="1" applyNumberFormat="1" applyFont="1" applyFill="1" applyBorder="1" applyAlignment="1">
      <alignment horizontal="center"/>
    </xf>
    <xf numFmtId="0" fontId="17" fillId="0" borderId="0" xfId="0" applyFont="1" applyAlignment="1">
      <alignment horizontal="right" vertical="center" readingOrder="2"/>
    </xf>
    <xf numFmtId="164" fontId="43" fillId="0" borderId="0" xfId="0" applyNumberFormat="1" applyFont="1" applyAlignment="1">
      <alignment vertical="center" wrapText="1" shrinkToFit="1"/>
    </xf>
    <xf numFmtId="0" fontId="19" fillId="0" borderId="0" xfId="0" applyFont="1" applyAlignment="1">
      <alignment horizontal="right" vertical="center"/>
    </xf>
    <xf numFmtId="0" fontId="13" fillId="0" borderId="0" xfId="0" applyFont="1" applyAlignment="1">
      <alignment horizontal="right" vertical="center"/>
    </xf>
    <xf numFmtId="3" fontId="45" fillId="0" borderId="0" xfId="0" applyNumberFormat="1" applyFont="1"/>
    <xf numFmtId="164" fontId="13" fillId="0" borderId="0" xfId="1" applyNumberFormat="1" applyFont="1" applyFill="1" applyAlignment="1"/>
    <xf numFmtId="164" fontId="13" fillId="0" borderId="0" xfId="0" applyNumberFormat="1" applyFont="1"/>
    <xf numFmtId="3" fontId="13" fillId="0" borderId="0" xfId="0" applyNumberFormat="1" applyFont="1"/>
    <xf numFmtId="164" fontId="44" fillId="0" borderId="0" xfId="1" applyNumberFormat="1" applyFont="1" applyFill="1" applyAlignment="1"/>
    <xf numFmtId="164" fontId="32" fillId="0" borderId="0" xfId="0" applyNumberFormat="1" applyFont="1" applyAlignment="1">
      <alignment vertical="center" wrapText="1"/>
    </xf>
    <xf numFmtId="0" fontId="14" fillId="0" borderId="0" xfId="0" applyFont="1"/>
    <xf numFmtId="0" fontId="14" fillId="0" borderId="0" xfId="0" applyFont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164" fontId="9" fillId="0" borderId="0" xfId="0" applyNumberFormat="1" applyFont="1"/>
    <xf numFmtId="37" fontId="25" fillId="0" borderId="0" xfId="0" applyNumberFormat="1" applyFont="1" applyAlignment="1">
      <alignment horizontal="center" vertical="center"/>
    </xf>
    <xf numFmtId="0" fontId="27" fillId="0" borderId="1" xfId="0" applyFont="1" applyBorder="1" applyAlignment="1">
      <alignment horizontal="right" vertical="center" wrapText="1" readingOrder="2"/>
    </xf>
    <xf numFmtId="0" fontId="27" fillId="0" borderId="0" xfId="0" applyFont="1" applyAlignment="1">
      <alignment vertical="center" wrapText="1" readingOrder="2"/>
    </xf>
    <xf numFmtId="0" fontId="27" fillId="0" borderId="0" xfId="0" applyFont="1" applyAlignment="1">
      <alignment horizontal="center" vertical="center" wrapText="1" readingOrder="2"/>
    </xf>
    <xf numFmtId="0" fontId="27" fillId="0" borderId="1" xfId="0" applyFont="1" applyBorder="1" applyAlignment="1">
      <alignment vertical="center" wrapText="1" readingOrder="2"/>
    </xf>
    <xf numFmtId="0" fontId="28" fillId="0" borderId="0" xfId="0" applyFont="1" applyAlignment="1">
      <alignment horizontal="center" vertical="center" wrapText="1" readingOrder="2"/>
    </xf>
    <xf numFmtId="0" fontId="17" fillId="0" borderId="0" xfId="0" applyFont="1"/>
    <xf numFmtId="0" fontId="27" fillId="0" borderId="1" xfId="0" applyFont="1" applyBorder="1" applyAlignment="1">
      <alignment horizontal="center" vertical="center" wrapText="1" readingOrder="2"/>
    </xf>
    <xf numFmtId="37" fontId="12" fillId="0" borderId="0" xfId="0" quotePrefix="1" applyNumberFormat="1" applyFont="1" applyAlignment="1">
      <alignment horizontal="center" vertical="center" wrapText="1"/>
    </xf>
    <xf numFmtId="164" fontId="9" fillId="0" borderId="0" xfId="1" applyNumberFormat="1" applyFont="1" applyFill="1" applyBorder="1" applyAlignment="1">
      <alignment vertical="center" wrapText="1"/>
    </xf>
    <xf numFmtId="0" fontId="14" fillId="0" borderId="0" xfId="0" applyFont="1" applyAlignment="1">
      <alignment horizontal="center"/>
    </xf>
    <xf numFmtId="164" fontId="19" fillId="0" borderId="0" xfId="1" applyNumberFormat="1" applyFont="1"/>
    <xf numFmtId="164" fontId="9" fillId="0" borderId="0" xfId="1" applyNumberFormat="1" applyFont="1"/>
    <xf numFmtId="168" fontId="19" fillId="0" borderId="0" xfId="2" applyNumberFormat="1" applyFont="1"/>
    <xf numFmtId="168" fontId="9" fillId="0" borderId="0" xfId="2" applyNumberFormat="1" applyFont="1"/>
    <xf numFmtId="9" fontId="9" fillId="0" borderId="0" xfId="2" applyFont="1"/>
    <xf numFmtId="164" fontId="9" fillId="0" borderId="0" xfId="1" applyNumberFormat="1" applyFont="1" applyFill="1" applyBorder="1" applyAlignment="1">
      <alignment horizontal="center" vertical="center"/>
    </xf>
    <xf numFmtId="168" fontId="19" fillId="0" borderId="0" xfId="0" applyNumberFormat="1" applyFont="1"/>
    <xf numFmtId="3" fontId="11" fillId="0" borderId="0" xfId="0" applyNumberFormat="1" applyFont="1" applyAlignment="1">
      <alignment horizontal="center"/>
    </xf>
    <xf numFmtId="164" fontId="11" fillId="0" borderId="0" xfId="0" applyNumberFormat="1" applyFont="1" applyAlignment="1">
      <alignment horizontal="center"/>
    </xf>
    <xf numFmtId="3" fontId="19" fillId="0" borderId="0" xfId="0" applyNumberFormat="1" applyFont="1"/>
    <xf numFmtId="37" fontId="31" fillId="0" borderId="0" xfId="0" quotePrefix="1" applyNumberFormat="1" applyFont="1" applyAlignment="1">
      <alignment horizontal="right" vertical="center" wrapText="1"/>
    </xf>
    <xf numFmtId="9" fontId="19" fillId="0" borderId="0" xfId="0" applyNumberFormat="1" applyFont="1"/>
    <xf numFmtId="169" fontId="0" fillId="0" borderId="0" xfId="1" applyNumberFormat="1" applyFont="1" applyFill="1"/>
    <xf numFmtId="0" fontId="32" fillId="0" borderId="0" xfId="0" applyFont="1" applyAlignment="1">
      <alignment horizontal="center" vertical="center"/>
    </xf>
    <xf numFmtId="0" fontId="32" fillId="0" borderId="0" xfId="0" applyFont="1"/>
    <xf numFmtId="0" fontId="15" fillId="0" borderId="15" xfId="0" applyFont="1" applyBorder="1" applyAlignment="1">
      <alignment horizontal="center" vertical="center" wrapText="1" readingOrder="2"/>
    </xf>
    <xf numFmtId="0" fontId="51" fillId="0" borderId="15" xfId="0" applyFont="1" applyBorder="1" applyAlignment="1">
      <alignment horizontal="center" vertical="center" wrapText="1" readingOrder="2"/>
    </xf>
    <xf numFmtId="0" fontId="13" fillId="0" borderId="15" xfId="0" applyFont="1" applyBorder="1" applyAlignment="1">
      <alignment horizontal="center" vertical="center" wrapText="1" readingOrder="2"/>
    </xf>
    <xf numFmtId="0" fontId="52" fillId="0" borderId="15" xfId="0" applyFont="1" applyBorder="1" applyAlignment="1">
      <alignment horizontal="center" vertical="center" wrapText="1" readingOrder="2"/>
    </xf>
    <xf numFmtId="0" fontId="53" fillId="0" borderId="15" xfId="0" applyFont="1" applyBorder="1" applyAlignment="1">
      <alignment horizontal="center" vertical="center" wrapText="1" readingOrder="2"/>
    </xf>
    <xf numFmtId="3" fontId="32" fillId="0" borderId="0" xfId="0" applyNumberFormat="1" applyFont="1" applyAlignment="1">
      <alignment horizontal="center" vertical="center"/>
    </xf>
    <xf numFmtId="3" fontId="45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0" fontId="33" fillId="0" borderId="0" xfId="0" applyFont="1" applyAlignment="1">
      <alignment vertical="center"/>
    </xf>
    <xf numFmtId="0" fontId="20" fillId="0" borderId="0" xfId="0" applyFont="1" applyAlignment="1">
      <alignment horizontal="center" vertical="center" wrapText="1"/>
    </xf>
    <xf numFmtId="9" fontId="20" fillId="0" borderId="0" xfId="2" applyFont="1" applyFill="1" applyAlignment="1">
      <alignment horizontal="center" vertical="center"/>
    </xf>
    <xf numFmtId="0" fontId="17" fillId="0" borderId="0" xfId="0" applyFont="1" applyAlignment="1">
      <alignment vertical="center" wrapText="1"/>
    </xf>
    <xf numFmtId="3" fontId="13" fillId="0" borderId="0" xfId="0" applyNumberFormat="1" applyFont="1" applyAlignment="1">
      <alignment horizontal="right" vertical="center"/>
    </xf>
    <xf numFmtId="164" fontId="14" fillId="0" borderId="0" xfId="1" applyNumberFormat="1" applyFont="1" applyFill="1" applyBorder="1" applyAlignment="1">
      <alignment horizontal="center" vertical="center" wrapText="1"/>
    </xf>
    <xf numFmtId="164" fontId="8" fillId="0" borderId="0" xfId="1" applyNumberFormat="1" applyFont="1" applyAlignment="1">
      <alignment horizontal="center"/>
    </xf>
    <xf numFmtId="164" fontId="17" fillId="0" borderId="8" xfId="1" applyNumberFormat="1" applyFont="1" applyFill="1" applyBorder="1" applyAlignment="1">
      <alignment horizontal="left" vertical="center"/>
    </xf>
    <xf numFmtId="0" fontId="20" fillId="0" borderId="0" xfId="0" applyFont="1" applyAlignment="1">
      <alignment horizontal="center"/>
    </xf>
    <xf numFmtId="164" fontId="20" fillId="0" borderId="0" xfId="0" applyNumberFormat="1" applyFont="1" applyAlignment="1">
      <alignment horizontal="center" vertical="center"/>
    </xf>
    <xf numFmtId="164" fontId="20" fillId="0" borderId="0" xfId="1" applyNumberFormat="1" applyFont="1" applyFill="1" applyBorder="1" applyAlignment="1">
      <alignment vertical="center"/>
    </xf>
    <xf numFmtId="164" fontId="41" fillId="0" borderId="0" xfId="1" applyNumberFormat="1" applyFont="1" applyAlignment="1">
      <alignment horizontal="center" vertical="center" wrapText="1" shrinkToFit="1"/>
    </xf>
    <xf numFmtId="164" fontId="22" fillId="0" borderId="0" xfId="1" applyNumberFormat="1" applyFont="1" applyFill="1" applyBorder="1" applyAlignment="1">
      <alignment horizontal="center" vertical="center" wrapText="1" readingOrder="2"/>
    </xf>
    <xf numFmtId="164" fontId="35" fillId="0" borderId="0" xfId="1" applyNumberFormat="1" applyFont="1" applyFill="1" applyBorder="1" applyAlignment="1">
      <alignment horizontal="center" vertical="center" wrapText="1" readingOrder="2"/>
    </xf>
    <xf numFmtId="164" fontId="15" fillId="0" borderId="0" xfId="1" applyNumberFormat="1" applyFont="1" applyFill="1" applyBorder="1" applyAlignment="1">
      <alignment horizontal="center" vertical="center" wrapText="1"/>
    </xf>
    <xf numFmtId="164" fontId="15" fillId="0" borderId="0" xfId="1" applyNumberFormat="1" applyFont="1" applyFill="1" applyAlignment="1">
      <alignment vertical="center"/>
    </xf>
    <xf numFmtId="3" fontId="15" fillId="0" borderId="0" xfId="0" applyNumberFormat="1" applyFont="1"/>
    <xf numFmtId="0" fontId="58" fillId="0" borderId="0" xfId="0" applyFont="1"/>
    <xf numFmtId="0" fontId="58" fillId="0" borderId="1" xfId="0" applyFont="1" applyBorder="1"/>
    <xf numFmtId="0" fontId="59" fillId="0" borderId="0" xfId="0" applyFont="1" applyAlignment="1">
      <alignment vertical="center" wrapText="1" readingOrder="2"/>
    </xf>
    <xf numFmtId="0" fontId="58" fillId="0" borderId="0" xfId="0" applyFont="1" applyAlignment="1">
      <alignment vertical="center" wrapText="1"/>
    </xf>
    <xf numFmtId="0" fontId="59" fillId="0" borderId="4" xfId="0" applyFont="1" applyBorder="1" applyAlignment="1">
      <alignment horizontal="center" vertical="center" wrapText="1" readingOrder="2"/>
    </xf>
    <xf numFmtId="0" fontId="60" fillId="0" borderId="0" xfId="0" applyFont="1" applyAlignment="1">
      <alignment horizontal="right" vertical="center" wrapText="1" readingOrder="2"/>
    </xf>
    <xf numFmtId="43" fontId="60" fillId="0" borderId="8" xfId="0" applyNumberFormat="1" applyFont="1" applyBorder="1" applyAlignment="1">
      <alignment horizontal="center" vertical="center" wrapText="1" readingOrder="2"/>
    </xf>
    <xf numFmtId="164" fontId="20" fillId="0" borderId="0" xfId="1" applyNumberFormat="1" applyFont="1" applyFill="1" applyBorder="1" applyAlignment="1">
      <alignment horizontal="center" vertical="center"/>
    </xf>
    <xf numFmtId="164" fontId="61" fillId="0" borderId="0" xfId="1" applyNumberFormat="1" applyFont="1"/>
    <xf numFmtId="3" fontId="62" fillId="0" borderId="0" xfId="0" applyNumberFormat="1" applyFont="1"/>
    <xf numFmtId="164" fontId="15" fillId="0" borderId="0" xfId="0" applyNumberFormat="1" applyFont="1"/>
    <xf numFmtId="164" fontId="52" fillId="0" borderId="0" xfId="1" applyNumberFormat="1" applyFont="1" applyFill="1"/>
    <xf numFmtId="164" fontId="64" fillId="0" borderId="0" xfId="1" applyNumberFormat="1" applyFont="1" applyFill="1" applyBorder="1" applyAlignment="1">
      <alignment horizontal="center" vertical="center" wrapText="1" readingOrder="2"/>
    </xf>
    <xf numFmtId="164" fontId="52" fillId="0" borderId="0" xfId="1" applyNumberFormat="1" applyFont="1" applyFill="1" applyBorder="1" applyAlignment="1">
      <alignment horizontal="center" vertical="center" wrapText="1"/>
    </xf>
    <xf numFmtId="164" fontId="52" fillId="0" borderId="0" xfId="1" applyNumberFormat="1" applyFont="1" applyFill="1" applyAlignment="1">
      <alignment vertical="center"/>
    </xf>
    <xf numFmtId="165" fontId="22" fillId="0" borderId="3" xfId="1" applyNumberFormat="1" applyFont="1" applyBorder="1" applyAlignment="1">
      <alignment horizontal="center" vertical="center" wrapText="1" readingOrder="2"/>
    </xf>
    <xf numFmtId="164" fontId="17" fillId="0" borderId="0" xfId="1" applyNumberFormat="1" applyFont="1" applyFill="1" applyBorder="1" applyAlignment="1">
      <alignment horizontal="left" vertical="center"/>
    </xf>
    <xf numFmtId="37" fontId="34" fillId="0" borderId="0" xfId="0" applyNumberFormat="1" applyFont="1" applyAlignment="1">
      <alignment horizontal="center" vertical="center"/>
    </xf>
    <xf numFmtId="165" fontId="22" fillId="0" borderId="3" xfId="0" applyNumberFormat="1" applyFont="1" applyBorder="1" applyAlignment="1">
      <alignment horizontal="center" vertical="center" wrapText="1" readingOrder="2"/>
    </xf>
    <xf numFmtId="164" fontId="11" fillId="0" borderId="8" xfId="1" applyNumberFormat="1" applyFont="1" applyFill="1" applyBorder="1" applyAlignment="1">
      <alignment horizontal="center" vertical="center"/>
    </xf>
    <xf numFmtId="164" fontId="17" fillId="0" borderId="0" xfId="1" applyNumberFormat="1" applyFont="1" applyFill="1" applyAlignment="1">
      <alignment vertical="center"/>
    </xf>
    <xf numFmtId="164" fontId="11" fillId="0" borderId="8" xfId="1" applyNumberFormat="1" applyFont="1" applyFill="1" applyBorder="1" applyAlignment="1">
      <alignment vertical="center"/>
    </xf>
    <xf numFmtId="0" fontId="60" fillId="0" borderId="0" xfId="0" applyFont="1" applyAlignment="1">
      <alignment vertical="center" wrapText="1" readingOrder="2"/>
    </xf>
    <xf numFmtId="164" fontId="19" fillId="0" borderId="0" xfId="1" applyNumberFormat="1" applyFont="1" applyFill="1" applyAlignment="1">
      <alignment horizontal="center" vertical="center"/>
    </xf>
    <xf numFmtId="164" fontId="19" fillId="0" borderId="0" xfId="1" applyNumberFormat="1" applyFont="1" applyFill="1" applyBorder="1"/>
    <xf numFmtId="0" fontId="19" fillId="0" borderId="0" xfId="0" applyFont="1" applyAlignment="1">
      <alignment horizontal="right"/>
    </xf>
    <xf numFmtId="0" fontId="15" fillId="0" borderId="0" xfId="0" applyFont="1" applyAlignment="1">
      <alignment horizontal="right"/>
    </xf>
    <xf numFmtId="0" fontId="65" fillId="0" borderId="0" xfId="0" applyFont="1" applyAlignment="1">
      <alignment horizontal="center" vertical="center" wrapText="1"/>
    </xf>
    <xf numFmtId="164" fontId="65" fillId="0" borderId="0" xfId="1" applyNumberFormat="1" applyFont="1" applyAlignment="1">
      <alignment horizontal="center" vertical="center" wrapText="1"/>
    </xf>
    <xf numFmtId="164" fontId="5" fillId="0" borderId="0" xfId="1" applyNumberFormat="1" applyFont="1" applyFill="1" applyAlignment="1">
      <alignment horizontal="center"/>
    </xf>
    <xf numFmtId="37" fontId="55" fillId="0" borderId="0" xfId="0" quotePrefix="1" applyNumberFormat="1" applyFont="1" applyAlignment="1">
      <alignment horizontal="right" vertical="center" wrapText="1"/>
    </xf>
    <xf numFmtId="164" fontId="19" fillId="0" borderId="0" xfId="1" applyNumberFormat="1" applyFont="1" applyBorder="1" applyAlignment="1">
      <alignment horizontal="right" vertical="center" wrapText="1" readingOrder="2"/>
    </xf>
    <xf numFmtId="10" fontId="12" fillId="0" borderId="0" xfId="2" applyNumberFormat="1" applyFont="1" applyFill="1" applyBorder="1" applyAlignment="1">
      <alignment horizontal="center" vertical="center"/>
    </xf>
    <xf numFmtId="164" fontId="19" fillId="0" borderId="0" xfId="1" applyNumberFormat="1" applyFont="1" applyBorder="1" applyAlignment="1">
      <alignment vertical="center" wrapText="1" readingOrder="2"/>
    </xf>
    <xf numFmtId="0" fontId="17" fillId="0" borderId="0" xfId="0" applyFont="1" applyAlignment="1">
      <alignment horizontal="center" vertical="center" wrapText="1" readingOrder="2"/>
    </xf>
    <xf numFmtId="0" fontId="17" fillId="0" borderId="0" xfId="0" applyFont="1" applyAlignment="1">
      <alignment vertical="center" wrapText="1" readingOrder="2"/>
    </xf>
    <xf numFmtId="164" fontId="17" fillId="0" borderId="1" xfId="1" applyNumberFormat="1" applyFont="1" applyFill="1" applyBorder="1" applyAlignment="1">
      <alignment horizontal="center" vertical="center" wrapText="1" readingOrder="2"/>
    </xf>
    <xf numFmtId="0" fontId="19" fillId="0" borderId="0" xfId="0" applyFont="1" applyAlignment="1">
      <alignment vertical="center" wrapText="1" readingOrder="2"/>
    </xf>
    <xf numFmtId="49" fontId="19" fillId="0" borderId="0" xfId="0" applyNumberFormat="1" applyFont="1" applyAlignment="1">
      <alignment horizontal="center" vertical="center" readingOrder="2"/>
    </xf>
    <xf numFmtId="164" fontId="20" fillId="0" borderId="0" xfId="1" applyNumberFormat="1" applyFont="1" applyAlignment="1">
      <alignment horizontal="center"/>
    </xf>
    <xf numFmtId="3" fontId="58" fillId="0" borderId="0" xfId="0" applyNumberFormat="1" applyFont="1"/>
    <xf numFmtId="164" fontId="58" fillId="0" borderId="0" xfId="0" applyNumberFormat="1" applyFont="1"/>
    <xf numFmtId="0" fontId="66" fillId="0" borderId="0" xfId="0" applyFont="1"/>
    <xf numFmtId="164" fontId="40" fillId="0" borderId="0" xfId="1" applyNumberFormat="1" applyFont="1"/>
    <xf numFmtId="164" fontId="19" fillId="0" borderId="0" xfId="1" applyNumberFormat="1" applyFont="1" applyFill="1" applyBorder="1" applyAlignment="1">
      <alignment horizontal="center" vertical="center" readingOrder="2"/>
    </xf>
    <xf numFmtId="0" fontId="5" fillId="0" borderId="0" xfId="0" applyFont="1" applyAlignment="1">
      <alignment horizontal="center" vertical="center" wrapText="1" readingOrder="2"/>
    </xf>
    <xf numFmtId="164" fontId="5" fillId="0" borderId="0" xfId="0" applyNumberFormat="1" applyFont="1" applyAlignment="1">
      <alignment horizontal="center" vertical="center" readingOrder="2"/>
    </xf>
    <xf numFmtId="0" fontId="5" fillId="0" borderId="0" xfId="0" applyFont="1" applyAlignment="1">
      <alignment horizontal="center"/>
    </xf>
    <xf numFmtId="37" fontId="12" fillId="0" borderId="0" xfId="0" applyNumberFormat="1" applyFont="1" applyAlignment="1">
      <alignment horizontal="right" vertical="center" wrapText="1"/>
    </xf>
    <xf numFmtId="164" fontId="19" fillId="0" borderId="8" xfId="1" applyNumberFormat="1" applyFont="1" applyFill="1" applyBorder="1" applyAlignment="1">
      <alignment horizontal="center" vertical="center" readingOrder="2"/>
    </xf>
    <xf numFmtId="0" fontId="21" fillId="0" borderId="0" xfId="0" applyFont="1" applyAlignment="1">
      <alignment horizontal="right" vertical="center" wrapText="1" readingOrder="2"/>
    </xf>
    <xf numFmtId="0" fontId="9" fillId="0" borderId="0" xfId="0" applyFont="1" applyAlignment="1">
      <alignment vertical="center" wrapText="1"/>
    </xf>
    <xf numFmtId="37" fontId="26" fillId="0" borderId="0" xfId="0" applyNumberFormat="1" applyFont="1" applyAlignment="1">
      <alignment horizontal="center" vertical="center" wrapText="1"/>
    </xf>
    <xf numFmtId="37" fontId="55" fillId="0" borderId="0" xfId="0" applyNumberFormat="1" applyFont="1" applyAlignment="1">
      <alignment horizontal="center" vertical="center"/>
    </xf>
    <xf numFmtId="0" fontId="20" fillId="0" borderId="0" xfId="0" applyFont="1"/>
    <xf numFmtId="164" fontId="20" fillId="0" borderId="8" xfId="1" applyNumberFormat="1" applyFont="1" applyFill="1" applyBorder="1" applyAlignment="1">
      <alignment vertical="center"/>
    </xf>
    <xf numFmtId="164" fontId="20" fillId="0" borderId="0" xfId="1" applyNumberFormat="1" applyFont="1" applyFill="1" applyAlignment="1">
      <alignment vertical="center"/>
    </xf>
    <xf numFmtId="168" fontId="19" fillId="0" borderId="0" xfId="2" applyNumberFormat="1" applyFont="1" applyFill="1"/>
    <xf numFmtId="168" fontId="9" fillId="0" borderId="0" xfId="2" applyNumberFormat="1" applyFont="1" applyFill="1"/>
    <xf numFmtId="0" fontId="27" fillId="0" borderId="14" xfId="0" applyFont="1" applyBorder="1" applyAlignment="1">
      <alignment horizontal="center" vertical="center" wrapText="1" readingOrder="2"/>
    </xf>
    <xf numFmtId="164" fontId="12" fillId="0" borderId="0" xfId="1" applyNumberFormat="1" applyFont="1" applyFill="1" applyAlignment="1">
      <alignment horizontal="right" vertical="center"/>
    </xf>
    <xf numFmtId="0" fontId="29" fillId="0" borderId="0" xfId="0" applyFont="1" applyAlignment="1">
      <alignment horizontal="center" vertical="center" wrapText="1" readingOrder="2"/>
    </xf>
    <xf numFmtId="164" fontId="11" fillId="0" borderId="2" xfId="1" applyNumberFormat="1" applyFont="1" applyFill="1" applyBorder="1" applyAlignment="1">
      <alignment vertical="center"/>
    </xf>
    <xf numFmtId="9" fontId="35" fillId="0" borderId="2" xfId="2" applyFont="1" applyFill="1" applyBorder="1" applyAlignment="1">
      <alignment horizontal="center" vertical="center" wrapText="1" readingOrder="2"/>
    </xf>
    <xf numFmtId="0" fontId="63" fillId="0" borderId="0" xfId="0" applyFont="1" applyAlignment="1">
      <alignment horizontal="center"/>
    </xf>
    <xf numFmtId="0" fontId="14" fillId="0" borderId="1" xfId="0" applyFont="1" applyBorder="1" applyAlignment="1">
      <alignment horizontal="center"/>
    </xf>
    <xf numFmtId="37" fontId="57" fillId="0" borderId="0" xfId="0" applyNumberFormat="1" applyFont="1" applyAlignment="1">
      <alignment horizontal="center" vertical="center" wrapText="1"/>
    </xf>
    <xf numFmtId="9" fontId="52" fillId="0" borderId="0" xfId="0" applyNumberFormat="1" applyFont="1"/>
    <xf numFmtId="164" fontId="63" fillId="0" borderId="0" xfId="0" applyNumberFormat="1" applyFont="1"/>
    <xf numFmtId="164" fontId="63" fillId="0" borderId="0" xfId="1" applyNumberFormat="1" applyFont="1" applyFill="1"/>
    <xf numFmtId="168" fontId="9" fillId="0" borderId="0" xfId="0" applyNumberFormat="1" applyFont="1"/>
    <xf numFmtId="168" fontId="52" fillId="0" borderId="0" xfId="2" applyNumberFormat="1" applyFont="1" applyFill="1"/>
    <xf numFmtId="0" fontId="9" fillId="0" borderId="0" xfId="0" applyFont="1" applyAlignment="1">
      <alignment horizontal="center" vertical="center" wrapText="1"/>
    </xf>
    <xf numFmtId="164" fontId="19" fillId="0" borderId="8" xfId="1" applyNumberFormat="1" applyFont="1" applyFill="1" applyBorder="1" applyAlignment="1">
      <alignment vertical="center"/>
    </xf>
    <xf numFmtId="164" fontId="15" fillId="0" borderId="0" xfId="1" applyNumberFormat="1" applyFont="1" applyFill="1" applyBorder="1" applyAlignment="1">
      <alignment vertical="center"/>
    </xf>
    <xf numFmtId="3" fontId="9" fillId="0" borderId="0" xfId="0" applyNumberFormat="1" applyFont="1"/>
    <xf numFmtId="0" fontId="9" fillId="0" borderId="0" xfId="0" applyFont="1" applyAlignment="1">
      <alignment horizontal="center" vertical="center"/>
    </xf>
    <xf numFmtId="0" fontId="13" fillId="0" borderId="0" xfId="0" applyFont="1" applyAlignment="1">
      <alignment wrapText="1"/>
    </xf>
    <xf numFmtId="0" fontId="9" fillId="0" borderId="0" xfId="0" applyFont="1" applyAlignment="1">
      <alignment horizontal="right" vertical="center"/>
    </xf>
    <xf numFmtId="0" fontId="13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164" fontId="20" fillId="0" borderId="8" xfId="1" applyNumberFormat="1" applyFont="1" applyFill="1" applyBorder="1" applyAlignment="1">
      <alignment horizontal="center" vertical="center"/>
    </xf>
    <xf numFmtId="0" fontId="59" fillId="0" borderId="1" xfId="0" applyFont="1" applyBorder="1" applyAlignment="1">
      <alignment horizontal="center" vertical="center" wrapText="1" readingOrder="2"/>
    </xf>
    <xf numFmtId="0" fontId="14" fillId="0" borderId="1" xfId="0" applyFont="1" applyBorder="1" applyAlignment="1">
      <alignment horizontal="center" vertical="center"/>
    </xf>
    <xf numFmtId="3" fontId="15" fillId="0" borderId="0" xfId="0" applyNumberFormat="1" applyFont="1" applyAlignment="1">
      <alignment horizontal="right"/>
    </xf>
    <xf numFmtId="165" fontId="17" fillId="0" borderId="1" xfId="1" applyNumberFormat="1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164" fontId="17" fillId="0" borderId="1" xfId="1" applyNumberFormat="1" applyFont="1" applyFill="1" applyBorder="1" applyAlignment="1">
      <alignment horizontal="center" vertical="center" wrapText="1"/>
    </xf>
    <xf numFmtId="164" fontId="17" fillId="0" borderId="0" xfId="1" applyNumberFormat="1" applyFont="1" applyFill="1" applyAlignment="1">
      <alignment horizontal="center" vertical="center"/>
    </xf>
    <xf numFmtId="164" fontId="17" fillId="0" borderId="1" xfId="1" applyNumberFormat="1" applyFont="1" applyFill="1" applyBorder="1" applyAlignment="1">
      <alignment horizontal="center" vertical="center"/>
    </xf>
    <xf numFmtId="165" fontId="17" fillId="0" borderId="0" xfId="1" applyNumberFormat="1" applyFont="1" applyFill="1"/>
    <xf numFmtId="165" fontId="17" fillId="0" borderId="1" xfId="1" applyNumberFormat="1" applyFont="1" applyFill="1" applyBorder="1" applyAlignment="1">
      <alignment horizontal="center" vertical="center"/>
    </xf>
    <xf numFmtId="165" fontId="17" fillId="0" borderId="0" xfId="1" applyNumberFormat="1" applyFont="1" applyFill="1" applyAlignment="1">
      <alignment horizontal="center" vertical="center"/>
    </xf>
    <xf numFmtId="165" fontId="17" fillId="0" borderId="1" xfId="1" applyNumberFormat="1" applyFont="1" applyFill="1" applyBorder="1" applyAlignment="1">
      <alignment horizontal="right" vertical="center" wrapText="1"/>
    </xf>
    <xf numFmtId="3" fontId="11" fillId="0" borderId="0" xfId="0" applyNumberFormat="1" applyFont="1" applyAlignment="1">
      <alignment horizontal="center" vertical="center"/>
    </xf>
    <xf numFmtId="43" fontId="41" fillId="0" borderId="0" xfId="1" applyFont="1" applyAlignment="1">
      <alignment horizontal="center" vertical="center" wrapText="1" shrinkToFit="1"/>
    </xf>
    <xf numFmtId="171" fontId="19" fillId="0" borderId="0" xfId="0" applyNumberFormat="1" applyFont="1"/>
    <xf numFmtId="10" fontId="12" fillId="0" borderId="8" xfId="2" applyNumberFormat="1" applyFont="1" applyFill="1" applyBorder="1" applyAlignment="1">
      <alignment horizontal="center" vertical="center"/>
    </xf>
    <xf numFmtId="0" fontId="19" fillId="0" borderId="0" xfId="0" applyFont="1" applyAlignment="1">
      <alignment horizontal="right" vertical="center" readingOrder="2"/>
    </xf>
    <xf numFmtId="164" fontId="5" fillId="0" borderId="0" xfId="0" applyNumberFormat="1" applyFont="1" applyAlignment="1">
      <alignment vertical="center"/>
    </xf>
    <xf numFmtId="0" fontId="8" fillId="0" borderId="0" xfId="0" applyFont="1" applyAlignment="1">
      <alignment vertical="center" wrapText="1" readingOrder="2"/>
    </xf>
    <xf numFmtId="164" fontId="8" fillId="0" borderId="0" xfId="1" applyNumberFormat="1" applyFont="1" applyBorder="1" applyAlignment="1">
      <alignment vertical="center" wrapText="1" readingOrder="2"/>
    </xf>
    <xf numFmtId="164" fontId="14" fillId="0" borderId="1" xfId="1" applyNumberFormat="1" applyFont="1" applyBorder="1" applyAlignment="1">
      <alignment horizontal="center" vertical="center"/>
    </xf>
    <xf numFmtId="0" fontId="14" fillId="0" borderId="0" xfId="0" applyFont="1" applyAlignment="1">
      <alignment vertical="center" wrapText="1" readingOrder="2"/>
    </xf>
    <xf numFmtId="164" fontId="14" fillId="0" borderId="0" xfId="1" applyNumberFormat="1" applyFont="1" applyBorder="1" applyAlignment="1">
      <alignment horizontal="center" vertical="center" readingOrder="2"/>
    </xf>
    <xf numFmtId="164" fontId="14" fillId="0" borderId="0" xfId="1" applyNumberFormat="1" applyFont="1" applyBorder="1" applyAlignment="1">
      <alignment horizontal="center" vertical="center" wrapText="1" readingOrder="2"/>
    </xf>
    <xf numFmtId="164" fontId="14" fillId="0" borderId="0" xfId="1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 readingOrder="2"/>
    </xf>
    <xf numFmtId="37" fontId="67" fillId="0" borderId="0" xfId="0" quotePrefix="1" applyNumberFormat="1" applyFont="1" applyAlignment="1">
      <alignment horizontal="right" vertical="center" wrapText="1"/>
    </xf>
    <xf numFmtId="37" fontId="67" fillId="0" borderId="0" xfId="0" applyNumberFormat="1" applyFont="1" applyAlignment="1">
      <alignment horizontal="center" vertical="center"/>
    </xf>
    <xf numFmtId="10" fontId="67" fillId="0" borderId="0" xfId="2" applyNumberFormat="1" applyFont="1" applyAlignment="1">
      <alignment horizontal="center" vertical="center"/>
    </xf>
    <xf numFmtId="164" fontId="14" fillId="0" borderId="2" xfId="1" applyNumberFormat="1" applyFont="1" applyBorder="1" applyAlignment="1">
      <alignment horizontal="right" vertical="center" readingOrder="2"/>
    </xf>
    <xf numFmtId="164" fontId="14" fillId="0" borderId="2" xfId="1" applyNumberFormat="1" applyFont="1" applyFill="1" applyBorder="1" applyAlignment="1">
      <alignment horizontal="right" vertical="center" readingOrder="2"/>
    </xf>
    <xf numFmtId="10" fontId="14" fillId="0" borderId="2" xfId="2" applyNumberFormat="1" applyFont="1" applyBorder="1" applyAlignment="1">
      <alignment horizontal="center" vertical="center" readingOrder="2"/>
    </xf>
    <xf numFmtId="9" fontId="65" fillId="0" borderId="0" xfId="2" applyFont="1" applyFill="1" applyAlignment="1">
      <alignment horizontal="center" vertical="center" wrapText="1"/>
    </xf>
    <xf numFmtId="164" fontId="65" fillId="0" borderId="0" xfId="1" applyNumberFormat="1" applyFont="1" applyFill="1" applyAlignment="1">
      <alignment horizontal="center" vertical="center" wrapText="1"/>
    </xf>
    <xf numFmtId="164" fontId="5" fillId="0" borderId="0" xfId="0" applyNumberFormat="1" applyFont="1" applyAlignment="1">
      <alignment horizontal="center" vertical="center" wrapText="1" readingOrder="2"/>
    </xf>
    <xf numFmtId="164" fontId="65" fillId="0" borderId="0" xfId="1" applyNumberFormat="1" applyFont="1" applyBorder="1" applyAlignment="1">
      <alignment horizontal="center" vertical="center" wrapText="1"/>
    </xf>
    <xf numFmtId="10" fontId="31" fillId="0" borderId="0" xfId="2" applyNumberFormat="1" applyFont="1" applyFill="1" applyBorder="1" applyAlignment="1">
      <alignment horizontal="center" vertical="center"/>
    </xf>
    <xf numFmtId="164" fontId="19" fillId="0" borderId="0" xfId="1" applyNumberFormat="1" applyFont="1" applyFill="1" applyAlignment="1">
      <alignment horizontal="right" vertical="center"/>
    </xf>
    <xf numFmtId="0" fontId="60" fillId="0" borderId="0" xfId="0" applyFont="1" applyAlignment="1">
      <alignment horizontal="center" vertical="center" wrapText="1" readingOrder="2"/>
    </xf>
    <xf numFmtId="164" fontId="58" fillId="0" borderId="0" xfId="1" applyNumberFormat="1" applyFont="1"/>
    <xf numFmtId="168" fontId="12" fillId="0" borderId="0" xfId="0" applyNumberFormat="1" applyFont="1" applyAlignment="1">
      <alignment horizontal="center" vertical="center"/>
    </xf>
    <xf numFmtId="0" fontId="27" fillId="0" borderId="16" xfId="0" applyFont="1" applyBorder="1" applyAlignment="1">
      <alignment horizontal="center" vertical="center" wrapText="1" readingOrder="2"/>
    </xf>
    <xf numFmtId="164" fontId="32" fillId="0" borderId="0" xfId="1" applyNumberFormat="1" applyFont="1" applyAlignment="1">
      <alignment horizontal="center" vertical="center"/>
    </xf>
    <xf numFmtId="164" fontId="32" fillId="2" borderId="0" xfId="1" applyNumberFormat="1" applyFont="1" applyFill="1" applyAlignment="1">
      <alignment horizontal="center" vertical="center"/>
    </xf>
    <xf numFmtId="164" fontId="33" fillId="0" borderId="0" xfId="1" applyNumberFormat="1" applyFont="1" applyAlignment="1">
      <alignment vertical="center"/>
    </xf>
    <xf numFmtId="37" fontId="12" fillId="0" borderId="0" xfId="0" applyNumberFormat="1" applyFont="1" applyAlignment="1">
      <alignment horizontal="right" vertical="center"/>
    </xf>
    <xf numFmtId="37" fontId="39" fillId="0" borderId="16" xfId="0" applyNumberFormat="1" applyFont="1" applyBorder="1" applyAlignment="1">
      <alignment horizontal="center" vertical="center" wrapText="1"/>
    </xf>
    <xf numFmtId="164" fontId="41" fillId="0" borderId="0" xfId="1" applyNumberFormat="1" applyFont="1" applyAlignment="1">
      <alignment horizontal="center" vertical="center" shrinkToFit="1"/>
    </xf>
    <xf numFmtId="164" fontId="41" fillId="0" borderId="0" xfId="1" applyNumberFormat="1" applyFont="1" applyAlignment="1">
      <alignment horizontal="left" vertical="center" wrapText="1" shrinkToFit="1"/>
    </xf>
    <xf numFmtId="0" fontId="19" fillId="0" borderId="0" xfId="0" applyFont="1" applyAlignment="1">
      <alignment horizontal="center" vertical="center" wrapText="1" readingOrder="2"/>
    </xf>
    <xf numFmtId="0" fontId="14" fillId="0" borderId="0" xfId="0" applyFont="1" applyAlignment="1">
      <alignment horizontal="center" vertical="center" wrapText="1" readingOrder="2"/>
    </xf>
    <xf numFmtId="164" fontId="19" fillId="0" borderId="0" xfId="1" applyNumberFormat="1" applyFont="1" applyAlignment="1">
      <alignment horizontal="right" vertical="center" readingOrder="2"/>
    </xf>
    <xf numFmtId="0" fontId="70" fillId="0" borderId="0" xfId="0" applyFont="1" applyAlignment="1">
      <alignment vertical="center" readingOrder="2"/>
    </xf>
    <xf numFmtId="168" fontId="19" fillId="0" borderId="0" xfId="2" applyNumberFormat="1" applyFont="1" applyFill="1" applyAlignment="1">
      <alignment horizontal="center" vertical="center" wrapText="1" shrinkToFit="1" readingOrder="2"/>
    </xf>
    <xf numFmtId="0" fontId="19" fillId="0" borderId="0" xfId="0" applyFont="1" applyAlignment="1">
      <alignment horizontal="center" vertical="center" readingOrder="2"/>
    </xf>
    <xf numFmtId="168" fontId="19" fillId="0" borderId="0" xfId="2" applyNumberFormat="1" applyFont="1" applyAlignment="1">
      <alignment horizontal="center" vertical="center" wrapText="1" readingOrder="2"/>
    </xf>
    <xf numFmtId="38" fontId="19" fillId="0" borderId="10" xfId="0" applyNumberFormat="1" applyFont="1" applyBorder="1" applyAlignment="1">
      <alignment horizontal="right" vertical="center" readingOrder="2"/>
    </xf>
    <xf numFmtId="9" fontId="19" fillId="0" borderId="2" xfId="2" applyFont="1" applyBorder="1" applyAlignment="1">
      <alignment horizontal="center" vertical="center" readingOrder="2"/>
    </xf>
    <xf numFmtId="168" fontId="19" fillId="0" borderId="0" xfId="2" applyNumberFormat="1" applyFont="1" applyAlignment="1">
      <alignment horizontal="center" vertical="center" readingOrder="2"/>
    </xf>
    <xf numFmtId="168" fontId="19" fillId="0" borderId="2" xfId="2" applyNumberFormat="1" applyFont="1" applyBorder="1" applyAlignment="1">
      <alignment horizontal="center" vertical="center" readingOrder="2"/>
    </xf>
    <xf numFmtId="3" fontId="11" fillId="0" borderId="0" xfId="0" applyNumberFormat="1" applyFont="1" applyAlignment="1">
      <alignment horizontal="right"/>
    </xf>
    <xf numFmtId="164" fontId="11" fillId="0" borderId="0" xfId="0" applyNumberFormat="1" applyFont="1" applyAlignment="1">
      <alignment horizontal="right"/>
    </xf>
    <xf numFmtId="0" fontId="14" fillId="0" borderId="0" xfId="0" applyFont="1" applyAlignment="1">
      <alignment horizontal="center" wrapText="1"/>
    </xf>
    <xf numFmtId="164" fontId="65" fillId="0" borderId="2" xfId="0" applyNumberFormat="1" applyFont="1" applyBorder="1" applyAlignment="1">
      <alignment horizontal="center" vertical="center" readingOrder="2"/>
    </xf>
    <xf numFmtId="0" fontId="65" fillId="0" borderId="0" xfId="0" applyFont="1" applyAlignment="1">
      <alignment horizontal="center"/>
    </xf>
    <xf numFmtId="164" fontId="65" fillId="0" borderId="0" xfId="0" applyNumberFormat="1" applyFont="1" applyAlignment="1">
      <alignment horizontal="center" vertical="center" readingOrder="2"/>
    </xf>
    <xf numFmtId="164" fontId="65" fillId="0" borderId="0" xfId="0" applyNumberFormat="1" applyFont="1" applyAlignment="1">
      <alignment horizontal="center"/>
    </xf>
    <xf numFmtId="10" fontId="65" fillId="0" borderId="2" xfId="0" applyNumberFormat="1" applyFont="1" applyBorder="1" applyAlignment="1">
      <alignment horizontal="center" vertical="center" readingOrder="2"/>
    </xf>
    <xf numFmtId="37" fontId="39" fillId="0" borderId="16" xfId="0" applyNumberFormat="1" applyFont="1" applyBorder="1" applyAlignment="1">
      <alignment horizontal="center" vertical="center"/>
    </xf>
    <xf numFmtId="37" fontId="39" fillId="0" borderId="1" xfId="0" applyNumberFormat="1" applyFont="1" applyBorder="1" applyAlignment="1">
      <alignment horizontal="right"/>
    </xf>
    <xf numFmtId="0" fontId="40" fillId="0" borderId="1" xfId="0" applyFont="1" applyBorder="1"/>
    <xf numFmtId="168" fontId="28" fillId="0" borderId="0" xfId="2" applyNumberFormat="1" applyFont="1" applyAlignment="1">
      <alignment horizontal="center" wrapText="1" readingOrder="2"/>
    </xf>
    <xf numFmtId="0" fontId="19" fillId="0" borderId="0" xfId="0" applyFont="1" applyAlignment="1">
      <alignment horizontal="center" wrapText="1"/>
    </xf>
    <xf numFmtId="0" fontId="28" fillId="0" borderId="0" xfId="0" applyFont="1" applyAlignment="1">
      <alignment horizontal="center" wrapText="1" readingOrder="2"/>
    </xf>
    <xf numFmtId="168" fontId="28" fillId="0" borderId="8" xfId="2" applyNumberFormat="1" applyFont="1" applyBorder="1" applyAlignment="1">
      <alignment horizontal="center" wrapText="1" readingOrder="2"/>
    </xf>
    <xf numFmtId="164" fontId="28" fillId="0" borderId="0" xfId="0" applyNumberFormat="1" applyFont="1" applyAlignment="1">
      <alignment horizontal="center" wrapText="1" readingOrder="2"/>
    </xf>
    <xf numFmtId="164" fontId="28" fillId="0" borderId="8" xfId="0" applyNumberFormat="1" applyFont="1" applyBorder="1" applyAlignment="1">
      <alignment horizontal="center" wrapText="1" readingOrder="2"/>
    </xf>
    <xf numFmtId="164" fontId="19" fillId="0" borderId="8" xfId="1" applyNumberFormat="1" applyFont="1" applyBorder="1" applyAlignment="1">
      <alignment horizontal="right" vertical="center" readingOrder="2"/>
    </xf>
    <xf numFmtId="0" fontId="60" fillId="0" borderId="1" xfId="0" applyFont="1" applyBorder="1" applyAlignment="1">
      <alignment horizontal="center" vertical="center" wrapText="1" readingOrder="2"/>
    </xf>
    <xf numFmtId="164" fontId="71" fillId="0" borderId="8" xfId="1" applyNumberFormat="1" applyFont="1" applyFill="1" applyBorder="1" applyAlignment="1">
      <alignment vertical="center"/>
    </xf>
    <xf numFmtId="164" fontId="72" fillId="0" borderId="0" xfId="1" applyNumberFormat="1" applyFont="1" applyFill="1" applyBorder="1" applyAlignment="1">
      <alignment vertical="center" wrapText="1" readingOrder="2"/>
    </xf>
    <xf numFmtId="164" fontId="19" fillId="0" borderId="0" xfId="1" applyNumberFormat="1" applyFont="1" applyFill="1" applyAlignment="1">
      <alignment horizontal="right" vertical="center" readingOrder="2"/>
    </xf>
    <xf numFmtId="164" fontId="19" fillId="0" borderId="1" xfId="1" applyNumberFormat="1" applyFont="1" applyFill="1" applyBorder="1" applyAlignment="1">
      <alignment horizontal="right" vertical="center" readingOrder="2"/>
    </xf>
    <xf numFmtId="0" fontId="73" fillId="0" borderId="0" xfId="0" applyFont="1"/>
    <xf numFmtId="0" fontId="74" fillId="0" borderId="0" xfId="0" applyFont="1"/>
    <xf numFmtId="0" fontId="19" fillId="0" borderId="6" xfId="0" applyFont="1" applyBorder="1" applyAlignment="1">
      <alignment horizontal="center" vertical="center" wrapText="1" readingOrder="2"/>
    </xf>
    <xf numFmtId="0" fontId="19" fillId="0" borderId="0" xfId="0" applyFont="1" applyAlignment="1">
      <alignment horizontal="right" vertical="center" wrapText="1" readingOrder="2"/>
    </xf>
    <xf numFmtId="164" fontId="19" fillId="0" borderId="0" xfId="1" applyNumberFormat="1" applyFont="1" applyFill="1" applyBorder="1" applyAlignment="1">
      <alignment horizontal="right" vertical="center" wrapText="1" readingOrder="2"/>
    </xf>
    <xf numFmtId="9" fontId="19" fillId="0" borderId="0" xfId="0" applyNumberFormat="1" applyFont="1" applyAlignment="1">
      <alignment horizontal="center" vertical="center" wrapText="1" readingOrder="2"/>
    </xf>
    <xf numFmtId="164" fontId="73" fillId="0" borderId="0" xfId="0" applyNumberFormat="1" applyFont="1"/>
    <xf numFmtId="164" fontId="11" fillId="0" borderId="0" xfId="1" applyNumberFormat="1" applyFont="1" applyFill="1" applyBorder="1" applyAlignment="1">
      <alignment horizontal="center" vertical="center"/>
    </xf>
    <xf numFmtId="164" fontId="19" fillId="0" borderId="0" xfId="1" applyNumberFormat="1" applyFont="1" applyFill="1" applyBorder="1" applyAlignment="1">
      <alignment horizontal="center" vertical="center" wrapText="1" readingOrder="2"/>
    </xf>
    <xf numFmtId="164" fontId="0" fillId="0" borderId="0" xfId="1" applyNumberFormat="1" applyFont="1"/>
    <xf numFmtId="0" fontId="25" fillId="0" borderId="0" xfId="2" applyNumberFormat="1" applyFont="1" applyAlignment="1">
      <alignment horizontal="center" vertical="center"/>
    </xf>
    <xf numFmtId="3" fontId="0" fillId="0" borderId="0" xfId="0" applyNumberFormat="1"/>
    <xf numFmtId="164" fontId="16" fillId="0" borderId="0" xfId="0" applyNumberFormat="1" applyFont="1" applyAlignment="1">
      <alignment horizontal="center"/>
    </xf>
    <xf numFmtId="3" fontId="75" fillId="0" borderId="0" xfId="0" applyNumberFormat="1" applyFont="1"/>
    <xf numFmtId="3" fontId="76" fillId="0" borderId="0" xfId="0" applyNumberFormat="1" applyFont="1"/>
    <xf numFmtId="164" fontId="19" fillId="0" borderId="0" xfId="1" applyNumberFormat="1" applyFont="1" applyFill="1" applyAlignment="1"/>
    <xf numFmtId="0" fontId="5" fillId="0" borderId="0" xfId="0" applyFont="1" applyAlignment="1">
      <alignment horizontal="right" vertical="center" wrapText="1" readingOrder="2"/>
    </xf>
    <xf numFmtId="0" fontId="0" fillId="0" borderId="0" xfId="0" applyFill="1"/>
    <xf numFmtId="164" fontId="0" fillId="0" borderId="0" xfId="0" applyNumberFormat="1" applyFill="1"/>
    <xf numFmtId="170" fontId="0" fillId="0" borderId="0" xfId="1" applyNumberFormat="1" applyFont="1" applyFill="1" applyAlignment="1">
      <alignment horizontal="right"/>
    </xf>
    <xf numFmtId="164" fontId="41" fillId="0" borderId="0" xfId="0" applyNumberFormat="1" applyFont="1" applyFill="1" applyAlignment="1">
      <alignment horizontal="left" vertical="center" wrapText="1" shrinkToFit="1"/>
    </xf>
    <xf numFmtId="3" fontId="38" fillId="0" borderId="0" xfId="0" applyNumberFormat="1" applyFont="1" applyFill="1"/>
    <xf numFmtId="37" fontId="12" fillId="0" borderId="0" xfId="0" applyNumberFormat="1" applyFont="1" applyFill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19" fillId="0" borderId="0" xfId="0" applyFont="1" applyFill="1"/>
    <xf numFmtId="164" fontId="68" fillId="2" borderId="0" xfId="1" applyNumberFormat="1" applyFont="1" applyFill="1" applyBorder="1" applyAlignment="1">
      <alignment horizontal="center" vertical="center"/>
    </xf>
    <xf numFmtId="0" fontId="13" fillId="0" borderId="19" xfId="0" applyFont="1" applyBorder="1" applyAlignment="1">
      <alignment horizontal="center"/>
    </xf>
    <xf numFmtId="0" fontId="13" fillId="0" borderId="21" xfId="0" applyFont="1" applyBorder="1" applyAlignment="1">
      <alignment horizontal="center"/>
    </xf>
    <xf numFmtId="0" fontId="13" fillId="0" borderId="24" xfId="0" applyFont="1" applyBorder="1" applyAlignment="1">
      <alignment horizontal="center"/>
    </xf>
    <xf numFmtId="164" fontId="19" fillId="0" borderId="17" xfId="1" applyNumberFormat="1" applyFont="1" applyFill="1" applyBorder="1" applyAlignment="1">
      <alignment horizontal="center" readingOrder="2"/>
    </xf>
    <xf numFmtId="164" fontId="68" fillId="2" borderId="18" xfId="1" applyNumberFormat="1" applyFont="1" applyFill="1" applyBorder="1" applyAlignment="1">
      <alignment horizontal="center"/>
    </xf>
    <xf numFmtId="164" fontId="19" fillId="0" borderId="20" xfId="1" applyNumberFormat="1" applyFont="1" applyFill="1" applyBorder="1" applyAlignment="1">
      <alignment horizontal="center" readingOrder="2"/>
    </xf>
    <xf numFmtId="164" fontId="19" fillId="0" borderId="15" xfId="1" applyNumberFormat="1" applyFont="1" applyBorder="1" applyAlignment="1">
      <alignment horizontal="center" readingOrder="2"/>
    </xf>
    <xf numFmtId="164" fontId="19" fillId="0" borderId="22" xfId="1" applyNumberFormat="1" applyFont="1" applyFill="1" applyBorder="1" applyAlignment="1">
      <alignment horizontal="center" readingOrder="2"/>
    </xf>
    <xf numFmtId="164" fontId="19" fillId="0" borderId="23" xfId="1" applyNumberFormat="1" applyFont="1" applyBorder="1" applyAlignment="1">
      <alignment horizontal="center" readingOrder="2"/>
    </xf>
    <xf numFmtId="164" fontId="77" fillId="0" borderId="0" xfId="1" applyNumberFormat="1" applyFont="1" applyAlignment="1">
      <alignment horizontal="right" vertical="center" shrinkToFit="1"/>
    </xf>
    <xf numFmtId="164" fontId="19" fillId="0" borderId="0" xfId="1" applyNumberFormat="1" applyFont="1" applyBorder="1" applyAlignment="1">
      <alignment horizontal="center" vertical="center" wrapText="1" readingOrder="2"/>
    </xf>
    <xf numFmtId="0" fontId="5" fillId="0" borderId="0" xfId="0" applyFont="1" applyAlignment="1">
      <alignment horizontal="right"/>
    </xf>
    <xf numFmtId="0" fontId="5" fillId="0" borderId="0" xfId="0" applyFont="1"/>
    <xf numFmtId="164" fontId="5" fillId="0" borderId="0" xfId="1" applyNumberFormat="1" applyFont="1" applyFill="1" applyBorder="1"/>
    <xf numFmtId="164" fontId="5" fillId="0" borderId="0" xfId="0" applyNumberFormat="1" applyFont="1"/>
    <xf numFmtId="164" fontId="5" fillId="0" borderId="0" xfId="1" applyNumberFormat="1" applyFont="1" applyFill="1"/>
    <xf numFmtId="3" fontId="5" fillId="0" borderId="0" xfId="0" applyNumberFormat="1" applyFont="1"/>
    <xf numFmtId="0" fontId="19" fillId="0" borderId="0" xfId="0" applyFont="1" applyFill="1" applyAlignment="1">
      <alignment vertical="center" wrapText="1"/>
    </xf>
    <xf numFmtId="0" fontId="28" fillId="0" borderId="0" xfId="0" applyFont="1" applyFill="1" applyAlignment="1">
      <alignment horizontal="center" vertical="center" wrapText="1" readingOrder="2"/>
    </xf>
    <xf numFmtId="164" fontId="19" fillId="0" borderId="0" xfId="1" applyNumberFormat="1" applyFont="1" applyFill="1" applyBorder="1" applyAlignment="1">
      <alignment vertical="center"/>
    </xf>
    <xf numFmtId="164" fontId="8" fillId="0" borderId="8" xfId="1" applyNumberFormat="1" applyFont="1" applyFill="1" applyBorder="1" applyAlignment="1">
      <alignment horizontal="center" vertical="center"/>
    </xf>
    <xf numFmtId="164" fontId="14" fillId="0" borderId="3" xfId="1" applyNumberFormat="1" applyFont="1" applyFill="1" applyBorder="1" applyAlignment="1">
      <alignment horizontal="center" vertical="center" wrapText="1"/>
    </xf>
    <xf numFmtId="164" fontId="8" fillId="0" borderId="0" xfId="1" applyNumberFormat="1" applyFont="1" applyFill="1" applyBorder="1" applyAlignment="1">
      <alignment horizontal="center" vertical="center"/>
    </xf>
    <xf numFmtId="164" fontId="8" fillId="0" borderId="3" xfId="1" applyNumberFormat="1" applyFont="1" applyFill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164" fontId="4" fillId="0" borderId="1" xfId="1" applyNumberFormat="1" applyFont="1" applyBorder="1" applyAlignment="1">
      <alignment horizontal="center" vertical="center" wrapText="1" readingOrder="2"/>
    </xf>
    <xf numFmtId="0" fontId="4" fillId="0" borderId="1" xfId="0" applyFont="1" applyBorder="1" applyAlignment="1">
      <alignment horizontal="center" vertical="center" wrapText="1" readingOrder="2"/>
    </xf>
    <xf numFmtId="164" fontId="5" fillId="0" borderId="0" xfId="1" applyNumberFormat="1" applyFont="1" applyBorder="1" applyAlignment="1">
      <alignment horizontal="center" vertical="center" wrapText="1" readingOrder="2"/>
    </xf>
    <xf numFmtId="164" fontId="5" fillId="0" borderId="0" xfId="1" applyNumberFormat="1" applyFont="1" applyAlignment="1">
      <alignment horizontal="center" vertical="center" wrapText="1" readingOrder="2"/>
    </xf>
    <xf numFmtId="164" fontId="5" fillId="0" borderId="3" xfId="1" applyNumberFormat="1" applyFont="1" applyBorder="1" applyAlignment="1">
      <alignment horizontal="center" vertical="center" wrapText="1" readingOrder="2"/>
    </xf>
    <xf numFmtId="164" fontId="5" fillId="0" borderId="1" xfId="1" applyNumberFormat="1" applyFont="1" applyBorder="1" applyAlignment="1">
      <alignment horizontal="center" vertical="center" wrapText="1" readingOrder="2"/>
    </xf>
    <xf numFmtId="10" fontId="5" fillId="0" borderId="3" xfId="2" applyNumberFormat="1" applyFont="1" applyBorder="1" applyAlignment="1">
      <alignment horizontal="center" vertical="center" wrapText="1" readingOrder="2"/>
    </xf>
    <xf numFmtId="10" fontId="5" fillId="0" borderId="1" xfId="2" applyNumberFormat="1" applyFont="1" applyBorder="1" applyAlignment="1">
      <alignment horizontal="center" vertical="center" wrapText="1" readingOrder="2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 readingOrder="2"/>
    </xf>
    <xf numFmtId="0" fontId="5" fillId="0" borderId="1" xfId="0" applyFont="1" applyBorder="1" applyAlignment="1">
      <alignment horizontal="center" vertical="center" wrapText="1" readingOrder="2"/>
    </xf>
    <xf numFmtId="164" fontId="5" fillId="0" borderId="0" xfId="1" applyNumberFormat="1" applyFont="1" applyAlignment="1">
      <alignment horizontal="center" vertical="center"/>
    </xf>
    <xf numFmtId="164" fontId="5" fillId="0" borderId="3" xfId="1" applyNumberFormat="1" applyFont="1" applyBorder="1" applyAlignment="1">
      <alignment horizontal="center" vertical="center" readingOrder="2"/>
    </xf>
    <xf numFmtId="164" fontId="5" fillId="0" borderId="1" xfId="1" applyNumberFormat="1" applyFont="1" applyBorder="1" applyAlignment="1">
      <alignment horizontal="center" vertical="center" readingOrder="2"/>
    </xf>
    <xf numFmtId="164" fontId="5" fillId="0" borderId="0" xfId="1" applyNumberFormat="1" applyFont="1" applyBorder="1" applyAlignment="1">
      <alignment horizontal="center" vertical="center" readingOrder="2"/>
    </xf>
    <xf numFmtId="0" fontId="6" fillId="0" borderId="0" xfId="0" applyFont="1" applyAlignment="1">
      <alignment horizontal="right" vertical="center" readingOrder="2"/>
    </xf>
    <xf numFmtId="164" fontId="5" fillId="0" borderId="1" xfId="1" applyNumberFormat="1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 wrapText="1" readingOrder="2"/>
    </xf>
    <xf numFmtId="0" fontId="14" fillId="0" borderId="1" xfId="0" applyFont="1" applyBorder="1" applyAlignment="1">
      <alignment horizontal="center" vertical="center" wrapText="1" readingOrder="2"/>
    </xf>
    <xf numFmtId="0" fontId="14" fillId="0" borderId="0" xfId="0" applyFont="1" applyAlignment="1">
      <alignment horizontal="center" vertical="center" wrapText="1" readingOrder="2"/>
    </xf>
    <xf numFmtId="0" fontId="14" fillId="0" borderId="0" xfId="0" applyFont="1" applyAlignment="1">
      <alignment horizontal="center"/>
    </xf>
    <xf numFmtId="0" fontId="14" fillId="0" borderId="3" xfId="0" applyFont="1" applyBorder="1" applyAlignment="1">
      <alignment horizontal="center" vertical="center" readingOrder="2"/>
    </xf>
    <xf numFmtId="0" fontId="14" fillId="0" borderId="1" xfId="0" applyFont="1" applyBorder="1" applyAlignment="1">
      <alignment horizontal="center" vertical="center" readingOrder="2"/>
    </xf>
    <xf numFmtId="0" fontId="8" fillId="0" borderId="0" xfId="0" applyFont="1" applyAlignment="1">
      <alignment horizontal="center" vertical="center" wrapText="1" readingOrder="2"/>
    </xf>
    <xf numFmtId="0" fontId="8" fillId="0" borderId="1" xfId="0" applyFont="1" applyBorder="1" applyAlignment="1">
      <alignment horizontal="center" vertical="center" wrapText="1" readingOrder="2"/>
    </xf>
    <xf numFmtId="0" fontId="14" fillId="0" borderId="3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49" fillId="0" borderId="0" xfId="0" applyFont="1" applyAlignment="1">
      <alignment horizontal="right" vertical="center" readingOrder="2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right" vertical="center" wrapText="1" readingOrder="2"/>
    </xf>
    <xf numFmtId="164" fontId="56" fillId="0" borderId="9" xfId="0" applyNumberFormat="1" applyFont="1" applyBorder="1" applyAlignment="1">
      <alignment horizontal="center" vertical="center" wrapText="1" shrinkToFit="1"/>
    </xf>
    <xf numFmtId="164" fontId="56" fillId="0" borderId="0" xfId="0" applyNumberFormat="1" applyFont="1" applyBorder="1" applyAlignment="1">
      <alignment horizontal="center" vertical="center" wrapText="1" shrinkToFit="1"/>
    </xf>
    <xf numFmtId="0" fontId="32" fillId="0" borderId="1" xfId="0" applyFont="1" applyBorder="1" applyAlignment="1">
      <alignment horizontal="center"/>
    </xf>
    <xf numFmtId="0" fontId="69" fillId="0" borderId="1" xfId="0" applyFont="1" applyBorder="1" applyAlignment="1">
      <alignment horizontal="center"/>
    </xf>
    <xf numFmtId="37" fontId="39" fillId="0" borderId="0" xfId="0" applyNumberFormat="1" applyFont="1" applyAlignment="1">
      <alignment horizontal="right" vertical="center"/>
    </xf>
    <xf numFmtId="0" fontId="40" fillId="0" borderId="0" xfId="0" applyFont="1"/>
    <xf numFmtId="0" fontId="8" fillId="0" borderId="0" xfId="0" applyFont="1" applyAlignment="1">
      <alignment horizontal="center"/>
    </xf>
    <xf numFmtId="164" fontId="14" fillId="0" borderId="0" xfId="1" applyNumberFormat="1" applyFont="1" applyBorder="1" applyAlignment="1">
      <alignment horizontal="center" vertical="center" readingOrder="2"/>
    </xf>
    <xf numFmtId="164" fontId="14" fillId="0" borderId="1" xfId="1" applyNumberFormat="1" applyFont="1" applyBorder="1" applyAlignment="1">
      <alignment horizontal="center" vertical="center" readingOrder="2"/>
    </xf>
    <xf numFmtId="164" fontId="14" fillId="0" borderId="3" xfId="1" applyNumberFormat="1" applyFont="1" applyBorder="1" applyAlignment="1">
      <alignment horizontal="center" vertical="center" wrapText="1" readingOrder="2"/>
    </xf>
    <xf numFmtId="164" fontId="14" fillId="0" borderId="1" xfId="1" applyNumberFormat="1" applyFont="1" applyBorder="1" applyAlignment="1">
      <alignment horizontal="center" vertical="center" wrapText="1" readingOrder="2"/>
    </xf>
    <xf numFmtId="164" fontId="8" fillId="0" borderId="1" xfId="1" applyNumberFormat="1" applyFont="1" applyBorder="1" applyAlignment="1">
      <alignment horizontal="center" vertical="center" wrapText="1" readingOrder="2"/>
    </xf>
    <xf numFmtId="164" fontId="14" fillId="0" borderId="1" xfId="1" applyNumberFormat="1" applyFont="1" applyBorder="1" applyAlignment="1">
      <alignment horizontal="center" vertical="center"/>
    </xf>
    <xf numFmtId="164" fontId="14" fillId="0" borderId="0" xfId="1" applyNumberFormat="1" applyFont="1" applyBorder="1" applyAlignment="1">
      <alignment horizontal="center" vertical="center" wrapText="1" readingOrder="2"/>
    </xf>
    <xf numFmtId="164" fontId="14" fillId="0" borderId="0" xfId="1" applyNumberFormat="1" applyFont="1" applyAlignment="1">
      <alignment horizontal="center" vertical="center" wrapText="1" readingOrder="2"/>
    </xf>
    <xf numFmtId="164" fontId="14" fillId="0" borderId="0" xfId="1" applyNumberFormat="1" applyFont="1" applyAlignment="1">
      <alignment horizontal="center" vertical="center"/>
    </xf>
    <xf numFmtId="164" fontId="14" fillId="0" borderId="3" xfId="1" applyNumberFormat="1" applyFont="1" applyBorder="1" applyAlignment="1">
      <alignment horizontal="center" vertical="center" readingOrder="2"/>
    </xf>
    <xf numFmtId="10" fontId="14" fillId="0" borderId="3" xfId="2" applyNumberFormat="1" applyFont="1" applyBorder="1" applyAlignment="1">
      <alignment horizontal="center" vertical="center" wrapText="1" readingOrder="2"/>
    </xf>
    <xf numFmtId="10" fontId="14" fillId="0" borderId="1" xfId="2" applyNumberFormat="1" applyFont="1" applyBorder="1" applyAlignment="1">
      <alignment horizontal="center" vertical="center" wrapText="1" readingOrder="2"/>
    </xf>
    <xf numFmtId="164" fontId="19" fillId="0" borderId="0" xfId="1" applyNumberFormat="1" applyFont="1" applyBorder="1" applyAlignment="1">
      <alignment vertical="center" wrapText="1" readingOrder="2"/>
    </xf>
    <xf numFmtId="0" fontId="17" fillId="0" borderId="1" xfId="0" applyFont="1" applyBorder="1" applyAlignment="1">
      <alignment horizontal="center"/>
    </xf>
    <xf numFmtId="0" fontId="48" fillId="0" borderId="0" xfId="0" applyFont="1" applyAlignment="1">
      <alignment horizontal="center"/>
    </xf>
    <xf numFmtId="0" fontId="19" fillId="0" borderId="3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8" fillId="0" borderId="0" xfId="0" applyFont="1" applyAlignment="1">
      <alignment horizontal="right" vertical="center" readingOrder="2"/>
    </xf>
    <xf numFmtId="0" fontId="19" fillId="0" borderId="3" xfId="0" applyFont="1" applyBorder="1" applyAlignment="1">
      <alignment horizontal="center" vertical="center" readingOrder="2"/>
    </xf>
    <xf numFmtId="0" fontId="19" fillId="0" borderId="1" xfId="0" applyFont="1" applyBorder="1" applyAlignment="1">
      <alignment horizontal="center" vertical="center" readingOrder="2"/>
    </xf>
    <xf numFmtId="0" fontId="19" fillId="0" borderId="0" xfId="0" applyFont="1" applyAlignment="1">
      <alignment horizontal="center" vertical="center" wrapText="1" readingOrder="2"/>
    </xf>
    <xf numFmtId="0" fontId="19" fillId="0" borderId="1" xfId="0" applyFont="1" applyBorder="1" applyAlignment="1">
      <alignment horizontal="center" vertical="center" wrapText="1" readingOrder="2"/>
    </xf>
    <xf numFmtId="164" fontId="19" fillId="0" borderId="0" xfId="1" applyNumberFormat="1" applyFont="1" applyFill="1" applyBorder="1" applyAlignment="1">
      <alignment horizontal="center" vertical="center" readingOrder="2"/>
    </xf>
    <xf numFmtId="164" fontId="19" fillId="0" borderId="1" xfId="1" applyNumberFormat="1" applyFont="1" applyFill="1" applyBorder="1" applyAlignment="1">
      <alignment horizontal="center" vertical="center" readingOrder="2"/>
    </xf>
    <xf numFmtId="0" fontId="19" fillId="0" borderId="3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 readingOrder="2"/>
    </xf>
    <xf numFmtId="0" fontId="17" fillId="0" borderId="0" xfId="0" applyFont="1" applyAlignment="1">
      <alignment horizontal="center"/>
    </xf>
    <xf numFmtId="0" fontId="22" fillId="0" borderId="1" xfId="0" applyFont="1" applyBorder="1" applyAlignment="1">
      <alignment horizontal="center" vertical="center" wrapText="1" readingOrder="2"/>
    </xf>
    <xf numFmtId="165" fontId="14" fillId="0" borderId="3" xfId="1" applyNumberFormat="1" applyFont="1" applyBorder="1" applyAlignment="1">
      <alignment horizontal="center" vertical="center" wrapText="1"/>
    </xf>
    <xf numFmtId="165" fontId="14" fillId="0" borderId="0" xfId="1" applyNumberFormat="1" applyFont="1" applyBorder="1" applyAlignment="1">
      <alignment horizontal="center" vertical="center" wrapText="1"/>
    </xf>
    <xf numFmtId="165" fontId="14" fillId="0" borderId="0" xfId="1" applyNumberFormat="1" applyFont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164" fontId="22" fillId="0" borderId="3" xfId="1" applyNumberFormat="1" applyFont="1" applyBorder="1" applyAlignment="1">
      <alignment horizontal="center" vertical="center" wrapText="1" readingOrder="2"/>
    </xf>
    <xf numFmtId="164" fontId="22" fillId="0" borderId="0" xfId="1" applyNumberFormat="1" applyFont="1" applyBorder="1" applyAlignment="1">
      <alignment horizontal="center" vertical="center" wrapText="1" readingOrder="2"/>
    </xf>
    <xf numFmtId="165" fontId="22" fillId="0" borderId="3" xfId="1" applyNumberFormat="1" applyFont="1" applyBorder="1" applyAlignment="1">
      <alignment horizontal="center" vertical="center" wrapText="1" readingOrder="2"/>
    </xf>
    <xf numFmtId="165" fontId="22" fillId="0" borderId="0" xfId="1" applyNumberFormat="1" applyFont="1" applyBorder="1" applyAlignment="1">
      <alignment horizontal="center" vertical="center" wrapText="1" readingOrder="2"/>
    </xf>
    <xf numFmtId="0" fontId="22" fillId="0" borderId="3" xfId="0" applyFont="1" applyBorder="1" applyAlignment="1">
      <alignment horizontal="center" vertical="center" wrapText="1" readingOrder="2"/>
    </xf>
    <xf numFmtId="164" fontId="14" fillId="0" borderId="3" xfId="1" applyNumberFormat="1" applyFont="1" applyBorder="1" applyAlignment="1">
      <alignment horizontal="center" vertical="center" wrapText="1"/>
    </xf>
    <xf numFmtId="164" fontId="14" fillId="0" borderId="0" xfId="1" applyNumberFormat="1" applyFont="1" applyBorder="1" applyAlignment="1">
      <alignment horizontal="center" vertical="center" wrapText="1"/>
    </xf>
    <xf numFmtId="164" fontId="14" fillId="0" borderId="0" xfId="1" applyNumberFormat="1" applyFont="1" applyAlignment="1">
      <alignment horizontal="center" vertical="center" wrapText="1"/>
    </xf>
    <xf numFmtId="165" fontId="14" fillId="0" borderId="3" xfId="0" applyNumberFormat="1" applyFont="1" applyBorder="1" applyAlignment="1">
      <alignment horizontal="center" vertical="center" wrapText="1"/>
    </xf>
    <xf numFmtId="165" fontId="14" fillId="0" borderId="0" xfId="0" applyNumberFormat="1" applyFont="1" applyAlignment="1">
      <alignment horizontal="center" vertical="center" wrapText="1"/>
    </xf>
    <xf numFmtId="0" fontId="59" fillId="0" borderId="3" xfId="0" applyFont="1" applyBorder="1" applyAlignment="1">
      <alignment horizontal="center" vertical="center" wrapText="1" readingOrder="2"/>
    </xf>
    <xf numFmtId="0" fontId="59" fillId="0" borderId="1" xfId="0" applyFont="1" applyBorder="1" applyAlignment="1">
      <alignment horizontal="center" vertical="center" wrapText="1" readingOrder="2"/>
    </xf>
    <xf numFmtId="0" fontId="58" fillId="0" borderId="3" xfId="0" applyFont="1" applyBorder="1" applyAlignment="1">
      <alignment horizontal="center" vertical="center" wrapText="1"/>
    </xf>
    <xf numFmtId="0" fontId="58" fillId="0" borderId="0" xfId="0" applyFont="1" applyAlignment="1">
      <alignment horizontal="center" vertical="center" wrapText="1"/>
    </xf>
    <xf numFmtId="0" fontId="58" fillId="0" borderId="3" xfId="0" applyFont="1" applyBorder="1" applyAlignment="1">
      <alignment vertical="center" wrapText="1"/>
    </xf>
    <xf numFmtId="0" fontId="58" fillId="0" borderId="0" xfId="0" applyFont="1" applyAlignment="1">
      <alignment vertical="center" wrapText="1"/>
    </xf>
    <xf numFmtId="0" fontId="58" fillId="0" borderId="1" xfId="0" applyFont="1" applyBorder="1" applyAlignment="1">
      <alignment horizontal="center" vertical="center" wrapText="1"/>
    </xf>
    <xf numFmtId="0" fontId="32" fillId="0" borderId="0" xfId="0" applyFont="1" applyAlignment="1">
      <alignment horizontal="center"/>
    </xf>
    <xf numFmtId="0" fontId="50" fillId="0" borderId="0" xfId="0" applyFont="1" applyAlignment="1">
      <alignment horizontal="right" vertical="center" readingOrder="2"/>
    </xf>
    <xf numFmtId="0" fontId="19" fillId="0" borderId="3" xfId="0" applyFont="1" applyBorder="1" applyAlignment="1">
      <alignment vertical="center" wrapText="1"/>
    </xf>
    <xf numFmtId="0" fontId="19" fillId="0" borderId="0" xfId="0" applyFont="1" applyAlignment="1">
      <alignment vertical="center" wrapText="1"/>
    </xf>
    <xf numFmtId="0" fontId="27" fillId="0" borderId="3" xfId="0" applyFont="1" applyBorder="1" applyAlignment="1">
      <alignment horizontal="center" vertical="center" wrapText="1" readingOrder="2"/>
    </xf>
    <xf numFmtId="0" fontId="27" fillId="0" borderId="0" xfId="0" applyFont="1" applyAlignment="1">
      <alignment horizontal="center" vertical="center" wrapText="1" readingOrder="2"/>
    </xf>
    <xf numFmtId="0" fontId="27" fillId="0" borderId="1" xfId="0" applyFont="1" applyBorder="1" applyAlignment="1">
      <alignment horizontal="center" vertical="center" wrapText="1" readingOrder="2"/>
    </xf>
    <xf numFmtId="0" fontId="20" fillId="0" borderId="0" xfId="0" applyFont="1" applyAlignment="1">
      <alignment horizontal="center"/>
    </xf>
    <xf numFmtId="164" fontId="17" fillId="0" borderId="1" xfId="1" applyNumberFormat="1" applyFont="1" applyFill="1" applyBorder="1" applyAlignment="1">
      <alignment horizontal="center" vertical="center" wrapText="1"/>
    </xf>
    <xf numFmtId="0" fontId="32" fillId="0" borderId="0" xfId="0" applyFont="1" applyAlignment="1">
      <alignment horizontal="center" vertical="center"/>
    </xf>
    <xf numFmtId="0" fontId="13" fillId="0" borderId="15" xfId="0" applyFont="1" applyBorder="1" applyAlignment="1">
      <alignment horizontal="center" vertical="center" wrapText="1" readingOrder="2"/>
    </xf>
    <xf numFmtId="0" fontId="52" fillId="0" borderId="15" xfId="0" applyFont="1" applyBorder="1" applyAlignment="1">
      <alignment horizontal="center" vertical="center" wrapText="1" readingOrder="2"/>
    </xf>
    <xf numFmtId="0" fontId="13" fillId="0" borderId="0" xfId="0" applyFont="1" applyAlignment="1">
      <alignment horizontal="right" vertical="center" readingOrder="2"/>
    </xf>
    <xf numFmtId="37" fontId="26" fillId="0" borderId="11" xfId="0" applyNumberFormat="1" applyFont="1" applyBorder="1" applyAlignment="1">
      <alignment horizontal="center" vertical="center"/>
    </xf>
    <xf numFmtId="0" fontId="13" fillId="0" borderId="12" xfId="0" applyFont="1" applyBorder="1"/>
    <xf numFmtId="165" fontId="24" fillId="0" borderId="0" xfId="1" applyNumberFormat="1" applyFont="1" applyAlignment="1">
      <alignment horizontal="right" vertical="center" readingOrder="2"/>
    </xf>
    <xf numFmtId="0" fontId="24" fillId="0" borderId="0" xfId="0" applyFont="1" applyAlignment="1">
      <alignment horizontal="right" vertical="center" readingOrder="2"/>
    </xf>
    <xf numFmtId="0" fontId="10" fillId="0" borderId="0" xfId="0" applyFont="1" applyAlignment="1">
      <alignment horizontal="right" vertical="center" readingOrder="2"/>
    </xf>
    <xf numFmtId="0" fontId="14" fillId="0" borderId="1" xfId="0" applyFont="1" applyBorder="1" applyAlignment="1">
      <alignment horizontal="center"/>
    </xf>
    <xf numFmtId="164" fontId="22" fillId="0" borderId="1" xfId="1" applyNumberFormat="1" applyFont="1" applyFill="1" applyBorder="1" applyAlignment="1">
      <alignment horizontal="center" vertical="center" wrapText="1" readingOrder="2"/>
    </xf>
    <xf numFmtId="164" fontId="21" fillId="0" borderId="1" xfId="1" applyNumberFormat="1" applyFont="1" applyFill="1" applyBorder="1" applyAlignment="1">
      <alignment horizontal="center" vertical="center" wrapText="1" readingOrder="2"/>
    </xf>
    <xf numFmtId="0" fontId="9" fillId="0" borderId="5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21" fillId="0" borderId="1" xfId="0" applyFont="1" applyBorder="1" applyAlignment="1">
      <alignment horizontal="center" vertical="center" wrapText="1" readingOrder="2"/>
    </xf>
    <xf numFmtId="165" fontId="21" fillId="0" borderId="1" xfId="1" applyNumberFormat="1" applyFont="1" applyFill="1" applyBorder="1" applyAlignment="1">
      <alignment horizontal="center" vertical="center" wrapText="1" readingOrder="2"/>
    </xf>
    <xf numFmtId="165" fontId="24" fillId="0" borderId="0" xfId="1" applyNumberFormat="1" applyFont="1" applyFill="1" applyAlignment="1">
      <alignment horizontal="right" vertical="center" readingOrder="2"/>
    </xf>
    <xf numFmtId="0" fontId="19" fillId="0" borderId="5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165" fontId="20" fillId="0" borderId="1" xfId="1" applyNumberFormat="1" applyFont="1" applyFill="1" applyBorder="1" applyAlignment="1">
      <alignment horizontal="center" vertical="center"/>
    </xf>
    <xf numFmtId="0" fontId="19" fillId="0" borderId="0" xfId="0" applyFont="1" applyAlignment="1">
      <alignment horizontal="right" vertical="center" readingOrder="2"/>
    </xf>
    <xf numFmtId="0" fontId="17" fillId="0" borderId="16" xfId="0" applyFont="1" applyBorder="1" applyAlignment="1">
      <alignment horizontal="center"/>
    </xf>
  </cellXfs>
  <cellStyles count="5">
    <cellStyle name="Comma" xfId="1" builtinId="3"/>
    <cellStyle name="Hyperlink 2" xfId="4" xr:uid="{00000000-0005-0000-0000-000001000000}"/>
    <cellStyle name="Normal" xfId="0" builtinId="0"/>
    <cellStyle name="Normal 2" xfId="3" xr:uid="{00000000-0005-0000-0000-000003000000}"/>
    <cellStyle name="Percent" xfId="2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</xdr:rowOff>
    </xdr:from>
    <xdr:to>
      <xdr:col>11</xdr:col>
      <xdr:colOff>1</xdr:colOff>
      <xdr:row>37</xdr:row>
      <xdr:rowOff>19051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8594E6EC-8BBE-81C5-E62B-5BF8C1A537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0980799" y="1"/>
          <a:ext cx="5953125" cy="857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7:M31"/>
  <sheetViews>
    <sheetView rightToLeft="1" view="pageBreakPreview" zoomScaleNormal="100" zoomScaleSheetLayoutView="100" workbookViewId="0">
      <selection activeCell="F39" sqref="F39"/>
    </sheetView>
  </sheetViews>
  <sheetFormatPr defaultColWidth="9.140625" defaultRowHeight="17.25"/>
  <cols>
    <col min="1" max="9" width="9.140625" style="7"/>
    <col min="10" max="10" width="3.5703125" style="7" customWidth="1"/>
    <col min="11" max="11" width="3.42578125" style="7" customWidth="1"/>
    <col min="12" max="16384" width="9.140625" style="7"/>
  </cols>
  <sheetData>
    <row r="17" spans="1:13">
      <c r="A17" s="387" t="s">
        <v>63</v>
      </c>
      <c r="B17" s="387"/>
      <c r="C17" s="387"/>
      <c r="D17" s="387"/>
      <c r="E17" s="387"/>
      <c r="F17" s="387"/>
      <c r="G17" s="387"/>
      <c r="H17" s="387"/>
      <c r="I17" s="387"/>
      <c r="J17" s="387"/>
    </row>
    <row r="18" spans="1:13">
      <c r="A18" s="387"/>
      <c r="B18" s="387"/>
      <c r="C18" s="387"/>
      <c r="D18" s="387"/>
      <c r="E18" s="387"/>
      <c r="F18" s="387"/>
      <c r="G18" s="387"/>
      <c r="H18" s="387"/>
      <c r="I18" s="387"/>
      <c r="J18" s="387"/>
      <c r="M18" s="7" t="s">
        <v>50</v>
      </c>
    </row>
    <row r="19" spans="1:13">
      <c r="A19" s="387"/>
      <c r="B19" s="387"/>
      <c r="C19" s="387"/>
      <c r="D19" s="387"/>
      <c r="E19" s="387"/>
      <c r="F19" s="387"/>
      <c r="G19" s="387"/>
      <c r="H19" s="387"/>
      <c r="I19" s="387"/>
      <c r="J19" s="387"/>
    </row>
    <row r="20" spans="1:13" ht="40.5">
      <c r="A20" s="387" t="s">
        <v>75</v>
      </c>
      <c r="B20" s="387"/>
      <c r="C20" s="387"/>
      <c r="D20" s="387"/>
      <c r="E20" s="387"/>
      <c r="F20" s="387"/>
      <c r="G20" s="387"/>
      <c r="H20" s="387"/>
      <c r="I20" s="387"/>
    </row>
    <row r="21" spans="1:13">
      <c r="A21" s="387" t="s">
        <v>186</v>
      </c>
      <c r="B21" s="387"/>
      <c r="C21" s="387"/>
      <c r="D21" s="387"/>
      <c r="E21" s="387"/>
      <c r="F21" s="387"/>
      <c r="G21" s="387"/>
      <c r="H21" s="387"/>
      <c r="I21" s="387"/>
      <c r="J21" s="387"/>
    </row>
    <row r="22" spans="1:13">
      <c r="A22" s="387"/>
      <c r="B22" s="387"/>
      <c r="C22" s="387"/>
      <c r="D22" s="387"/>
      <c r="E22" s="387"/>
      <c r="F22" s="387"/>
      <c r="G22" s="387"/>
      <c r="H22" s="387"/>
      <c r="I22" s="387"/>
      <c r="J22" s="387"/>
    </row>
    <row r="23" spans="1:13">
      <c r="A23" s="387"/>
      <c r="B23" s="387"/>
      <c r="C23" s="387"/>
      <c r="D23" s="387"/>
      <c r="E23" s="387"/>
      <c r="F23" s="387"/>
      <c r="G23" s="387"/>
      <c r="H23" s="387"/>
      <c r="I23" s="387"/>
      <c r="J23" s="387"/>
    </row>
    <row r="24" spans="1:13" ht="15" customHeight="1">
      <c r="K24" s="18"/>
      <c r="L24" s="18"/>
    </row>
    <row r="25" spans="1:13" ht="15" customHeight="1">
      <c r="K25" s="18"/>
      <c r="L25" s="18"/>
    </row>
    <row r="26" spans="1:13" ht="15" customHeight="1">
      <c r="K26" s="18"/>
      <c r="L26" s="18"/>
    </row>
    <row r="27" spans="1:13" ht="45" customHeight="1"/>
    <row r="28" spans="1:13" ht="15" customHeight="1">
      <c r="K28" s="387"/>
      <c r="L28" s="387"/>
    </row>
    <row r="29" spans="1:13" ht="15" customHeight="1">
      <c r="K29" s="387"/>
      <c r="L29" s="387"/>
    </row>
    <row r="30" spans="1:13" ht="15" customHeight="1">
      <c r="K30" s="387"/>
      <c r="L30" s="387"/>
    </row>
    <row r="31" spans="1:13" ht="15" customHeight="1">
      <c r="A31" s="387"/>
      <c r="B31" s="387"/>
      <c r="C31" s="387"/>
      <c r="D31" s="387"/>
      <c r="E31" s="387"/>
      <c r="F31" s="387"/>
      <c r="G31" s="387"/>
      <c r="H31" s="387"/>
      <c r="I31" s="387"/>
      <c r="J31" s="387"/>
      <c r="K31" s="387"/>
      <c r="L31" s="387"/>
    </row>
  </sheetData>
  <mergeCells count="6">
    <mergeCell ref="A17:J19"/>
    <mergeCell ref="A21:J23"/>
    <mergeCell ref="K28:L30"/>
    <mergeCell ref="A31:J31"/>
    <mergeCell ref="K31:L31"/>
    <mergeCell ref="A20:I20"/>
  </mergeCells>
  <printOptions horizontalCentered="1"/>
  <pageMargins left="0.25" right="0.25" top="0.75" bottom="0.75" header="0.3" footer="0.3"/>
  <pageSetup paperSize="9" fitToWidth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2">
    <tabColor rgb="FF92D050"/>
    <pageSetUpPr fitToPage="1"/>
  </sheetPr>
  <dimension ref="A1:T21"/>
  <sheetViews>
    <sheetView rightToLeft="1" view="pageBreakPreview" zoomScale="90" zoomScaleNormal="100" zoomScaleSheetLayoutView="90" workbookViewId="0">
      <selection activeCell="G12" sqref="G12"/>
    </sheetView>
  </sheetViews>
  <sheetFormatPr defaultColWidth="9.140625" defaultRowHeight="21.75"/>
  <cols>
    <col min="1" max="1" width="45.42578125" style="84" customWidth="1"/>
    <col min="2" max="2" width="0.42578125" style="84" customWidth="1"/>
    <col min="3" max="3" width="21.140625" style="84" bestFit="1" customWidth="1"/>
    <col min="4" max="4" width="0.7109375" style="84" customWidth="1"/>
    <col min="5" max="5" width="20.85546875" style="84" customWidth="1"/>
    <col min="6" max="6" width="0.5703125" style="84" customWidth="1"/>
    <col min="7" max="7" width="21" style="84" customWidth="1"/>
    <col min="8" max="8" width="0.5703125" style="84" customWidth="1"/>
    <col min="9" max="9" width="22.85546875" style="84" bestFit="1" customWidth="1"/>
    <col min="10" max="10" width="0.42578125" style="84" customWidth="1"/>
    <col min="11" max="11" width="22.85546875" style="84" bestFit="1" customWidth="1"/>
    <col min="12" max="12" width="0.5703125" style="84" customWidth="1"/>
    <col min="13" max="13" width="22" style="84" customWidth="1"/>
    <col min="14" max="14" width="0.85546875" style="84" customWidth="1"/>
    <col min="15" max="15" width="21.140625" style="84" bestFit="1" customWidth="1"/>
    <col min="16" max="16" width="0.5703125" style="84" customWidth="1"/>
    <col min="17" max="17" width="22.85546875" style="84" bestFit="1" customWidth="1"/>
    <col min="18" max="18" width="16" style="84" bestFit="1" customWidth="1"/>
    <col min="19" max="19" width="15.42578125" style="84" bestFit="1" customWidth="1"/>
    <col min="20" max="16384" width="9.140625" style="84"/>
  </cols>
  <sheetData>
    <row r="1" spans="1:20" ht="21" customHeight="1">
      <c r="A1" s="484" t="s">
        <v>75</v>
      </c>
      <c r="B1" s="484"/>
      <c r="C1" s="484"/>
      <c r="D1" s="484"/>
      <c r="E1" s="484"/>
      <c r="F1" s="484"/>
      <c r="G1" s="484"/>
      <c r="H1" s="484"/>
      <c r="I1" s="484"/>
      <c r="J1" s="484"/>
      <c r="K1" s="484"/>
      <c r="L1" s="484"/>
      <c r="M1" s="484"/>
      <c r="N1" s="484"/>
      <c r="O1" s="484"/>
      <c r="P1" s="484"/>
      <c r="Q1" s="484"/>
    </row>
    <row r="2" spans="1:20" ht="21.75" customHeight="1">
      <c r="A2" s="484" t="s">
        <v>48</v>
      </c>
      <c r="B2" s="484"/>
      <c r="C2" s="484"/>
      <c r="D2" s="484"/>
      <c r="E2" s="484"/>
      <c r="F2" s="484"/>
      <c r="G2" s="484"/>
      <c r="H2" s="484"/>
      <c r="I2" s="484"/>
      <c r="J2" s="484"/>
      <c r="K2" s="484"/>
      <c r="L2" s="484"/>
      <c r="M2" s="484"/>
      <c r="N2" s="484"/>
      <c r="O2" s="484"/>
      <c r="P2" s="484"/>
      <c r="Q2" s="484"/>
    </row>
    <row r="3" spans="1:20" ht="23.25" customHeight="1">
      <c r="A3" s="484" t="str">
        <f>روکش!A21</f>
        <v>منتهی به 1405/02/31</v>
      </c>
      <c r="B3" s="484"/>
      <c r="C3" s="484"/>
      <c r="D3" s="484"/>
      <c r="E3" s="484"/>
      <c r="F3" s="484"/>
      <c r="G3" s="484"/>
      <c r="H3" s="484"/>
      <c r="I3" s="484"/>
      <c r="J3" s="484"/>
      <c r="K3" s="484"/>
      <c r="L3" s="484"/>
      <c r="M3" s="484"/>
      <c r="N3" s="484"/>
      <c r="O3" s="484"/>
      <c r="P3" s="484"/>
      <c r="Q3" s="484"/>
    </row>
    <row r="4" spans="1:20">
      <c r="A4" s="444" t="s">
        <v>130</v>
      </c>
      <c r="B4" s="444"/>
      <c r="C4" s="444"/>
      <c r="D4" s="444"/>
      <c r="E4" s="444"/>
      <c r="F4" s="444"/>
      <c r="G4" s="444"/>
      <c r="H4" s="444"/>
      <c r="I4" s="444"/>
      <c r="J4" s="444"/>
      <c r="K4" s="444"/>
      <c r="L4" s="444"/>
      <c r="M4" s="444"/>
      <c r="N4" s="444"/>
      <c r="O4" s="444"/>
      <c r="P4" s="444"/>
      <c r="Q4" s="444"/>
    </row>
    <row r="5" spans="1:20" ht="4.5" customHeight="1">
      <c r="A5" s="96"/>
      <c r="B5" s="96"/>
      <c r="C5" s="96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</row>
    <row r="6" spans="1:20" ht="22.5" customHeight="1" thickBot="1">
      <c r="A6" s="122"/>
      <c r="B6" s="123"/>
      <c r="C6" s="483" t="s">
        <v>191</v>
      </c>
      <c r="D6" s="483"/>
      <c r="E6" s="483"/>
      <c r="F6" s="483"/>
      <c r="G6" s="483"/>
      <c r="H6" s="483"/>
      <c r="I6" s="483"/>
      <c r="J6" s="97"/>
      <c r="K6" s="483" t="s">
        <v>190</v>
      </c>
      <c r="L6" s="483"/>
      <c r="M6" s="483"/>
      <c r="N6" s="483"/>
      <c r="O6" s="483"/>
      <c r="P6" s="483"/>
      <c r="Q6" s="483"/>
    </row>
    <row r="7" spans="1:20" ht="15.75" customHeight="1">
      <c r="A7" s="479"/>
      <c r="B7" s="480"/>
      <c r="C7" s="481" t="s">
        <v>12</v>
      </c>
      <c r="D7" s="481"/>
      <c r="E7" s="481" t="s">
        <v>10</v>
      </c>
      <c r="F7" s="479"/>
      <c r="G7" s="481" t="s">
        <v>11</v>
      </c>
      <c r="H7" s="479"/>
      <c r="I7" s="481" t="s">
        <v>2</v>
      </c>
      <c r="J7" s="124"/>
      <c r="K7" s="481" t="s">
        <v>12</v>
      </c>
      <c r="L7" s="481"/>
      <c r="M7" s="481" t="s">
        <v>10</v>
      </c>
      <c r="N7" s="479"/>
      <c r="O7" s="481" t="s">
        <v>11</v>
      </c>
      <c r="P7" s="479"/>
      <c r="Q7" s="481" t="s">
        <v>2</v>
      </c>
    </row>
    <row r="8" spans="1:20" ht="12" customHeight="1">
      <c r="A8" s="480"/>
      <c r="B8" s="480"/>
      <c r="C8" s="482"/>
      <c r="D8" s="482"/>
      <c r="E8" s="482"/>
      <c r="F8" s="480"/>
      <c r="G8" s="482"/>
      <c r="H8" s="480"/>
      <c r="I8" s="482"/>
      <c r="J8" s="124"/>
      <c r="K8" s="482"/>
      <c r="L8" s="482"/>
      <c r="M8" s="482"/>
      <c r="N8" s="480"/>
      <c r="O8" s="482"/>
      <c r="P8" s="480"/>
      <c r="Q8" s="482"/>
    </row>
    <row r="9" spans="1:20" ht="20.25" customHeight="1" thickBot="1">
      <c r="A9" s="480"/>
      <c r="B9" s="480"/>
      <c r="C9" s="125" t="s">
        <v>51</v>
      </c>
      <c r="D9" s="482"/>
      <c r="E9" s="125" t="s">
        <v>52</v>
      </c>
      <c r="F9" s="480"/>
      <c r="G9" s="125" t="s">
        <v>53</v>
      </c>
      <c r="H9" s="480"/>
      <c r="I9" s="483"/>
      <c r="J9" s="126"/>
      <c r="K9" s="125" t="s">
        <v>51</v>
      </c>
      <c r="L9" s="482"/>
      <c r="M9" s="125" t="s">
        <v>52</v>
      </c>
      <c r="N9" s="480"/>
      <c r="O9" s="125" t="s">
        <v>53</v>
      </c>
      <c r="P9" s="480"/>
      <c r="Q9" s="483"/>
    </row>
    <row r="10" spans="1:20" ht="27.75" customHeight="1">
      <c r="A10" s="97" t="s">
        <v>134</v>
      </c>
      <c r="B10" s="97"/>
      <c r="C10" s="62">
        <f>_xlfn.XLOOKUP(A10,'سود اوراق بهادار'!$A$7:$A$12,'سود اوراق بهادار'!$K$7:$K$12,0)</f>
        <v>1982822796</v>
      </c>
      <c r="D10" s="62"/>
      <c r="E10" s="62">
        <f>_xlfn.XLOOKUP(A10,'درآمد ناشی از تغییر قیمت اوراق '!$A$13:$A$18,'درآمد ناشی از تغییر قیمت اوراق '!$I$13:$I$18,0)</f>
        <v>0</v>
      </c>
      <c r="F10" s="97"/>
      <c r="G10" s="62">
        <v>0</v>
      </c>
      <c r="H10" s="97"/>
      <c r="I10" s="62">
        <f t="shared" ref="I10:I15" si="0">G10+E10+C10</f>
        <v>1982822796</v>
      </c>
      <c r="J10" s="126"/>
      <c r="K10" s="62">
        <f>_xlfn.XLOOKUP(A10,'سود اوراق بهادار'!$A$7:$A$12,'سود اوراق بهادار'!$Q$7:$Q$12,0)</f>
        <v>10205693798</v>
      </c>
      <c r="L10" s="62"/>
      <c r="M10" s="62">
        <f>_xlfn.XLOOKUP(A10,'درآمد ناشی از تغییر قیمت اوراق '!$A$13:$A$18,'درآمد ناشی از تغییر قیمت اوراق '!$Q$13:$Q$18,0)</f>
        <v>-1938865167</v>
      </c>
      <c r="N10" s="62"/>
      <c r="O10" s="62">
        <v>0</v>
      </c>
      <c r="P10" s="97"/>
      <c r="Q10" s="62">
        <f t="shared" ref="Q10:Q15" si="1">K10+M10+O10</f>
        <v>8266828631</v>
      </c>
      <c r="R10" s="120"/>
      <c r="S10" s="120"/>
      <c r="T10" s="120"/>
    </row>
    <row r="11" spans="1:20" ht="27.75" customHeight="1">
      <c r="A11" s="97" t="s">
        <v>87</v>
      </c>
      <c r="B11" s="97"/>
      <c r="C11" s="62">
        <f>_xlfn.XLOOKUP(A11,'سود اوراق بهادار'!$A$7:$A$12,'سود اوراق بهادار'!$K$7:$K$12,0)</f>
        <v>9286433134</v>
      </c>
      <c r="D11" s="62"/>
      <c r="E11" s="62">
        <f>_xlfn.XLOOKUP(A11,'درآمد ناشی از تغییر قیمت اوراق '!$A$13:$A$18,'درآمد ناشی از تغییر قیمت اوراق '!$I$13:$I$18,0)</f>
        <v>0</v>
      </c>
      <c r="F11" s="97"/>
      <c r="G11" s="62">
        <v>0</v>
      </c>
      <c r="H11" s="97"/>
      <c r="I11" s="62">
        <f t="shared" si="0"/>
        <v>9286433134</v>
      </c>
      <c r="J11" s="126"/>
      <c r="K11" s="62">
        <f>_xlfn.XLOOKUP(A11,'سود اوراق بهادار'!$A$7:$A$12,'سود اوراق بهادار'!$Q$7:$Q$12,0)</f>
        <v>45247370706</v>
      </c>
      <c r="L11" s="62"/>
      <c r="M11" s="62">
        <f>_xlfn.XLOOKUP(A11,'درآمد ناشی از تغییر قیمت اوراق '!$A$13:$A$18,'درآمد ناشی از تغییر قیمت اوراق '!$Q$13:$Q$18,0)</f>
        <v>0</v>
      </c>
      <c r="N11" s="62"/>
      <c r="O11" s="62">
        <v>0</v>
      </c>
      <c r="P11" s="97"/>
      <c r="Q11" s="62">
        <f t="shared" si="1"/>
        <v>45247370706</v>
      </c>
      <c r="R11" s="120"/>
      <c r="S11" s="120"/>
      <c r="T11" s="120"/>
    </row>
    <row r="12" spans="1:20" ht="27.75" customHeight="1">
      <c r="A12" s="97" t="s">
        <v>159</v>
      </c>
      <c r="B12" s="97"/>
      <c r="C12" s="62">
        <f>_xlfn.XLOOKUP(A12,'سود اوراق بهادار'!$A$7:$A$12,'سود اوراق بهادار'!$K$7:$K$12,0)</f>
        <v>1782209626</v>
      </c>
      <c r="D12" s="62"/>
      <c r="E12" s="62">
        <f>_xlfn.XLOOKUP(A12,'درآمد ناشی از تغییر قیمت اوراق '!$A$13:$A$18,'درآمد ناشی از تغییر قیمت اوراق '!$I$13:$I$18,0)</f>
        <v>0</v>
      </c>
      <c r="F12" s="97"/>
      <c r="G12" s="62">
        <v>0</v>
      </c>
      <c r="H12" s="97"/>
      <c r="I12" s="62">
        <f t="shared" si="0"/>
        <v>1782209626</v>
      </c>
      <c r="J12" s="126"/>
      <c r="K12" s="62">
        <f>_xlfn.XLOOKUP(A12,'سود اوراق بهادار'!$A$7:$A$12,'سود اوراق بهادار'!$Q$7:$Q$12,0)</f>
        <v>9598395967</v>
      </c>
      <c r="L12" s="62"/>
      <c r="M12" s="62">
        <f>_xlfn.XLOOKUP(A12,'درآمد ناشی از تغییر قیمت اوراق '!$A$13:$A$18,'درآمد ناشی از تغییر قیمت اوراق '!$Q$13:$Q$18,0)</f>
        <v>-2903720244</v>
      </c>
      <c r="N12" s="62"/>
      <c r="O12" s="62">
        <v>0</v>
      </c>
      <c r="P12" s="97"/>
      <c r="Q12" s="62">
        <f t="shared" si="1"/>
        <v>6694675723</v>
      </c>
      <c r="R12" s="120"/>
      <c r="S12" s="120"/>
      <c r="T12" s="120"/>
    </row>
    <row r="13" spans="1:20" ht="20.25" customHeight="1">
      <c r="A13" s="97" t="s">
        <v>135</v>
      </c>
      <c r="B13" s="97"/>
      <c r="C13" s="62">
        <f>_xlfn.XLOOKUP(A13,'سود اوراق بهادار'!$A$7:$A$12,'سود اوراق بهادار'!$K$7:$K$12,0)</f>
        <v>6063430137</v>
      </c>
      <c r="D13" s="62"/>
      <c r="E13" s="62">
        <f>_xlfn.XLOOKUP(A13,'درآمد ناشی از تغییر قیمت اوراق '!$A$13:$A$18,'درآمد ناشی از تغییر قیمت اوراق '!$I$13:$I$18,0)</f>
        <v>-6115712772</v>
      </c>
      <c r="F13" s="97"/>
      <c r="G13" s="62">
        <v>0</v>
      </c>
      <c r="H13" s="97"/>
      <c r="I13" s="62">
        <f t="shared" si="0"/>
        <v>-52282635</v>
      </c>
      <c r="J13" s="126"/>
      <c r="K13" s="62">
        <f>_xlfn.XLOOKUP(A13,'سود اوراق بهادار'!$A$7:$A$12,'سود اوراق بهادار'!$Q$7:$Q$12,0)</f>
        <v>31156416683</v>
      </c>
      <c r="L13" s="62"/>
      <c r="M13" s="62">
        <f>_xlfn.XLOOKUP(A13,'درآمد ناشی از تغییر قیمت اوراق '!$A$13:$A$18,'درآمد ناشی از تغییر قیمت اوراق '!$Q$13:$Q$18,0)</f>
        <v>19676015346</v>
      </c>
      <c r="N13" s="62"/>
      <c r="O13" s="62">
        <v>0</v>
      </c>
      <c r="P13" s="97"/>
      <c r="Q13" s="62">
        <f t="shared" si="1"/>
        <v>50832432029</v>
      </c>
      <c r="R13" s="120"/>
      <c r="S13" s="120"/>
      <c r="T13" s="120"/>
    </row>
    <row r="14" spans="1:20" ht="21.75" customHeight="1">
      <c r="A14" s="97" t="s">
        <v>123</v>
      </c>
      <c r="B14" s="97"/>
      <c r="C14" s="62">
        <f>_xlfn.XLOOKUP(A14,'سود اوراق بهادار'!$A$7:$A$12,'سود اوراق بهادار'!$K$7:$K$12,0)</f>
        <v>6112720653</v>
      </c>
      <c r="D14" s="62"/>
      <c r="E14" s="62">
        <f>_xlfn.XLOOKUP(A14,'درآمد ناشی از تغییر قیمت اوراق '!$A$13:$A$18,'درآمد ناشی از تغییر قیمت اوراق '!$I$13:$I$18,0)</f>
        <v>0</v>
      </c>
      <c r="F14" s="380"/>
      <c r="G14" s="62">
        <v>0</v>
      </c>
      <c r="H14" s="380"/>
      <c r="I14" s="62">
        <f t="shared" si="0"/>
        <v>6112720653</v>
      </c>
      <c r="J14" s="381"/>
      <c r="K14" s="62">
        <f>_xlfn.XLOOKUP(A14,'سود اوراق بهادار'!$A$7:$A$12,'سود اوراق بهادار'!$Q$7:$Q$12,0)</f>
        <v>30945969185</v>
      </c>
      <c r="L14" s="62"/>
      <c r="M14" s="62">
        <f>_xlfn.XLOOKUP(A14,'درآمد ناشی از تغییر قیمت اوراق '!$A$13:$A$18,'درآمد ناشی از تغییر قیمت اوراق '!$Q$13:$Q$18,0)</f>
        <v>0</v>
      </c>
      <c r="N14" s="62"/>
      <c r="O14" s="62">
        <v>0</v>
      </c>
      <c r="P14" s="97"/>
      <c r="Q14" s="62">
        <f t="shared" si="1"/>
        <v>30945969185</v>
      </c>
      <c r="R14" s="120"/>
      <c r="S14" s="120"/>
      <c r="T14" s="120"/>
    </row>
    <row r="15" spans="1:20" ht="21.75" customHeight="1">
      <c r="A15" s="97" t="s">
        <v>165</v>
      </c>
      <c r="B15" s="97"/>
      <c r="C15" s="62">
        <f>_xlfn.XLOOKUP(A15,'سود اوراق بهادار'!$A$7:$A$12,'سود اوراق بهادار'!$K$7:$K$12,0)</f>
        <v>10359710533</v>
      </c>
      <c r="D15" s="62"/>
      <c r="E15" s="62">
        <f>_xlfn.XLOOKUP(A15,'درآمد ناشی از تغییر قیمت اوراق '!$A$13:$A$18,'درآمد ناشی از تغییر قیمت اوراق '!$I$13:$I$18,0)</f>
        <v>895742675</v>
      </c>
      <c r="F15" s="380"/>
      <c r="G15" s="62">
        <v>0</v>
      </c>
      <c r="H15" s="380"/>
      <c r="I15" s="62">
        <f t="shared" si="0"/>
        <v>11255453208</v>
      </c>
      <c r="J15" s="381"/>
      <c r="K15" s="62">
        <f>_xlfn.XLOOKUP(A15,'سود اوراق بهادار'!$A$7:$A$12,'سود اوراق بهادار'!$Q$7:$Q$12,0)</f>
        <v>51313975404</v>
      </c>
      <c r="L15" s="62"/>
      <c r="M15" s="62">
        <f>_xlfn.XLOOKUP(A15,'درآمد ناشی از تغییر قیمت اوراق '!$A$13:$A$18,'درآمد ناشی از تغییر قیمت اوراق '!$Q$13:$Q$18,0)</f>
        <v>5170517003</v>
      </c>
      <c r="N15" s="62"/>
      <c r="O15" s="62">
        <v>0</v>
      </c>
      <c r="P15" s="97"/>
      <c r="Q15" s="62">
        <f t="shared" si="1"/>
        <v>56484492407</v>
      </c>
      <c r="R15" s="120"/>
      <c r="S15" s="120"/>
      <c r="T15" s="120"/>
    </row>
    <row r="16" spans="1:20" ht="29.25" customHeight="1" thickBot="1">
      <c r="A16" s="222"/>
      <c r="B16" s="223"/>
      <c r="C16" s="333">
        <f>SUM(C10:C15)</f>
        <v>35587326879</v>
      </c>
      <c r="D16" s="334"/>
      <c r="E16" s="333">
        <f>SUM(E10:E15)</f>
        <v>-5219970097</v>
      </c>
      <c r="F16" s="334"/>
      <c r="G16" s="333">
        <f>SUM(G10:G15)</f>
        <v>0</v>
      </c>
      <c r="H16" s="334"/>
      <c r="I16" s="333">
        <f>SUM(I10:I15)</f>
        <v>30367356782</v>
      </c>
      <c r="J16" s="334"/>
      <c r="K16" s="333">
        <f>SUM(K10:K15)</f>
        <v>178467821743</v>
      </c>
      <c r="L16" s="334"/>
      <c r="M16" s="333">
        <f>SUM(M10:M15)</f>
        <v>20003946938</v>
      </c>
      <c r="N16" s="334"/>
      <c r="O16" s="333">
        <f>SUM(O10:O15)</f>
        <v>0</v>
      </c>
      <c r="P16" s="334"/>
      <c r="Q16" s="333">
        <f>SUM(Q10:Q15)</f>
        <v>198471768681</v>
      </c>
    </row>
    <row r="17" spans="1:17" ht="22.5" thickTop="1">
      <c r="A17" s="96"/>
      <c r="B17" s="96"/>
      <c r="C17" s="96"/>
      <c r="D17" s="96"/>
      <c r="E17" s="96"/>
      <c r="F17" s="96"/>
      <c r="G17" s="96"/>
      <c r="H17" s="96"/>
      <c r="I17" s="96"/>
      <c r="J17" s="96"/>
      <c r="K17" s="96"/>
      <c r="L17" s="96"/>
      <c r="M17" s="96"/>
      <c r="N17" s="96"/>
      <c r="O17" s="96"/>
      <c r="P17" s="96"/>
      <c r="Q17" s="214"/>
    </row>
    <row r="18" spans="1:17" hidden="1">
      <c r="C18" s="84">
        <f>IFERROR(VLOOKUP(#REF!,'سود اوراق بهادار'!$A$8:$Q$12,11,0),0)</f>
        <v>0</v>
      </c>
    </row>
    <row r="19" spans="1:17">
      <c r="C19" s="133"/>
      <c r="D19" s="133"/>
      <c r="E19" s="133"/>
      <c r="F19" s="133"/>
      <c r="G19" s="133"/>
      <c r="H19" s="133"/>
      <c r="I19" s="133"/>
      <c r="J19" s="133"/>
      <c r="K19" s="133"/>
      <c r="L19" s="133"/>
      <c r="M19" s="133"/>
      <c r="N19" s="133"/>
      <c r="O19" s="133"/>
      <c r="P19" s="133"/>
      <c r="Q19" s="133"/>
    </row>
    <row r="20" spans="1:17">
      <c r="C20" s="120"/>
      <c r="E20" s="120"/>
      <c r="G20" s="120"/>
      <c r="K20" s="120"/>
      <c r="M20" s="120"/>
      <c r="O20" s="120"/>
    </row>
    <row r="21" spans="1:17">
      <c r="C21" s="120"/>
      <c r="E21" s="120"/>
      <c r="G21" s="120"/>
    </row>
  </sheetData>
  <autoFilter ref="A9:Q9" xr:uid="{00000000-0009-0000-0000-000009000000}"/>
  <mergeCells count="22">
    <mergeCell ref="A1:Q1"/>
    <mergeCell ref="A2:Q2"/>
    <mergeCell ref="A3:Q3"/>
    <mergeCell ref="C7:C8"/>
    <mergeCell ref="E7:E8"/>
    <mergeCell ref="G7:G8"/>
    <mergeCell ref="K7:K8"/>
    <mergeCell ref="M7:M8"/>
    <mergeCell ref="O7:O8"/>
    <mergeCell ref="A4:Q4"/>
    <mergeCell ref="C6:I6"/>
    <mergeCell ref="K6:Q6"/>
    <mergeCell ref="L7:L9"/>
    <mergeCell ref="N7:N9"/>
    <mergeCell ref="F7:F9"/>
    <mergeCell ref="H7:H9"/>
    <mergeCell ref="A7:A9"/>
    <mergeCell ref="B7:B9"/>
    <mergeCell ref="D7:D9"/>
    <mergeCell ref="Q7:Q9"/>
    <mergeCell ref="I7:I9"/>
    <mergeCell ref="P7:P9"/>
  </mergeCells>
  <pageMargins left="0.25" right="0.25" top="0.75" bottom="0.75" header="0.3" footer="0.3"/>
  <pageSetup paperSize="9" scale="63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3">
    <tabColor rgb="FF92D050"/>
    <pageSetUpPr fitToPage="1"/>
  </sheetPr>
  <dimension ref="A1:N21"/>
  <sheetViews>
    <sheetView rightToLeft="1" view="pageBreakPreview" topLeftCell="A2" zoomScaleNormal="100" zoomScaleSheetLayoutView="100" workbookViewId="0">
      <selection activeCell="C20" sqref="C20:G27"/>
    </sheetView>
  </sheetViews>
  <sheetFormatPr defaultColWidth="9.140625" defaultRowHeight="21.75"/>
  <cols>
    <col min="1" max="1" width="19.85546875" style="84" customWidth="1"/>
    <col min="2" max="2" width="0.7109375" style="84" customWidth="1"/>
    <col min="3" max="3" width="22.85546875" style="63" bestFit="1" customWidth="1"/>
    <col min="4" max="4" width="1.42578125" style="63" customWidth="1"/>
    <col min="5" max="5" width="21.7109375" style="63" customWidth="1"/>
    <col min="6" max="6" width="1.42578125" style="63" customWidth="1"/>
    <col min="7" max="7" width="24.42578125" style="63" bestFit="1" customWidth="1"/>
    <col min="8" max="8" width="1.28515625" style="84" customWidth="1"/>
    <col min="9" max="9" width="22" style="84" customWidth="1"/>
    <col min="10" max="10" width="0.7109375" style="84" customWidth="1"/>
    <col min="11" max="11" width="32.28515625" style="84" hidden="1" customWidth="1"/>
    <col min="12" max="12" width="23.7109375" style="63" hidden="1" customWidth="1"/>
    <col min="13" max="13" width="23.85546875" style="133" customWidth="1"/>
    <col min="14" max="14" width="24" style="84" customWidth="1"/>
    <col min="15" max="16384" width="9.140625" style="84"/>
  </cols>
  <sheetData>
    <row r="1" spans="1:14" s="96" customFormat="1" ht="18.75">
      <c r="A1" s="454" t="s">
        <v>75</v>
      </c>
      <c r="B1" s="454"/>
      <c r="C1" s="454"/>
      <c r="D1" s="454"/>
      <c r="E1" s="454"/>
      <c r="F1" s="454"/>
      <c r="G1" s="454"/>
      <c r="H1" s="454"/>
      <c r="I1" s="454"/>
      <c r="J1" s="454"/>
      <c r="L1" s="68"/>
      <c r="M1" s="132"/>
    </row>
    <row r="2" spans="1:14" s="96" customFormat="1" ht="18.75">
      <c r="A2" s="454" t="s">
        <v>48</v>
      </c>
      <c r="B2" s="454"/>
      <c r="C2" s="454"/>
      <c r="D2" s="454"/>
      <c r="E2" s="454"/>
      <c r="F2" s="454"/>
      <c r="G2" s="454"/>
      <c r="H2" s="454"/>
      <c r="I2" s="454"/>
      <c r="J2" s="454"/>
      <c r="L2" s="68"/>
      <c r="M2" s="132"/>
    </row>
    <row r="3" spans="1:14" s="96" customFormat="1" ht="18.75">
      <c r="A3" s="454" t="str">
        <f>روکش!A21</f>
        <v>منتهی به 1405/02/31</v>
      </c>
      <c r="B3" s="454"/>
      <c r="C3" s="454"/>
      <c r="D3" s="454"/>
      <c r="E3" s="454"/>
      <c r="F3" s="454"/>
      <c r="G3" s="454"/>
      <c r="H3" s="454"/>
      <c r="I3" s="454"/>
      <c r="J3" s="454"/>
      <c r="L3" s="68"/>
      <c r="M3" s="132"/>
    </row>
    <row r="4" spans="1:14">
      <c r="A4" s="444" t="s">
        <v>131</v>
      </c>
      <c r="B4" s="444"/>
      <c r="C4" s="444"/>
      <c r="D4" s="444"/>
      <c r="E4" s="444"/>
      <c r="F4" s="444"/>
      <c r="G4" s="444"/>
      <c r="H4" s="444"/>
      <c r="I4" s="444"/>
      <c r="J4" s="444"/>
    </row>
    <row r="5" spans="1:14" ht="6.75" customHeight="1">
      <c r="A5" s="96"/>
      <c r="B5" s="96"/>
      <c r="C5" s="196"/>
      <c r="D5" s="196"/>
      <c r="E5" s="196"/>
      <c r="F5" s="196"/>
      <c r="G5" s="196"/>
      <c r="H5" s="96"/>
      <c r="I5" s="96"/>
      <c r="J5" s="96"/>
    </row>
    <row r="6" spans="1:14" ht="27.75" customHeight="1" thickBot="1">
      <c r="A6" s="482"/>
      <c r="B6" s="482"/>
      <c r="C6" s="485" t="s">
        <v>191</v>
      </c>
      <c r="D6" s="485"/>
      <c r="E6" s="485"/>
      <c r="F6" s="485"/>
      <c r="G6" s="483" t="s">
        <v>190</v>
      </c>
      <c r="H6" s="483"/>
      <c r="I6" s="483"/>
      <c r="J6" s="483"/>
    </row>
    <row r="7" spans="1:14" ht="37.5">
      <c r="A7" s="295" t="s">
        <v>13</v>
      </c>
      <c r="B7" s="97"/>
      <c r="C7" s="72" t="s">
        <v>14</v>
      </c>
      <c r="D7" s="73"/>
      <c r="E7" s="72" t="s">
        <v>15</v>
      </c>
      <c r="F7" s="74"/>
      <c r="G7" s="72" t="s">
        <v>14</v>
      </c>
      <c r="H7" s="97"/>
      <c r="I7" s="231" t="s">
        <v>15</v>
      </c>
      <c r="J7" s="97"/>
    </row>
    <row r="8" spans="1:14">
      <c r="A8" s="291" t="s">
        <v>158</v>
      </c>
      <c r="B8" s="97"/>
      <c r="C8" s="195">
        <f>_xlfn.XLOOKUP(A8,'سود سپرده بانکی'!$A$7:$A$16,'سود سپرده بانکی'!$G$7:$G$16,0)</f>
        <v>313830</v>
      </c>
      <c r="D8" s="73"/>
      <c r="E8" s="294">
        <f t="shared" ref="E8:E17" si="0">C8/$C$18</f>
        <v>1.1670289599791566E-5</v>
      </c>
      <c r="F8" s="77"/>
      <c r="G8" s="232">
        <f>_xlfn.XLOOKUP(A8,'سود سپرده بانکی'!$A$7:$A$16,'سود سپرده بانکی'!$M$7:$M$16,0)</f>
        <v>1535343</v>
      </c>
      <c r="H8" s="97"/>
      <c r="I8" s="294">
        <f t="shared" ref="I8:I17" si="1">G8/$G$18</f>
        <v>1.0396371944666515E-5</v>
      </c>
      <c r="J8" s="97"/>
      <c r="K8" s="84" t="s">
        <v>142</v>
      </c>
      <c r="L8" s="63">
        <v>2463402</v>
      </c>
      <c r="N8" s="120"/>
    </row>
    <row r="9" spans="1:14">
      <c r="A9" s="291" t="s">
        <v>149</v>
      </c>
      <c r="B9" s="97"/>
      <c r="C9" s="195">
        <f>_xlfn.XLOOKUP(A9,'سود سپرده بانکی'!$A$7:$A$16,'سود سپرده بانکی'!$G$7:$G$16,0)</f>
        <v>21735</v>
      </c>
      <c r="D9" s="73"/>
      <c r="E9" s="294">
        <f t="shared" si="0"/>
        <v>8.0825206147108205E-7</v>
      </c>
      <c r="F9" s="77"/>
      <c r="G9" s="232">
        <f>_xlfn.XLOOKUP(A9,'سود سپرده بانکی'!$A$7:$A$16,'سود سپرده بانکی'!$M$7:$M$16,0)</f>
        <v>117023</v>
      </c>
      <c r="H9" s="97"/>
      <c r="I9" s="294">
        <f t="shared" si="1"/>
        <v>7.9240575824471116E-7</v>
      </c>
      <c r="J9" s="97"/>
      <c r="K9" s="84" t="s">
        <v>143</v>
      </c>
      <c r="L9" s="63">
        <v>11659</v>
      </c>
      <c r="N9" s="120"/>
    </row>
    <row r="10" spans="1:14">
      <c r="A10" s="291" t="s">
        <v>150</v>
      </c>
      <c r="B10" s="97"/>
      <c r="C10" s="195">
        <f>_xlfn.XLOOKUP(A10,'سود سپرده بانکی'!$A$7:$A$16,'سود سپرده بانکی'!$G$7:$G$16,0)</f>
        <v>328970666</v>
      </c>
      <c r="D10" s="73"/>
      <c r="E10" s="294">
        <f t="shared" si="0"/>
        <v>1.223332040294524E-2</v>
      </c>
      <c r="F10" s="77"/>
      <c r="G10" s="232">
        <f>_xlfn.XLOOKUP(A10,'سود سپرده بانکی'!$A$7:$A$16,'سود سپرده بانکی'!$M$7:$M$16,0)</f>
        <v>17413407622</v>
      </c>
      <c r="H10" s="97"/>
      <c r="I10" s="294">
        <f t="shared" si="1"/>
        <v>0.11791258530660761</v>
      </c>
      <c r="J10" s="97"/>
      <c r="K10" s="84" t="s">
        <v>144</v>
      </c>
      <c r="L10" s="63">
        <v>3126</v>
      </c>
      <c r="N10" s="120"/>
    </row>
    <row r="11" spans="1:14">
      <c r="A11" s="291" t="s">
        <v>151</v>
      </c>
      <c r="B11" s="7"/>
      <c r="C11" s="195">
        <f>_xlfn.XLOOKUP(A11,'سود سپرده بانکی'!$A$7:$A$16,'سود سپرده بانکی'!$G$7:$G$16,0)</f>
        <v>1329735</v>
      </c>
      <c r="D11" s="7"/>
      <c r="E11" s="294">
        <f t="shared" si="0"/>
        <v>4.9448403724879189E-5</v>
      </c>
      <c r="F11" s="7"/>
      <c r="G11" s="232">
        <f>_xlfn.XLOOKUP(A11,'سود سپرده بانکی'!$A$7:$A$16,'سود سپرده بانکی'!$M$7:$M$16,0)</f>
        <v>9489287</v>
      </c>
      <c r="H11" s="7"/>
      <c r="I11" s="294">
        <f t="shared" si="1"/>
        <v>6.4255451154360087E-5</v>
      </c>
      <c r="J11" s="97"/>
      <c r="K11" s="84" t="s">
        <v>145</v>
      </c>
      <c r="L11" s="63">
        <v>11971</v>
      </c>
      <c r="N11" s="120"/>
    </row>
    <row r="12" spans="1:14">
      <c r="A12" s="291" t="s">
        <v>152</v>
      </c>
      <c r="B12" s="7"/>
      <c r="C12" s="195">
        <f>_xlfn.XLOOKUP(A12,'سود سپرده بانکی'!$A$7:$A$16,'سود سپرده بانکی'!$G$7:$G$16,0)</f>
        <v>635866421</v>
      </c>
      <c r="D12" s="7"/>
      <c r="E12" s="294">
        <f t="shared" si="0"/>
        <v>2.36457485895325E-2</v>
      </c>
      <c r="F12" s="7"/>
      <c r="G12" s="232">
        <f>_xlfn.XLOOKUP(A12,'سود سپرده بانکی'!$A$7:$A$16,'سود سپرده بانکی'!$M$7:$M$16,0)</f>
        <v>19031893097</v>
      </c>
      <c r="H12" s="7"/>
      <c r="I12" s="294">
        <f t="shared" si="1"/>
        <v>0.12887194551806541</v>
      </c>
      <c r="J12" s="97"/>
      <c r="N12" s="120"/>
    </row>
    <row r="13" spans="1:14">
      <c r="A13" s="291" t="s">
        <v>153</v>
      </c>
      <c r="B13" s="7"/>
      <c r="C13" s="195">
        <f>_xlfn.XLOOKUP(A13,'سود سپرده بانکی'!$A$7:$A$16,'سود سپرده بانکی'!$G$7:$G$16,0)</f>
        <v>0</v>
      </c>
      <c r="D13" s="7"/>
      <c r="E13" s="294">
        <f t="shared" si="0"/>
        <v>0</v>
      </c>
      <c r="F13" s="7"/>
      <c r="G13" s="232">
        <f>_xlfn.XLOOKUP(A13,'سود سپرده بانکی'!$A$7:$A$16,'سود سپرده بانکی'!$M$7:$M$16,0)</f>
        <v>1195</v>
      </c>
      <c r="H13" s="7"/>
      <c r="I13" s="294">
        <f t="shared" si="1"/>
        <v>8.0917843595056524E-9</v>
      </c>
      <c r="J13" s="97"/>
      <c r="N13" s="120"/>
    </row>
    <row r="14" spans="1:14">
      <c r="A14" s="291" t="s">
        <v>154</v>
      </c>
      <c r="B14" s="7"/>
      <c r="C14" s="195">
        <f>_xlfn.XLOOKUP(A14,'سود سپرده بانکی'!$A$7:$A$16,'سود سپرده بانکی'!$G$7:$G$16,0)</f>
        <v>16396146089</v>
      </c>
      <c r="D14" s="7"/>
      <c r="E14" s="294">
        <f t="shared" si="0"/>
        <v>0.60971791472810066</v>
      </c>
      <c r="F14" s="7"/>
      <c r="G14" s="232">
        <f>_xlfn.XLOOKUP(A14,'سود سپرده بانکی'!$A$7:$A$16,'سود سپرده بانکی'!$M$7:$M$16,0)</f>
        <v>62067849491</v>
      </c>
      <c r="H14" s="7"/>
      <c r="I14" s="294">
        <f t="shared" si="1"/>
        <v>0.42028422907064822</v>
      </c>
      <c r="J14" s="97"/>
      <c r="N14" s="120"/>
    </row>
    <row r="15" spans="1:14">
      <c r="A15" s="291" t="s">
        <v>155</v>
      </c>
      <c r="B15" s="7"/>
      <c r="C15" s="195">
        <f>_xlfn.XLOOKUP(A15,'سود سپرده بانکی'!$A$7:$A$16,'سود سپرده بانکی'!$G$7:$G$16,0)</f>
        <v>9528535950</v>
      </c>
      <c r="D15" s="7"/>
      <c r="E15" s="294">
        <f t="shared" si="0"/>
        <v>0.35433442946348354</v>
      </c>
      <c r="F15" s="7"/>
      <c r="G15" s="232">
        <f>_xlfn.XLOOKUP(A15,'سود سپرده بانکی'!$A$7:$A$16,'سود سپرده بانکی'!$M$7:$M$16,0)</f>
        <v>49155588007</v>
      </c>
      <c r="H15" s="7"/>
      <c r="I15" s="294">
        <f t="shared" si="1"/>
        <v>0.33285055917769557</v>
      </c>
      <c r="J15" s="97"/>
      <c r="N15" s="120"/>
    </row>
    <row r="16" spans="1:14">
      <c r="A16" s="291" t="s">
        <v>162</v>
      </c>
      <c r="B16" s="7"/>
      <c r="C16" s="195">
        <f>_xlfn.XLOOKUP(A16,'سود سپرده بانکی'!$A$7:$A$16,'سود سپرده بانکی'!$G$7:$G$16,0)</f>
        <v>9145</v>
      </c>
      <c r="D16" s="7"/>
      <c r="E16" s="294">
        <f t="shared" si="0"/>
        <v>3.4007200838063239E-7</v>
      </c>
      <c r="F16" s="7"/>
      <c r="G16" s="232">
        <f>_xlfn.XLOOKUP(A16,'سود سپرده بانکی'!$A$7:$A$16,'سود سپرده بانکی'!$M$7:$M$16,0)</f>
        <v>43486</v>
      </c>
      <c r="H16" s="7"/>
      <c r="I16" s="294">
        <f t="shared" si="1"/>
        <v>2.9445969427402739E-7</v>
      </c>
      <c r="J16" s="97"/>
      <c r="N16" s="120"/>
    </row>
    <row r="17" spans="1:14" ht="22.5" thickBot="1">
      <c r="A17" s="291" t="s">
        <v>157</v>
      </c>
      <c r="B17" s="7"/>
      <c r="C17" s="195">
        <f>_xlfn.XLOOKUP(A17,'سود سپرده بانکی'!$A$7:$A$16,'سود سپرده بانکی'!$G$7:$G$16,0)</f>
        <v>169948</v>
      </c>
      <c r="D17" s="7"/>
      <c r="E17" s="294">
        <f t="shared" si="0"/>
        <v>6.3197985434960864E-6</v>
      </c>
      <c r="F17" s="7"/>
      <c r="G17" s="232">
        <f>_xlfn.XLOOKUP(A17,'سود سپرده بانکی'!$A$7:$A$16,'سود سپرده بانکی'!$M$7:$M$16,0)</f>
        <v>728678</v>
      </c>
      <c r="H17" s="7"/>
      <c r="I17" s="294">
        <f t="shared" si="1"/>
        <v>4.9341466472936064E-6</v>
      </c>
      <c r="J17" s="97"/>
      <c r="N17" s="120"/>
    </row>
    <row r="18" spans="1:14" ht="22.5" thickBot="1">
      <c r="A18" s="233"/>
      <c r="B18" s="223"/>
      <c r="C18" s="234">
        <f>SUM(C8:C17)</f>
        <v>26891363519</v>
      </c>
      <c r="D18" s="7"/>
      <c r="E18" s="235">
        <f>SUM(E8:E17)</f>
        <v>0.99999999999999989</v>
      </c>
      <c r="F18" s="7"/>
      <c r="G18" s="234">
        <f>SUM(G8:G17)</f>
        <v>147680653229</v>
      </c>
      <c r="H18" s="7"/>
      <c r="I18" s="235">
        <f>SUM(I8:I17)</f>
        <v>1</v>
      </c>
      <c r="J18" s="97"/>
    </row>
    <row r="19" spans="1:14" ht="22.5" thickTop="1"/>
    <row r="20" spans="1:14">
      <c r="C20" s="68"/>
      <c r="G20" s="68"/>
    </row>
    <row r="21" spans="1:14">
      <c r="C21" s="68"/>
      <c r="D21" s="68"/>
      <c r="E21" s="68"/>
      <c r="F21" s="68"/>
      <c r="G21" s="68"/>
    </row>
  </sheetData>
  <mergeCells count="7">
    <mergeCell ref="A6:B6"/>
    <mergeCell ref="C6:F6"/>
    <mergeCell ref="A4:J4"/>
    <mergeCell ref="G6:J6"/>
    <mergeCell ref="A1:J1"/>
    <mergeCell ref="A2:J2"/>
    <mergeCell ref="A3:J3"/>
  </mergeCells>
  <phoneticPr fontId="47" type="noConversion"/>
  <conditionalFormatting sqref="A18:A1048576 A1:A7">
    <cfRule type="duplicateValues" dxfId="0" priority="4"/>
  </conditionalFormatting>
  <pageMargins left="0.7" right="0.7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H61"/>
  <sheetViews>
    <sheetView rightToLeft="1" view="pageBreakPreview" zoomScale="60" zoomScaleNormal="100" workbookViewId="0">
      <selection activeCell="K57" sqref="K57"/>
    </sheetView>
  </sheetViews>
  <sheetFormatPr defaultRowHeight="15"/>
  <cols>
    <col min="1" max="1" width="17.7109375" bestFit="1" customWidth="1"/>
    <col min="2" max="2" width="18.28515625" bestFit="1" customWidth="1"/>
    <col min="3" max="3" width="7.5703125" bestFit="1" customWidth="1"/>
    <col min="4" max="4" width="5.85546875" bestFit="1" customWidth="1"/>
    <col min="5" max="5" width="11" bestFit="1" customWidth="1"/>
    <col min="6" max="6" width="16.28515625" bestFit="1" customWidth="1"/>
    <col min="7" max="7" width="5.42578125" bestFit="1" customWidth="1"/>
    <col min="8" max="8" width="16.85546875" bestFit="1" customWidth="1"/>
  </cols>
  <sheetData>
    <row r="1" spans="1:17" ht="21">
      <c r="A1" s="486" t="s">
        <v>90</v>
      </c>
      <c r="B1" s="486"/>
      <c r="C1" s="486"/>
      <c r="D1" s="486"/>
      <c r="E1" s="486"/>
      <c r="F1" s="486"/>
      <c r="G1" s="486"/>
      <c r="H1" s="486"/>
      <c r="I1" s="146"/>
      <c r="J1" s="146"/>
      <c r="K1" s="146"/>
      <c r="L1" s="146"/>
      <c r="M1" s="146"/>
      <c r="N1" s="146"/>
      <c r="O1" s="146"/>
      <c r="P1" s="146"/>
      <c r="Q1" s="146"/>
    </row>
    <row r="2" spans="1:17" ht="21">
      <c r="A2" s="486" t="s">
        <v>48</v>
      </c>
      <c r="B2" s="486"/>
      <c r="C2" s="486"/>
      <c r="D2" s="486"/>
      <c r="E2" s="486"/>
      <c r="F2" s="486"/>
      <c r="G2" s="486"/>
      <c r="H2" s="486"/>
      <c r="I2" s="146"/>
      <c r="J2" s="146"/>
      <c r="K2" s="146"/>
      <c r="L2" s="146"/>
      <c r="M2" s="146"/>
      <c r="N2" s="146"/>
      <c r="O2" s="146"/>
      <c r="P2" s="146"/>
      <c r="Q2" s="146"/>
    </row>
    <row r="3" spans="1:17" ht="21">
      <c r="A3" s="486" t="s">
        <v>91</v>
      </c>
      <c r="B3" s="486"/>
      <c r="C3" s="486"/>
      <c r="D3" s="486"/>
      <c r="E3" s="486"/>
      <c r="F3" s="486"/>
      <c r="G3" s="486"/>
      <c r="H3" s="486"/>
      <c r="I3" s="146"/>
      <c r="J3" s="146"/>
      <c r="K3" s="146"/>
      <c r="L3" s="146"/>
      <c r="M3" s="146"/>
      <c r="N3" s="146"/>
      <c r="O3" s="146"/>
      <c r="P3" s="146"/>
      <c r="Q3" s="146"/>
    </row>
    <row r="5" spans="1:17" ht="25.5">
      <c r="A5" s="478" t="s">
        <v>92</v>
      </c>
      <c r="B5" s="478"/>
      <c r="C5" s="478"/>
      <c r="D5" s="478"/>
      <c r="E5" s="478"/>
      <c r="F5" s="478"/>
      <c r="G5" s="478"/>
      <c r="H5" s="478"/>
      <c r="I5" s="478"/>
      <c r="J5" s="478"/>
      <c r="K5" s="478"/>
      <c r="L5" s="478"/>
      <c r="M5" s="478"/>
      <c r="N5" s="478"/>
      <c r="O5" s="478"/>
      <c r="P5" s="478"/>
      <c r="Q5" s="478"/>
    </row>
    <row r="7" spans="1:17" ht="30">
      <c r="A7" s="147" t="s">
        <v>93</v>
      </c>
      <c r="B7" s="147" t="s">
        <v>94</v>
      </c>
      <c r="C7" s="147" t="s">
        <v>95</v>
      </c>
      <c r="D7" s="147" t="s">
        <v>96</v>
      </c>
      <c r="E7" s="147" t="s">
        <v>97</v>
      </c>
      <c r="F7" s="148" t="s">
        <v>98</v>
      </c>
      <c r="G7" s="147" t="s">
        <v>99</v>
      </c>
      <c r="H7" s="148" t="s">
        <v>100</v>
      </c>
    </row>
    <row r="8" spans="1:17" ht="17.25">
      <c r="A8" s="487" t="s">
        <v>101</v>
      </c>
      <c r="B8" s="488" t="s">
        <v>102</v>
      </c>
      <c r="C8" s="149" t="s">
        <v>103</v>
      </c>
      <c r="D8" s="149"/>
      <c r="E8" s="149"/>
      <c r="F8" s="149"/>
      <c r="G8" s="149"/>
      <c r="H8" s="149"/>
    </row>
    <row r="9" spans="1:17" ht="17.25">
      <c r="A9" s="487"/>
      <c r="B9" s="488"/>
      <c r="C9" s="149" t="s">
        <v>104</v>
      </c>
      <c r="D9" s="149"/>
      <c r="E9" s="149"/>
      <c r="F9" s="149"/>
      <c r="G9" s="149"/>
      <c r="H9" s="149"/>
    </row>
    <row r="10" spans="1:17" ht="17.25">
      <c r="A10" s="487" t="s">
        <v>101</v>
      </c>
      <c r="B10" s="488" t="s">
        <v>105</v>
      </c>
      <c r="C10" s="149" t="s">
        <v>103</v>
      </c>
      <c r="D10" s="149"/>
      <c r="E10" s="149"/>
      <c r="F10" s="149"/>
      <c r="G10" s="149"/>
      <c r="H10" s="149"/>
    </row>
    <row r="11" spans="1:17" ht="17.25">
      <c r="A11" s="487"/>
      <c r="B11" s="488"/>
      <c r="C11" s="149" t="s">
        <v>106</v>
      </c>
      <c r="D11" s="149"/>
      <c r="E11" s="149"/>
      <c r="F11" s="149"/>
      <c r="G11" s="149"/>
      <c r="H11" s="149"/>
    </row>
    <row r="12" spans="1:17" ht="57">
      <c r="A12" s="151" t="s">
        <v>107</v>
      </c>
      <c r="B12" s="150" t="s">
        <v>108</v>
      </c>
      <c r="C12" s="149" t="s">
        <v>109</v>
      </c>
      <c r="D12" s="149"/>
      <c r="E12" s="149"/>
      <c r="F12" s="149"/>
      <c r="G12" s="149"/>
      <c r="H12" s="149"/>
    </row>
    <row r="13" spans="1:17" ht="17.25">
      <c r="A13" s="487" t="s">
        <v>110</v>
      </c>
      <c r="B13" s="487" t="s">
        <v>110</v>
      </c>
      <c r="C13" s="149" t="s">
        <v>111</v>
      </c>
      <c r="D13" s="149"/>
      <c r="E13" s="149"/>
      <c r="F13" s="149"/>
      <c r="G13" s="149"/>
      <c r="H13" s="149"/>
    </row>
    <row r="14" spans="1:17" ht="17.25">
      <c r="A14" s="487"/>
      <c r="B14" s="487"/>
      <c r="C14" s="149" t="s">
        <v>112</v>
      </c>
      <c r="D14" s="149"/>
      <c r="E14" s="149"/>
      <c r="F14" s="149"/>
      <c r="G14" s="149"/>
      <c r="H14" s="149"/>
    </row>
    <row r="15" spans="1:17" ht="17.25">
      <c r="A15" s="487"/>
      <c r="B15" s="487"/>
      <c r="C15" s="149" t="s">
        <v>113</v>
      </c>
      <c r="D15" s="149"/>
      <c r="E15" s="149"/>
      <c r="F15" s="149"/>
      <c r="G15" s="149"/>
      <c r="H15" s="149"/>
    </row>
    <row r="16" spans="1:17" ht="17.25">
      <c r="A16" s="487"/>
      <c r="B16" s="487"/>
      <c r="C16" s="149" t="s">
        <v>114</v>
      </c>
      <c r="D16" s="149"/>
      <c r="E16" s="149"/>
      <c r="F16" s="149"/>
      <c r="G16" s="149"/>
      <c r="H16" s="149"/>
    </row>
    <row r="18" spans="1:6" ht="17.25">
      <c r="A18" s="489" t="s">
        <v>115</v>
      </c>
      <c r="B18" s="489"/>
      <c r="C18" s="489"/>
      <c r="D18" s="489"/>
      <c r="E18" s="489"/>
      <c r="F18" s="489"/>
    </row>
    <row r="28" spans="1:6">
      <c r="A28" t="s">
        <v>116</v>
      </c>
    </row>
    <row r="61" spans="34:34">
      <c r="AH61" t="s">
        <v>117</v>
      </c>
    </row>
  </sheetData>
  <mergeCells count="11">
    <mergeCell ref="A10:A11"/>
    <mergeCell ref="B10:B11"/>
    <mergeCell ref="A13:A16"/>
    <mergeCell ref="B13:B16"/>
    <mergeCell ref="A18:F18"/>
    <mergeCell ref="A1:H1"/>
    <mergeCell ref="A2:H2"/>
    <mergeCell ref="A3:H3"/>
    <mergeCell ref="A5:Q5"/>
    <mergeCell ref="A8:A9"/>
    <mergeCell ref="B8:B9"/>
  </mergeCells>
  <pageMargins left="0.7" right="0.7" top="0.75" bottom="0.75" header="0.3" footer="0.3"/>
  <pageSetup scale="83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7"/>
  <dimension ref="A1:S20"/>
  <sheetViews>
    <sheetView rightToLeft="1" view="pageBreakPreview" zoomScaleNormal="100" zoomScaleSheetLayoutView="100" workbookViewId="0">
      <selection activeCell="M12" sqref="M12"/>
    </sheetView>
  </sheetViews>
  <sheetFormatPr defaultColWidth="9.140625" defaultRowHeight="17.25"/>
  <cols>
    <col min="1" max="1" width="24.7109375" style="7" customWidth="1"/>
    <col min="2" max="2" width="0.5703125" style="7" customWidth="1"/>
    <col min="3" max="3" width="15" style="7" customWidth="1"/>
    <col min="4" max="4" width="0.85546875" style="7" customWidth="1"/>
    <col min="5" max="5" width="15.28515625" style="7" bestFit="1" customWidth="1"/>
    <col min="6" max="6" width="1.140625" style="7" customWidth="1"/>
    <col min="7" max="7" width="9.42578125" style="7" bestFit="1" customWidth="1"/>
    <col min="8" max="8" width="0.5703125" style="7" customWidth="1"/>
    <col min="9" max="9" width="19.42578125" style="7" customWidth="1"/>
    <col min="10" max="10" width="1" style="7" customWidth="1"/>
    <col min="11" max="11" width="15.28515625" style="7" customWidth="1"/>
    <col min="12" max="12" width="1.140625" style="7" customWidth="1"/>
    <col min="13" max="13" width="18.28515625" style="7" customWidth="1"/>
    <col min="14" max="14" width="1" style="7" customWidth="1"/>
    <col min="15" max="15" width="19.42578125" style="7" bestFit="1" customWidth="1"/>
    <col min="16" max="16" width="1.140625" style="7" customWidth="1"/>
    <col min="17" max="17" width="16" style="7" bestFit="1" customWidth="1"/>
    <col min="18" max="18" width="1.140625" style="7" customWidth="1"/>
    <col min="19" max="19" width="21.140625" style="7" bestFit="1" customWidth="1"/>
    <col min="20" max="20" width="2.85546875" style="7" customWidth="1"/>
    <col min="21" max="16384" width="9.140625" style="7"/>
  </cols>
  <sheetData>
    <row r="1" spans="1:19" ht="22.5">
      <c r="A1" s="484" t="s">
        <v>75</v>
      </c>
      <c r="B1" s="484"/>
      <c r="C1" s="484"/>
      <c r="D1" s="484"/>
      <c r="E1" s="484"/>
      <c r="F1" s="484"/>
      <c r="G1" s="484"/>
      <c r="H1" s="484"/>
      <c r="I1" s="484"/>
      <c r="J1" s="484"/>
      <c r="K1" s="484"/>
      <c r="L1" s="484"/>
      <c r="M1" s="484"/>
      <c r="N1" s="484"/>
      <c r="O1" s="484"/>
      <c r="P1" s="484"/>
      <c r="Q1" s="484"/>
      <c r="R1" s="484"/>
      <c r="S1" s="484"/>
    </row>
    <row r="2" spans="1:19" ht="22.5">
      <c r="A2" s="484" t="s">
        <v>48</v>
      </c>
      <c r="B2" s="484"/>
      <c r="C2" s="484"/>
      <c r="D2" s="484"/>
      <c r="E2" s="484"/>
      <c r="F2" s="484"/>
      <c r="G2" s="484"/>
      <c r="H2" s="484"/>
      <c r="I2" s="484"/>
      <c r="J2" s="484"/>
      <c r="K2" s="484"/>
      <c r="L2" s="484"/>
      <c r="M2" s="484"/>
      <c r="N2" s="484"/>
      <c r="O2" s="484"/>
      <c r="P2" s="484"/>
      <c r="Q2" s="484"/>
      <c r="R2" s="484"/>
      <c r="S2" s="484"/>
    </row>
    <row r="3" spans="1:19" ht="22.5">
      <c r="A3" s="484" t="str">
        <f>روکش!A21</f>
        <v>منتهی به 1405/02/31</v>
      </c>
      <c r="B3" s="484"/>
      <c r="C3" s="484"/>
      <c r="D3" s="484"/>
      <c r="E3" s="484"/>
      <c r="F3" s="484"/>
      <c r="G3" s="484"/>
      <c r="H3" s="484"/>
      <c r="I3" s="484"/>
      <c r="J3" s="484"/>
      <c r="K3" s="484"/>
      <c r="L3" s="484"/>
      <c r="M3" s="484"/>
      <c r="N3" s="484"/>
      <c r="O3" s="484"/>
      <c r="P3" s="484"/>
      <c r="Q3" s="484"/>
      <c r="R3" s="484"/>
      <c r="S3" s="484"/>
    </row>
    <row r="4" spans="1:19" ht="22.5">
      <c r="A4" s="444" t="s">
        <v>163</v>
      </c>
      <c r="B4" s="444"/>
      <c r="C4" s="444"/>
      <c r="D4" s="444"/>
      <c r="E4" s="444"/>
      <c r="F4" s="444"/>
      <c r="G4" s="444"/>
      <c r="H4" s="100"/>
      <c r="I4" s="492"/>
      <c r="J4" s="492"/>
      <c r="K4" s="492"/>
      <c r="L4" s="492"/>
      <c r="M4" s="492"/>
      <c r="N4" s="492"/>
      <c r="O4" s="492"/>
      <c r="P4" s="492"/>
      <c r="Q4" s="493"/>
      <c r="R4" s="493"/>
      <c r="S4" s="493"/>
    </row>
    <row r="6" spans="1:19" ht="18.75">
      <c r="C6" s="490" t="s">
        <v>65</v>
      </c>
      <c r="D6" s="491"/>
      <c r="E6" s="491"/>
      <c r="F6" s="491"/>
      <c r="G6" s="491"/>
      <c r="I6" s="490" t="s">
        <v>183</v>
      </c>
      <c r="J6" s="491"/>
      <c r="K6" s="491"/>
      <c r="L6" s="491"/>
      <c r="M6" s="491"/>
      <c r="O6" s="490" t="s">
        <v>182</v>
      </c>
      <c r="P6" s="491"/>
      <c r="Q6" s="491"/>
      <c r="R6" s="491"/>
      <c r="S6" s="491"/>
    </row>
    <row r="7" spans="1:19" ht="56.25">
      <c r="A7" s="17" t="s">
        <v>66</v>
      </c>
      <c r="C7" s="14" t="s">
        <v>67</v>
      </c>
      <c r="E7" s="14" t="s">
        <v>68</v>
      </c>
      <c r="G7" s="14" t="s">
        <v>69</v>
      </c>
      <c r="I7" s="14" t="s">
        <v>70</v>
      </c>
      <c r="K7" s="14" t="s">
        <v>71</v>
      </c>
      <c r="M7" s="14" t="s">
        <v>72</v>
      </c>
      <c r="O7" s="14" t="s">
        <v>70</v>
      </c>
      <c r="Q7" s="14" t="s">
        <v>71</v>
      </c>
      <c r="S7" s="14" t="s">
        <v>72</v>
      </c>
    </row>
    <row r="8" spans="1:19" ht="21.75">
      <c r="A8" s="59" t="s">
        <v>77</v>
      </c>
      <c r="B8" s="13"/>
      <c r="C8" s="21" t="s">
        <v>76</v>
      </c>
      <c r="D8" s="8"/>
      <c r="E8" s="21" t="s">
        <v>76</v>
      </c>
      <c r="F8" s="8"/>
      <c r="G8" s="34">
        <v>0</v>
      </c>
      <c r="H8" s="8"/>
      <c r="I8" s="32">
        <v>0</v>
      </c>
      <c r="J8" s="32"/>
      <c r="K8" s="32">
        <v>0</v>
      </c>
      <c r="L8" s="32"/>
      <c r="M8" s="32">
        <f>I8+K8</f>
        <v>0</v>
      </c>
      <c r="N8" s="32"/>
      <c r="O8" s="32">
        <v>0</v>
      </c>
      <c r="P8" s="32"/>
      <c r="Q8" s="32">
        <v>0</v>
      </c>
      <c r="R8" s="32"/>
      <c r="S8" s="32">
        <f>O8+Q8</f>
        <v>0</v>
      </c>
    </row>
    <row r="9" spans="1:19" ht="18.75" thickBot="1">
      <c r="A9" s="15" t="s">
        <v>73</v>
      </c>
      <c r="I9" s="33">
        <f>SUM(I8:I8)</f>
        <v>0</v>
      </c>
      <c r="J9" s="8" t="e">
        <f>SUM(#REF!)</f>
        <v>#REF!</v>
      </c>
      <c r="K9" s="33">
        <f>SUM(K8:K8)</f>
        <v>0</v>
      </c>
      <c r="L9" s="8" t="e">
        <f>SUM(#REF!)</f>
        <v>#REF!</v>
      </c>
      <c r="M9" s="33">
        <f>SUM(M8:M8)</f>
        <v>0</v>
      </c>
      <c r="N9" s="8" t="e">
        <f>SUM(#REF!)</f>
        <v>#REF!</v>
      </c>
      <c r="O9" s="33">
        <f>SUM(O8:O8)</f>
        <v>0</v>
      </c>
      <c r="P9" s="8"/>
      <c r="Q9" s="33">
        <f>SUM(Q8)</f>
        <v>0</v>
      </c>
      <c r="R9" s="8" t="e">
        <f>SUM(#REF!)</f>
        <v>#REF!</v>
      </c>
      <c r="S9" s="33">
        <f>SUM(S8:S8)</f>
        <v>0</v>
      </c>
    </row>
    <row r="10" spans="1:19" ht="18.75" thickTop="1">
      <c r="I10" s="16"/>
      <c r="K10" s="16"/>
      <c r="M10" s="16"/>
      <c r="O10" s="16"/>
      <c r="Q10" s="16"/>
      <c r="S10" s="16"/>
    </row>
    <row r="11" spans="1:19" ht="16.5" customHeight="1"/>
    <row r="12" spans="1:19" s="32" customFormat="1" ht="18"/>
    <row r="13" spans="1:19" s="32" customFormat="1" ht="18"/>
    <row r="14" spans="1:19" s="32" customFormat="1" ht="18"/>
    <row r="15" spans="1:19" s="32" customFormat="1" ht="18"/>
    <row r="16" spans="1:19" s="32" customFormat="1" ht="18"/>
    <row r="17" s="32" customFormat="1" ht="18"/>
    <row r="18" s="32" customFormat="1" ht="18"/>
    <row r="19" s="32" customFormat="1" ht="18"/>
    <row r="20" s="32" customFormat="1" ht="18"/>
  </sheetData>
  <autoFilter ref="A7:S7" xr:uid="{00000000-0009-0000-0000-00000D000000}">
    <sortState xmlns:xlrd2="http://schemas.microsoft.com/office/spreadsheetml/2017/richdata2" ref="A8:S27">
      <sortCondition descending="1" ref="S7"/>
    </sortState>
  </autoFilter>
  <mergeCells count="9">
    <mergeCell ref="C6:G6"/>
    <mergeCell ref="I6:M6"/>
    <mergeCell ref="O6:S6"/>
    <mergeCell ref="A1:S1"/>
    <mergeCell ref="A2:S2"/>
    <mergeCell ref="I4:P4"/>
    <mergeCell ref="Q4:S4"/>
    <mergeCell ref="A3:S3"/>
    <mergeCell ref="A4:G4"/>
  </mergeCells>
  <pageMargins left="0.7" right="0.7" top="0.75" bottom="0.75" header="0.3" footer="0.3"/>
  <pageSetup scale="4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4">
    <tabColor rgb="FF92D050"/>
  </sheetPr>
  <dimension ref="A1:F12"/>
  <sheetViews>
    <sheetView rightToLeft="1" view="pageBreakPreview" zoomScaleNormal="100" zoomScaleSheetLayoutView="100" workbookViewId="0">
      <selection activeCell="E8" sqref="E8"/>
    </sheetView>
  </sheetViews>
  <sheetFormatPr defaultColWidth="9.140625" defaultRowHeight="18"/>
  <cols>
    <col min="1" max="1" width="32.42578125" style="96" customWidth="1"/>
    <col min="2" max="2" width="1.42578125" style="96" customWidth="1"/>
    <col min="3" max="3" width="17.7109375" style="96" bestFit="1" customWidth="1"/>
    <col min="4" max="4" width="0.85546875" style="96" customWidth="1"/>
    <col min="5" max="5" width="37.5703125" style="96" customWidth="1"/>
    <col min="6" max="6" width="16.5703125" style="96" customWidth="1"/>
    <col min="7" max="16384" width="9.140625" style="96"/>
  </cols>
  <sheetData>
    <row r="1" spans="1:6" s="127" customFormat="1" ht="18.75">
      <c r="A1" s="454" t="s">
        <v>75</v>
      </c>
      <c r="B1" s="454"/>
      <c r="C1" s="454"/>
      <c r="D1" s="454"/>
      <c r="E1" s="454"/>
    </row>
    <row r="2" spans="1:6" s="127" customFormat="1" ht="18.75">
      <c r="A2" s="454" t="s">
        <v>48</v>
      </c>
      <c r="B2" s="454"/>
      <c r="C2" s="454"/>
      <c r="D2" s="454"/>
      <c r="E2" s="454"/>
    </row>
    <row r="3" spans="1:6" s="127" customFormat="1" ht="18.75">
      <c r="A3" s="454" t="str">
        <f>روکش!A21</f>
        <v>منتهی به 1405/02/31</v>
      </c>
      <c r="B3" s="454"/>
      <c r="C3" s="454"/>
      <c r="D3" s="454"/>
      <c r="E3" s="454"/>
    </row>
    <row r="4" spans="1:6" ht="18.75">
      <c r="A4" s="444" t="s">
        <v>133</v>
      </c>
      <c r="B4" s="444"/>
      <c r="C4" s="444"/>
      <c r="D4" s="444"/>
      <c r="E4" s="444"/>
    </row>
    <row r="5" spans="1:6" ht="36.75" customHeight="1" thickBot="1">
      <c r="A5" s="122"/>
      <c r="B5" s="123"/>
      <c r="C5" s="128" t="s">
        <v>191</v>
      </c>
      <c r="D5" s="97"/>
      <c r="E5" s="128" t="s">
        <v>190</v>
      </c>
    </row>
    <row r="6" spans="1:6" ht="18.75">
      <c r="A6" s="479"/>
      <c r="B6" s="480"/>
      <c r="C6" s="481" t="s">
        <v>6</v>
      </c>
      <c r="D6" s="124"/>
      <c r="E6" s="481" t="s">
        <v>6</v>
      </c>
    </row>
    <row r="7" spans="1:6" ht="18.75" customHeight="1" thickBot="1">
      <c r="A7" s="480"/>
      <c r="B7" s="480"/>
      <c r="C7" s="483"/>
      <c r="D7" s="126"/>
      <c r="E7" s="483"/>
    </row>
    <row r="8" spans="1:6" ht="25.9" customHeight="1">
      <c r="A8" s="129" t="s">
        <v>25</v>
      </c>
      <c r="B8" s="7"/>
      <c r="C8" s="344">
        <v>118212537</v>
      </c>
      <c r="D8" s="344"/>
      <c r="E8" s="344">
        <v>6736893</v>
      </c>
      <c r="F8" s="141"/>
    </row>
    <row r="9" spans="1:6" ht="19.5" thickBot="1">
      <c r="A9" s="124"/>
      <c r="B9" s="158"/>
      <c r="C9" s="191">
        <f>SUM(C8:C8)</f>
        <v>118212537</v>
      </c>
      <c r="D9" s="192"/>
      <c r="E9" s="193">
        <f>SUM(E8:E8)</f>
        <v>6736893</v>
      </c>
    </row>
    <row r="10" spans="1:6" ht="18.75" thickTop="1">
      <c r="D10" s="60"/>
    </row>
    <row r="12" spans="1:6">
      <c r="E12" s="99"/>
    </row>
  </sheetData>
  <mergeCells count="8">
    <mergeCell ref="A1:E1"/>
    <mergeCell ref="A2:E2"/>
    <mergeCell ref="A3:E3"/>
    <mergeCell ref="E6:E7"/>
    <mergeCell ref="C6:C7"/>
    <mergeCell ref="A4:E4"/>
    <mergeCell ref="A6:A7"/>
    <mergeCell ref="B6:B7"/>
  </mergeCells>
  <printOptions horizontalCentered="1"/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92D050"/>
  </sheetPr>
  <dimension ref="A1:AG18"/>
  <sheetViews>
    <sheetView rightToLeft="1" view="pageBreakPreview" zoomScale="80" zoomScaleNormal="100" zoomScaleSheetLayoutView="80" workbookViewId="0">
      <selection activeCell="K19" sqref="K19:K22"/>
    </sheetView>
  </sheetViews>
  <sheetFormatPr defaultColWidth="9.140625" defaultRowHeight="30.75" customHeight="1"/>
  <cols>
    <col min="1" max="1" width="44" style="96" bestFit="1" customWidth="1"/>
    <col min="2" max="2" width="0.5703125" style="96" customWidth="1"/>
    <col min="3" max="3" width="14" style="96" customWidth="1"/>
    <col min="4" max="4" width="0.42578125" style="96" customWidth="1"/>
    <col min="5" max="5" width="14" style="96" customWidth="1"/>
    <col min="6" max="6" width="0.5703125" style="96" customWidth="1"/>
    <col min="7" max="7" width="22.5703125" style="68" customWidth="1"/>
    <col min="8" max="8" width="0.7109375" style="68" customWidth="1"/>
    <col min="9" max="9" width="17" style="68" customWidth="1"/>
    <col min="10" max="10" width="0.7109375" style="68" customWidth="1"/>
    <col min="11" max="11" width="22.5703125" style="68" customWidth="1"/>
    <col min="12" max="12" width="0.7109375" style="68" customWidth="1"/>
    <col min="13" max="13" width="24.5703125" style="68" customWidth="1"/>
    <col min="14" max="14" width="0.5703125" style="68" customWidth="1"/>
    <col min="15" max="15" width="18.140625" style="68" customWidth="1"/>
    <col min="16" max="16" width="0.5703125" style="68" customWidth="1"/>
    <col min="17" max="17" width="26.140625" style="68" customWidth="1"/>
    <col min="18" max="18" width="4.28515625" style="96" customWidth="1"/>
    <col min="19" max="19" width="6.7109375" style="134" customWidth="1"/>
    <col min="20" max="20" width="17.140625" style="132" customWidth="1"/>
    <col min="21" max="21" width="14.5703125" style="96" bestFit="1" customWidth="1"/>
    <col min="22" max="22" width="16" style="132" customWidth="1"/>
    <col min="23" max="23" width="6.42578125" style="96" customWidth="1"/>
    <col min="24" max="24" width="17.85546875" style="96" customWidth="1"/>
    <col min="25" max="25" width="15.42578125" style="96" customWidth="1"/>
    <col min="26" max="26" width="3.28515625" style="96" customWidth="1"/>
    <col min="27" max="27" width="4.28515625" style="96" customWidth="1"/>
    <col min="28" max="28" width="7.5703125" style="134" customWidth="1"/>
    <col min="29" max="29" width="13.85546875" style="132" customWidth="1"/>
    <col min="30" max="30" width="6.42578125" style="96" customWidth="1"/>
    <col min="31" max="31" width="16" style="132" customWidth="1"/>
    <col min="32" max="32" width="6.42578125" style="96" customWidth="1"/>
    <col min="33" max="33" width="13.140625" style="96" customWidth="1"/>
    <col min="34" max="34" width="21" style="96" customWidth="1"/>
    <col min="35" max="16384" width="9.140625" style="96"/>
  </cols>
  <sheetData>
    <row r="1" spans="1:33" s="84" customFormat="1" ht="24.6" customHeight="1">
      <c r="A1" s="484" t="s">
        <v>75</v>
      </c>
      <c r="B1" s="484"/>
      <c r="C1" s="484"/>
      <c r="D1" s="484"/>
      <c r="E1" s="484"/>
      <c r="F1" s="484"/>
      <c r="G1" s="484"/>
      <c r="H1" s="484"/>
      <c r="I1" s="484"/>
      <c r="J1" s="484"/>
      <c r="K1" s="484"/>
      <c r="L1" s="484"/>
      <c r="M1" s="484"/>
      <c r="N1" s="484"/>
      <c r="O1" s="484"/>
      <c r="P1" s="484"/>
      <c r="Q1" s="484"/>
      <c r="S1" s="135"/>
      <c r="T1" s="133"/>
      <c r="V1" s="133"/>
      <c r="AB1" s="135"/>
      <c r="AC1" s="133"/>
      <c r="AE1" s="133"/>
    </row>
    <row r="2" spans="1:33" s="84" customFormat="1" ht="24.6" customHeight="1">
      <c r="A2" s="484" t="s">
        <v>48</v>
      </c>
      <c r="B2" s="484"/>
      <c r="C2" s="484"/>
      <c r="D2" s="484"/>
      <c r="E2" s="484"/>
      <c r="F2" s="484"/>
      <c r="G2" s="484"/>
      <c r="H2" s="484"/>
      <c r="I2" s="484"/>
      <c r="J2" s="484"/>
      <c r="K2" s="484"/>
      <c r="L2" s="484"/>
      <c r="M2" s="484"/>
      <c r="N2" s="484"/>
      <c r="O2" s="484"/>
      <c r="P2" s="484"/>
      <c r="Q2" s="484"/>
      <c r="S2" s="135"/>
      <c r="T2" s="133"/>
      <c r="V2" s="133"/>
      <c r="AB2" s="135"/>
      <c r="AC2" s="133"/>
      <c r="AE2" s="133"/>
    </row>
    <row r="3" spans="1:33" s="84" customFormat="1" ht="24.6" customHeight="1">
      <c r="A3" s="484" t="str">
        <f>روکش!A21</f>
        <v>منتهی به 1405/02/31</v>
      </c>
      <c r="B3" s="484"/>
      <c r="C3" s="484"/>
      <c r="D3" s="484"/>
      <c r="E3" s="484"/>
      <c r="F3" s="484"/>
      <c r="G3" s="484"/>
      <c r="H3" s="484"/>
      <c r="I3" s="484"/>
      <c r="J3" s="484"/>
      <c r="K3" s="484"/>
      <c r="L3" s="484"/>
      <c r="M3" s="484"/>
      <c r="N3" s="484"/>
      <c r="O3" s="484"/>
      <c r="P3" s="484"/>
      <c r="Q3" s="484"/>
      <c r="S3" s="135"/>
      <c r="T3" s="133"/>
      <c r="V3" s="133"/>
      <c r="AB3" s="135"/>
      <c r="AC3" s="133"/>
      <c r="AE3" s="133"/>
    </row>
    <row r="4" spans="1:33" ht="30.75" customHeight="1">
      <c r="A4" s="494" t="s">
        <v>167</v>
      </c>
      <c r="B4" s="494"/>
      <c r="C4" s="494"/>
      <c r="D4" s="494"/>
      <c r="E4" s="494"/>
      <c r="F4" s="494"/>
      <c r="G4" s="494"/>
      <c r="H4" s="64"/>
      <c r="I4" s="65"/>
      <c r="J4" s="65"/>
      <c r="K4" s="65"/>
      <c r="L4" s="65"/>
      <c r="M4" s="65"/>
      <c r="N4" s="65"/>
      <c r="O4" s="62"/>
      <c r="P4" s="65"/>
      <c r="Q4" s="65"/>
    </row>
    <row r="5" spans="1:33" ht="21.6" customHeight="1" thickBot="1">
      <c r="A5" s="131"/>
      <c r="B5" s="495"/>
      <c r="C5" s="495"/>
      <c r="D5" s="495"/>
      <c r="E5" s="495"/>
      <c r="F5" s="117"/>
      <c r="G5" s="496" t="s">
        <v>191</v>
      </c>
      <c r="H5" s="496"/>
      <c r="I5" s="496"/>
      <c r="J5" s="496"/>
      <c r="K5" s="496"/>
      <c r="L5" s="65"/>
      <c r="M5" s="496" t="s">
        <v>190</v>
      </c>
      <c r="N5" s="496"/>
      <c r="O5" s="496"/>
      <c r="P5" s="496"/>
      <c r="Q5" s="496"/>
    </row>
    <row r="6" spans="1:33" ht="42" customHeight="1" thickBot="1">
      <c r="A6" s="19" t="s">
        <v>30</v>
      </c>
      <c r="B6" s="118"/>
      <c r="C6" s="119" t="s">
        <v>19</v>
      </c>
      <c r="D6" s="118"/>
      <c r="E6" s="119" t="s">
        <v>27</v>
      </c>
      <c r="F6" s="118"/>
      <c r="G6" s="66" t="s">
        <v>49</v>
      </c>
      <c r="H6" s="67"/>
      <c r="I6" s="66" t="s">
        <v>32</v>
      </c>
      <c r="J6" s="67"/>
      <c r="K6" s="66" t="s">
        <v>33</v>
      </c>
      <c r="L6" s="65"/>
      <c r="M6" s="66" t="s">
        <v>49</v>
      </c>
      <c r="N6" s="67"/>
      <c r="O6" s="384" t="s">
        <v>32</v>
      </c>
      <c r="P6" s="67"/>
      <c r="Q6" s="66" t="s">
        <v>33</v>
      </c>
    </row>
    <row r="7" spans="1:33" ht="30" customHeight="1">
      <c r="A7" s="299" t="s">
        <v>123</v>
      </c>
      <c r="B7" s="121"/>
      <c r="C7" s="121" t="s">
        <v>192</v>
      </c>
      <c r="D7" s="121"/>
      <c r="E7" s="347">
        <v>26</v>
      </c>
      <c r="F7" s="121"/>
      <c r="G7" s="121">
        <v>6112720653</v>
      </c>
      <c r="H7" s="121"/>
      <c r="I7" s="386">
        <v>0</v>
      </c>
      <c r="J7" s="121"/>
      <c r="K7" s="121">
        <f>G7+I7</f>
        <v>6112720653</v>
      </c>
      <c r="L7" s="121"/>
      <c r="M7" s="121">
        <v>30945969185</v>
      </c>
      <c r="N7" s="121"/>
      <c r="O7" s="386">
        <v>0</v>
      </c>
      <c r="P7" s="121"/>
      <c r="Q7" s="121">
        <f>M7+O7</f>
        <v>30945969185</v>
      </c>
      <c r="R7" s="141"/>
      <c r="S7" s="133"/>
      <c r="U7" s="141"/>
      <c r="W7" s="138"/>
      <c r="X7" s="99"/>
      <c r="AB7" s="135"/>
      <c r="AD7" s="138"/>
      <c r="AF7" s="138"/>
      <c r="AG7" s="99"/>
    </row>
    <row r="8" spans="1:33" ht="30" customHeight="1">
      <c r="A8" s="299" t="s">
        <v>159</v>
      </c>
      <c r="B8" s="121"/>
      <c r="C8" s="121" t="s">
        <v>193</v>
      </c>
      <c r="D8" s="121"/>
      <c r="E8" s="347">
        <v>23</v>
      </c>
      <c r="F8" s="121"/>
      <c r="G8" s="121">
        <v>1782209626</v>
      </c>
      <c r="H8" s="121"/>
      <c r="I8" s="385">
        <v>0</v>
      </c>
      <c r="J8" s="121"/>
      <c r="K8" s="121">
        <f>G8+I8</f>
        <v>1782209626</v>
      </c>
      <c r="L8" s="121"/>
      <c r="M8" s="121">
        <v>9598395967</v>
      </c>
      <c r="N8" s="121"/>
      <c r="O8" s="385">
        <v>0</v>
      </c>
      <c r="P8" s="121"/>
      <c r="Q8" s="121">
        <f>M8+O8</f>
        <v>9598395967</v>
      </c>
      <c r="R8" s="141"/>
      <c r="S8" s="133"/>
      <c r="U8" s="141"/>
      <c r="W8" s="138"/>
      <c r="X8" s="99"/>
      <c r="AB8" s="135"/>
      <c r="AD8" s="138"/>
      <c r="AF8" s="138"/>
      <c r="AG8" s="99"/>
    </row>
    <row r="9" spans="1:33" ht="30" customHeight="1">
      <c r="A9" s="299" t="s">
        <v>135</v>
      </c>
      <c r="B9" s="121"/>
      <c r="C9" s="121" t="s">
        <v>137</v>
      </c>
      <c r="D9" s="121"/>
      <c r="E9" s="347">
        <v>23</v>
      </c>
      <c r="F9" s="121"/>
      <c r="G9" s="121">
        <v>6063430137</v>
      </c>
      <c r="H9" s="121"/>
      <c r="I9" s="385">
        <v>0</v>
      </c>
      <c r="J9" s="121"/>
      <c r="K9" s="121">
        <f>G9+I9</f>
        <v>6063430137</v>
      </c>
      <c r="L9" s="121"/>
      <c r="M9" s="121">
        <v>31156416683</v>
      </c>
      <c r="N9" s="121"/>
      <c r="O9" s="385">
        <v>0</v>
      </c>
      <c r="P9" s="121"/>
      <c r="Q9" s="121">
        <f>M9+O9</f>
        <v>31156416683</v>
      </c>
      <c r="S9" s="133"/>
      <c r="U9" s="141"/>
      <c r="W9" s="138"/>
      <c r="X9" s="99"/>
      <c r="AB9" s="135"/>
      <c r="AD9" s="143"/>
      <c r="AF9" s="138"/>
      <c r="AG9" s="99"/>
    </row>
    <row r="10" spans="1:33" ht="30" customHeight="1">
      <c r="A10" s="299" t="s">
        <v>165</v>
      </c>
      <c r="B10" s="121"/>
      <c r="C10" s="121" t="s">
        <v>166</v>
      </c>
      <c r="D10" s="121"/>
      <c r="E10" s="347">
        <v>23</v>
      </c>
      <c r="F10" s="121"/>
      <c r="G10" s="121">
        <v>10359710533</v>
      </c>
      <c r="H10" s="121"/>
      <c r="I10" s="385">
        <v>0</v>
      </c>
      <c r="J10" s="121"/>
      <c r="K10" s="121">
        <f t="shared" ref="K10" si="0">G10+I10</f>
        <v>10359710533</v>
      </c>
      <c r="L10" s="121"/>
      <c r="M10" s="121">
        <v>51313975404</v>
      </c>
      <c r="N10" s="121"/>
      <c r="O10" s="385">
        <v>0</v>
      </c>
      <c r="P10" s="121"/>
      <c r="Q10" s="121">
        <f t="shared" ref="Q10" si="1">M10+O10</f>
        <v>51313975404</v>
      </c>
      <c r="R10" s="141"/>
      <c r="S10" s="133"/>
      <c r="U10" s="141"/>
      <c r="W10" s="138"/>
      <c r="X10" s="99"/>
      <c r="AB10" s="135"/>
      <c r="AD10" s="138"/>
      <c r="AF10" s="138"/>
      <c r="AG10" s="99"/>
    </row>
    <row r="11" spans="1:33" ht="30" customHeight="1">
      <c r="A11" s="299" t="s">
        <v>87</v>
      </c>
      <c r="B11" s="121"/>
      <c r="C11" s="121" t="s">
        <v>194</v>
      </c>
      <c r="D11" s="121"/>
      <c r="E11" s="347">
        <v>23</v>
      </c>
      <c r="F11" s="121"/>
      <c r="G11" s="121">
        <v>9286433134</v>
      </c>
      <c r="H11" s="121"/>
      <c r="I11" s="385">
        <v>0</v>
      </c>
      <c r="J11" s="121"/>
      <c r="K11" s="121">
        <f>G11+I11</f>
        <v>9286433134</v>
      </c>
      <c r="L11" s="121"/>
      <c r="M11" s="121">
        <v>45247370706</v>
      </c>
      <c r="N11" s="121"/>
      <c r="O11" s="385">
        <v>0</v>
      </c>
      <c r="P11" s="121"/>
      <c r="Q11" s="121">
        <f>M11+O11</f>
        <v>45247370706</v>
      </c>
      <c r="S11" s="136"/>
      <c r="U11" s="141"/>
      <c r="W11" s="138"/>
      <c r="X11" s="99"/>
      <c r="AB11" s="136"/>
      <c r="AF11" s="138"/>
      <c r="AG11" s="99"/>
    </row>
    <row r="12" spans="1:33" ht="30" customHeight="1">
      <c r="A12" s="299" t="s">
        <v>134</v>
      </c>
      <c r="B12" s="121"/>
      <c r="C12" s="121" t="s">
        <v>195</v>
      </c>
      <c r="D12" s="121"/>
      <c r="E12" s="347">
        <v>20.5</v>
      </c>
      <c r="F12" s="121"/>
      <c r="G12" s="121">
        <v>1982822796</v>
      </c>
      <c r="H12" s="121"/>
      <c r="I12" s="385">
        <v>0</v>
      </c>
      <c r="J12" s="121"/>
      <c r="K12" s="121">
        <f>G12+I12</f>
        <v>1982822796</v>
      </c>
      <c r="L12" s="121"/>
      <c r="M12" s="121">
        <v>10205693798</v>
      </c>
      <c r="N12" s="121"/>
      <c r="O12" s="385">
        <v>0</v>
      </c>
      <c r="P12" s="121"/>
      <c r="Q12" s="121">
        <f>M12+O12</f>
        <v>10205693798</v>
      </c>
      <c r="S12" s="133"/>
      <c r="U12" s="141"/>
      <c r="W12" s="138"/>
      <c r="X12" s="99"/>
      <c r="AB12" s="135"/>
      <c r="AD12" s="143"/>
      <c r="AF12" s="138"/>
      <c r="AG12" s="99"/>
    </row>
    <row r="13" spans="1:33" s="84" customFormat="1" ht="24.75" customHeight="1" thickBot="1">
      <c r="A13" s="224"/>
      <c r="B13" s="156"/>
      <c r="C13" s="225"/>
      <c r="D13" s="226"/>
      <c r="E13" s="157"/>
      <c r="F13" s="165">
        <f>SUM(F8:F12)</f>
        <v>0</v>
      </c>
      <c r="G13" s="227">
        <f>SUM(G7:G12)</f>
        <v>35587326879</v>
      </c>
      <c r="H13" s="228"/>
      <c r="I13" s="383">
        <f>SUM(I7:I12)</f>
        <v>0</v>
      </c>
      <c r="J13" s="228">
        <f>SUM(J8:J12)</f>
        <v>0</v>
      </c>
      <c r="K13" s="227">
        <f>SUM(K7:K12)</f>
        <v>35587326879</v>
      </c>
      <c r="L13" s="228"/>
      <c r="M13" s="227">
        <f>SUM(M7:M12)</f>
        <v>178467821743</v>
      </c>
      <c r="N13" s="228"/>
      <c r="O13" s="383">
        <f>SUM(O7:O12)</f>
        <v>0</v>
      </c>
      <c r="P13" s="228"/>
      <c r="Q13" s="227">
        <f>SUM(Q7:Q12)</f>
        <v>178467821743</v>
      </c>
      <c r="S13" s="229"/>
      <c r="T13" s="63"/>
      <c r="U13" s="141"/>
      <c r="V13" s="63"/>
      <c r="X13" s="120"/>
      <c r="AB13" s="230"/>
      <c r="AC13" s="63"/>
      <c r="AE13" s="63"/>
      <c r="AG13" s="120"/>
    </row>
    <row r="14" spans="1:33" ht="30.75" customHeight="1" thickTop="1">
      <c r="H14" s="62"/>
      <c r="J14" s="62"/>
      <c r="L14" s="62"/>
      <c r="P14" s="62"/>
    </row>
    <row r="15" spans="1:33" ht="30.75" hidden="1" customHeight="1">
      <c r="G15" s="68">
        <v>24025147401</v>
      </c>
      <c r="M15" s="68">
        <v>92657151140</v>
      </c>
    </row>
    <row r="16" spans="1:33" ht="30.75" hidden="1" customHeight="1">
      <c r="G16" s="68">
        <f>G13-G15</f>
        <v>11562179478</v>
      </c>
      <c r="M16" s="68">
        <f>M13-M15</f>
        <v>85810670603</v>
      </c>
    </row>
    <row r="17" ht="30.75" hidden="1" customHeight="1"/>
    <row r="18" ht="30.75" hidden="1" customHeight="1"/>
  </sheetData>
  <autoFilter ref="A6:Q12" xr:uid="{00000000-0009-0000-0000-00000E000000}">
    <sortState xmlns:xlrd2="http://schemas.microsoft.com/office/spreadsheetml/2017/richdata2" ref="A7:Q12">
      <sortCondition descending="1" ref="A6:A12"/>
    </sortState>
  </autoFilter>
  <mergeCells count="7">
    <mergeCell ref="A1:Q1"/>
    <mergeCell ref="A2:Q2"/>
    <mergeCell ref="A3:Q3"/>
    <mergeCell ref="A4:G4"/>
    <mergeCell ref="B5:E5"/>
    <mergeCell ref="G5:K5"/>
    <mergeCell ref="M5:Q5"/>
  </mergeCells>
  <printOptions horizontalCentered="1"/>
  <pageMargins left="0" right="0" top="0" bottom="0" header="0.3" footer="0.3"/>
  <pageSetup paperSize="9" scale="69" fitToHeight="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8">
    <tabColor rgb="FF92D050"/>
  </sheetPr>
  <dimension ref="A1:AD37"/>
  <sheetViews>
    <sheetView rightToLeft="1" view="pageBreakPreview" zoomScale="90" zoomScaleNormal="100" zoomScaleSheetLayoutView="90" workbookViewId="0">
      <selection activeCell="Y30" sqref="Y30"/>
    </sheetView>
  </sheetViews>
  <sheetFormatPr defaultColWidth="9.140625" defaultRowHeight="30.75" customHeight="1"/>
  <cols>
    <col min="1" max="1" width="23.140625" style="96" customWidth="1"/>
    <col min="2" max="2" width="0.85546875" style="96" customWidth="1"/>
    <col min="3" max="3" width="21.5703125" style="68" customWidth="1"/>
    <col min="4" max="4" width="0.85546875" style="68" customWidth="1"/>
    <col min="5" max="5" width="16.140625" style="68" bestFit="1" customWidth="1"/>
    <col min="6" max="6" width="0.7109375" style="68" customWidth="1"/>
    <col min="7" max="7" width="18.85546875" style="68" customWidth="1"/>
    <col min="8" max="8" width="0.7109375" style="68" customWidth="1"/>
    <col min="9" max="9" width="20.7109375" style="68" customWidth="1"/>
    <col min="10" max="10" width="0.5703125" style="68" customWidth="1"/>
    <col min="11" max="11" width="16.28515625" style="68" customWidth="1"/>
    <col min="12" max="12" width="0.5703125" style="68" customWidth="1"/>
    <col min="13" max="13" width="23.85546875" style="68" customWidth="1"/>
    <col min="14" max="14" width="25.140625" style="61" hidden="1" customWidth="1"/>
    <col min="15" max="15" width="7" style="68" hidden="1" customWidth="1"/>
    <col min="16" max="16" width="9.28515625" style="183" hidden="1" customWidth="1"/>
    <col min="17" max="17" width="2.7109375" style="183" hidden="1" customWidth="1"/>
    <col min="18" max="18" width="4.42578125" style="183" hidden="1" customWidth="1"/>
    <col min="19" max="19" width="12.85546875" style="183" hidden="1" customWidth="1"/>
    <col min="20" max="20" width="19.5703125" style="183" hidden="1" customWidth="1"/>
    <col min="21" max="21" width="14.5703125" style="61" hidden="1" customWidth="1"/>
    <col min="22" max="22" width="30.28515625" style="96" hidden="1" customWidth="1"/>
    <col min="23" max="23" width="16.5703125" style="96" hidden="1" customWidth="1"/>
    <col min="24" max="24" width="16.7109375" style="96" customWidth="1"/>
    <col min="25" max="25" width="52.7109375" style="96" bestFit="1" customWidth="1"/>
    <col min="26" max="26" width="11.7109375" style="96" bestFit="1" customWidth="1"/>
    <col min="27" max="27" width="11.140625" style="96" bestFit="1" customWidth="1"/>
    <col min="28" max="16384" width="9.140625" style="96"/>
  </cols>
  <sheetData>
    <row r="1" spans="1:25" ht="30.75" customHeight="1">
      <c r="A1" s="426" t="s">
        <v>75</v>
      </c>
      <c r="B1" s="426"/>
      <c r="C1" s="426"/>
      <c r="D1" s="426"/>
      <c r="E1" s="426"/>
      <c r="F1" s="426"/>
      <c r="G1" s="426"/>
      <c r="H1" s="426"/>
      <c r="I1" s="426"/>
      <c r="J1" s="426"/>
      <c r="K1" s="426"/>
      <c r="L1" s="426"/>
      <c r="M1" s="426"/>
      <c r="N1" s="85"/>
      <c r="O1" s="86"/>
      <c r="P1" s="236"/>
      <c r="Q1" s="236"/>
      <c r="R1" s="236"/>
      <c r="S1" s="236"/>
      <c r="T1" s="236"/>
      <c r="U1" s="85"/>
    </row>
    <row r="2" spans="1:25" ht="30.75" customHeight="1">
      <c r="A2" s="426" t="s">
        <v>48</v>
      </c>
      <c r="B2" s="426"/>
      <c r="C2" s="426"/>
      <c r="D2" s="426"/>
      <c r="E2" s="426"/>
      <c r="F2" s="426"/>
      <c r="G2" s="426"/>
      <c r="H2" s="426"/>
      <c r="I2" s="426"/>
      <c r="J2" s="426"/>
      <c r="K2" s="426"/>
      <c r="L2" s="426"/>
      <c r="M2" s="426"/>
      <c r="N2" s="85"/>
      <c r="O2" s="86"/>
      <c r="P2" s="236"/>
      <c r="Q2" s="236"/>
      <c r="R2" s="236"/>
      <c r="S2" s="236"/>
      <c r="T2" s="236"/>
      <c r="U2" s="85"/>
    </row>
    <row r="3" spans="1:25" ht="30.75" customHeight="1">
      <c r="A3" s="426" t="str">
        <f>روکش!A21</f>
        <v>منتهی به 1405/02/31</v>
      </c>
      <c r="B3" s="426"/>
      <c r="C3" s="426"/>
      <c r="D3" s="426"/>
      <c r="E3" s="426"/>
      <c r="F3" s="426"/>
      <c r="G3" s="426"/>
      <c r="H3" s="426"/>
      <c r="I3" s="426"/>
      <c r="J3" s="426"/>
      <c r="K3" s="426"/>
      <c r="L3" s="426"/>
      <c r="M3" s="426"/>
      <c r="N3" s="85"/>
      <c r="O3" s="86"/>
      <c r="P3" s="236"/>
      <c r="Q3" s="236"/>
      <c r="R3" s="236"/>
      <c r="S3" s="236"/>
      <c r="T3" s="236"/>
      <c r="U3" s="85"/>
    </row>
    <row r="4" spans="1:25" ht="30.75" customHeight="1">
      <c r="A4" s="494" t="s">
        <v>118</v>
      </c>
      <c r="B4" s="494"/>
      <c r="C4" s="494"/>
      <c r="D4" s="64"/>
      <c r="E4" s="65"/>
      <c r="F4" s="65"/>
      <c r="G4" s="65"/>
      <c r="H4" s="65"/>
      <c r="I4" s="65"/>
      <c r="J4" s="65"/>
      <c r="K4" s="62"/>
      <c r="L4" s="65"/>
      <c r="M4" s="65"/>
      <c r="O4" s="65"/>
    </row>
    <row r="5" spans="1:25" ht="26.25" customHeight="1" thickBot="1">
      <c r="A5" s="131"/>
      <c r="B5" s="237"/>
      <c r="C5" s="497" t="s">
        <v>191</v>
      </c>
      <c r="D5" s="497"/>
      <c r="E5" s="497"/>
      <c r="F5" s="497"/>
      <c r="G5" s="497"/>
      <c r="H5" s="63"/>
      <c r="I5" s="497" t="s">
        <v>190</v>
      </c>
      <c r="J5" s="497"/>
      <c r="K5" s="497"/>
      <c r="L5" s="497"/>
      <c r="M5" s="497"/>
      <c r="N5" s="168"/>
      <c r="O5" s="167"/>
      <c r="P5" s="184"/>
      <c r="Q5" s="184"/>
      <c r="R5" s="184"/>
      <c r="S5" s="184"/>
      <c r="T5" s="184"/>
      <c r="U5" s="168"/>
    </row>
    <row r="6" spans="1:25" ht="28.5" customHeight="1" thickBot="1">
      <c r="A6" s="255" t="s">
        <v>30</v>
      </c>
      <c r="B6" s="118"/>
      <c r="C6" s="66" t="s">
        <v>49</v>
      </c>
      <c r="D6" s="67"/>
      <c r="E6" s="66" t="s">
        <v>32</v>
      </c>
      <c r="F6" s="67"/>
      <c r="G6" s="66" t="s">
        <v>33</v>
      </c>
      <c r="H6" s="65"/>
      <c r="I6" s="66" t="s">
        <v>49</v>
      </c>
      <c r="J6" s="67"/>
      <c r="K6" s="66" t="s">
        <v>32</v>
      </c>
      <c r="L6" s="67"/>
      <c r="M6" s="66" t="s">
        <v>33</v>
      </c>
      <c r="N6" s="169"/>
      <c r="O6" s="160"/>
      <c r="P6" s="185"/>
      <c r="Q6" s="185"/>
      <c r="R6" s="185"/>
      <c r="S6" s="185"/>
      <c r="T6" s="185"/>
      <c r="U6" s="169"/>
    </row>
    <row r="7" spans="1:25" ht="17.45" customHeight="1">
      <c r="A7" s="291" t="s">
        <v>158</v>
      </c>
      <c r="B7" s="195"/>
      <c r="C7" s="195">
        <v>313830</v>
      </c>
      <c r="D7" s="195"/>
      <c r="E7" s="195">
        <v>0</v>
      </c>
      <c r="F7" s="195"/>
      <c r="G7" s="195">
        <f>C7+E7</f>
        <v>313830</v>
      </c>
      <c r="H7" s="195"/>
      <c r="I7" s="195">
        <v>1535343</v>
      </c>
      <c r="J7" s="195"/>
      <c r="K7" s="195">
        <v>0</v>
      </c>
      <c r="L7" s="195"/>
      <c r="M7" s="195">
        <f>I7+K7</f>
        <v>1535343</v>
      </c>
      <c r="N7" s="238" t="str">
        <f>A7</f>
        <v>بانک اقتصادنوین</v>
      </c>
      <c r="O7" s="143">
        <v>0.05</v>
      </c>
      <c r="P7" s="183">
        <v>0</v>
      </c>
      <c r="R7" s="239">
        <v>0.05</v>
      </c>
      <c r="S7" s="240">
        <f t="shared" ref="S7:S14" si="0">P7*R7/O7</f>
        <v>0</v>
      </c>
      <c r="T7" s="241">
        <f t="shared" ref="T7:T14" si="1">P7-S7</f>
        <v>0</v>
      </c>
      <c r="U7" s="170"/>
    </row>
    <row r="8" spans="1:25" ht="17.45" customHeight="1">
      <c r="A8" s="291" t="s">
        <v>149</v>
      </c>
      <c r="B8" s="195"/>
      <c r="C8" s="195">
        <v>21735</v>
      </c>
      <c r="D8" s="195"/>
      <c r="E8" s="195">
        <v>0</v>
      </c>
      <c r="F8" s="195"/>
      <c r="G8" s="195">
        <f t="shared" ref="G8:G16" si="2">C8+E8</f>
        <v>21735</v>
      </c>
      <c r="H8" s="195"/>
      <c r="I8" s="195">
        <v>117023</v>
      </c>
      <c r="J8" s="195"/>
      <c r="K8" s="195">
        <v>0</v>
      </c>
      <c r="L8" s="195"/>
      <c r="M8" s="195">
        <f t="shared" ref="M8:M16" si="3">I8+K8</f>
        <v>117023</v>
      </c>
      <c r="N8" s="238"/>
      <c r="O8" s="143"/>
      <c r="R8" s="239"/>
      <c r="S8" s="240"/>
      <c r="T8" s="241"/>
      <c r="U8" s="170"/>
    </row>
    <row r="9" spans="1:25" ht="17.45" customHeight="1">
      <c r="A9" s="291" t="s">
        <v>150</v>
      </c>
      <c r="B9" s="195"/>
      <c r="C9" s="195">
        <v>328970666</v>
      </c>
      <c r="D9" s="195"/>
      <c r="E9" s="195">
        <v>0</v>
      </c>
      <c r="F9" s="195"/>
      <c r="G9" s="195">
        <f t="shared" si="2"/>
        <v>328970666</v>
      </c>
      <c r="H9" s="195"/>
      <c r="I9" s="195">
        <v>17413407622</v>
      </c>
      <c r="J9" s="195"/>
      <c r="K9" s="195">
        <v>0</v>
      </c>
      <c r="L9" s="195"/>
      <c r="M9" s="195">
        <f t="shared" si="3"/>
        <v>17413407622</v>
      </c>
      <c r="N9" s="238"/>
      <c r="O9" s="143"/>
      <c r="R9" s="239"/>
      <c r="S9" s="240"/>
      <c r="T9" s="241"/>
      <c r="U9" s="170"/>
      <c r="Y9" s="351"/>
    </row>
    <row r="10" spans="1:25" ht="17.45" customHeight="1">
      <c r="A10" s="291" t="s">
        <v>151</v>
      </c>
      <c r="B10" s="195"/>
      <c r="C10" s="195">
        <v>1329735</v>
      </c>
      <c r="D10" s="195"/>
      <c r="E10" s="195">
        <v>0</v>
      </c>
      <c r="F10" s="195"/>
      <c r="G10" s="195">
        <f t="shared" si="2"/>
        <v>1329735</v>
      </c>
      <c r="H10" s="195"/>
      <c r="I10" s="195">
        <v>9489287</v>
      </c>
      <c r="J10" s="195"/>
      <c r="K10" s="195">
        <v>0</v>
      </c>
      <c r="L10" s="195"/>
      <c r="M10" s="195">
        <f t="shared" si="3"/>
        <v>9489287</v>
      </c>
      <c r="N10" s="238"/>
      <c r="O10" s="143"/>
      <c r="R10" s="239"/>
      <c r="S10" s="240"/>
      <c r="T10" s="241"/>
      <c r="U10" s="170"/>
      <c r="Y10" s="351"/>
    </row>
    <row r="11" spans="1:25" ht="17.45" customHeight="1">
      <c r="A11" s="291" t="s">
        <v>152</v>
      </c>
      <c r="B11" s="195"/>
      <c r="C11" s="195">
        <v>642796370</v>
      </c>
      <c r="D11" s="195"/>
      <c r="E11" s="195">
        <v>-6929949</v>
      </c>
      <c r="F11" s="195"/>
      <c r="G11" s="195">
        <f t="shared" si="2"/>
        <v>635866421</v>
      </c>
      <c r="H11" s="195"/>
      <c r="I11" s="195">
        <v>19036802604</v>
      </c>
      <c r="J11" s="195"/>
      <c r="K11" s="195">
        <v>-4909507</v>
      </c>
      <c r="L11" s="195"/>
      <c r="M11" s="195">
        <f t="shared" si="3"/>
        <v>19031893097</v>
      </c>
      <c r="N11" s="238"/>
      <c r="O11" s="143"/>
      <c r="R11" s="239"/>
      <c r="S11" s="240"/>
      <c r="T11" s="241"/>
      <c r="U11" s="170"/>
    </row>
    <row r="12" spans="1:25" ht="17.45" customHeight="1">
      <c r="A12" s="291" t="s">
        <v>153</v>
      </c>
      <c r="B12" s="195"/>
      <c r="C12" s="195">
        <v>0</v>
      </c>
      <c r="D12" s="195"/>
      <c r="E12" s="195">
        <v>0</v>
      </c>
      <c r="F12" s="195"/>
      <c r="G12" s="195">
        <f t="shared" si="2"/>
        <v>0</v>
      </c>
      <c r="H12" s="195"/>
      <c r="I12" s="195">
        <v>1195</v>
      </c>
      <c r="J12" s="195"/>
      <c r="K12" s="195">
        <v>0</v>
      </c>
      <c r="L12" s="195"/>
      <c r="M12" s="195">
        <f t="shared" si="3"/>
        <v>1195</v>
      </c>
      <c r="N12" s="238"/>
      <c r="O12" s="143"/>
      <c r="R12" s="239"/>
      <c r="S12" s="240"/>
      <c r="T12" s="241"/>
      <c r="U12" s="170"/>
    </row>
    <row r="13" spans="1:25" ht="17.45" customHeight="1">
      <c r="A13" s="291" t="s">
        <v>154</v>
      </c>
      <c r="B13" s="195"/>
      <c r="C13" s="195">
        <v>16396146089</v>
      </c>
      <c r="D13" s="195"/>
      <c r="E13" s="195">
        <v>0</v>
      </c>
      <c r="F13" s="195"/>
      <c r="G13" s="195">
        <f t="shared" si="2"/>
        <v>16396146089</v>
      </c>
      <c r="H13" s="195"/>
      <c r="I13" s="195">
        <v>62067849491</v>
      </c>
      <c r="J13" s="195"/>
      <c r="K13" s="195">
        <v>0</v>
      </c>
      <c r="L13" s="195"/>
      <c r="M13" s="195">
        <f t="shared" si="3"/>
        <v>62067849491</v>
      </c>
      <c r="N13" s="238"/>
      <c r="O13" s="143"/>
      <c r="R13" s="239"/>
      <c r="S13" s="240"/>
      <c r="T13" s="241"/>
      <c r="U13" s="170"/>
    </row>
    <row r="14" spans="1:25" ht="17.45" customHeight="1">
      <c r="A14" s="291" t="s">
        <v>155</v>
      </c>
      <c r="B14" s="195"/>
      <c r="C14" s="195">
        <v>9605353819</v>
      </c>
      <c r="D14" s="195"/>
      <c r="E14" s="195">
        <v>-76817869</v>
      </c>
      <c r="F14" s="195"/>
      <c r="G14" s="195">
        <f t="shared" si="2"/>
        <v>9528535950</v>
      </c>
      <c r="H14" s="195"/>
      <c r="I14" s="195">
        <v>49169626368</v>
      </c>
      <c r="J14" s="195"/>
      <c r="K14" s="195">
        <v>-14038361</v>
      </c>
      <c r="L14" s="195"/>
      <c r="M14" s="195">
        <f t="shared" si="3"/>
        <v>49155588007</v>
      </c>
      <c r="N14" s="238" t="str">
        <f t="shared" ref="N14:N16" si="4">A14</f>
        <v>بانک گردشگری</v>
      </c>
      <c r="O14" s="242">
        <v>0.30499999999999999</v>
      </c>
      <c r="P14" s="183">
        <v>1372122270</v>
      </c>
      <c r="R14" s="243">
        <v>0.22500000000000001</v>
      </c>
      <c r="S14" s="240">
        <f t="shared" si="0"/>
        <v>1012221346.7213115</v>
      </c>
      <c r="T14" s="241">
        <f t="shared" si="1"/>
        <v>359900923.27868855</v>
      </c>
      <c r="U14" s="170"/>
    </row>
    <row r="15" spans="1:25" s="84" customFormat="1" ht="17.45" customHeight="1">
      <c r="A15" s="291" t="s">
        <v>162</v>
      </c>
      <c r="B15" s="195"/>
      <c r="C15" s="195">
        <v>9145</v>
      </c>
      <c r="D15" s="195"/>
      <c r="E15" s="195">
        <v>0</v>
      </c>
      <c r="F15" s="195"/>
      <c r="G15" s="195">
        <f t="shared" si="2"/>
        <v>9145</v>
      </c>
      <c r="H15" s="195"/>
      <c r="I15" s="195">
        <v>43486</v>
      </c>
      <c r="J15" s="195"/>
      <c r="K15" s="195">
        <v>0</v>
      </c>
      <c r="L15" s="195"/>
      <c r="M15" s="195">
        <f t="shared" si="3"/>
        <v>43486</v>
      </c>
      <c r="N15" s="238"/>
      <c r="O15" s="242"/>
      <c r="P15" s="186"/>
      <c r="Q15" s="186"/>
      <c r="R15" s="239"/>
      <c r="S15" s="240"/>
      <c r="T15" s="241"/>
      <c r="U15" s="170"/>
    </row>
    <row r="16" spans="1:25" ht="17.45" customHeight="1">
      <c r="A16" s="291" t="s">
        <v>157</v>
      </c>
      <c r="B16" s="195"/>
      <c r="C16" s="195">
        <v>169948</v>
      </c>
      <c r="D16" s="195"/>
      <c r="E16" s="195">
        <v>0</v>
      </c>
      <c r="F16" s="195"/>
      <c r="G16" s="195">
        <f t="shared" si="2"/>
        <v>169948</v>
      </c>
      <c r="H16" s="195"/>
      <c r="I16" s="195">
        <v>728678</v>
      </c>
      <c r="J16" s="195"/>
      <c r="K16" s="195">
        <v>0</v>
      </c>
      <c r="L16" s="195"/>
      <c r="M16" s="195">
        <f t="shared" si="3"/>
        <v>728678</v>
      </c>
      <c r="N16" s="238" t="str">
        <f t="shared" si="4"/>
        <v>بانک ملل</v>
      </c>
      <c r="O16" s="242">
        <v>0.30499999999999999</v>
      </c>
      <c r="P16" s="183">
        <v>256096432</v>
      </c>
      <c r="R16" s="239">
        <v>0.05</v>
      </c>
      <c r="S16" s="240">
        <f t="shared" ref="S16" si="5">P16*R16/O16</f>
        <v>41983021.639344268</v>
      </c>
      <c r="T16" s="241">
        <f t="shared" ref="T16" si="6">P16-S16</f>
        <v>214113410.36065573</v>
      </c>
      <c r="U16" s="170"/>
    </row>
    <row r="17" spans="1:30" s="84" customFormat="1" ht="22.5" thickBot="1">
      <c r="A17" s="359"/>
      <c r="B17" s="360"/>
      <c r="C17" s="245">
        <f t="shared" ref="C17:L17" si="7">SUM(C7:C16)</f>
        <v>26975111337</v>
      </c>
      <c r="D17" s="245">
        <f t="shared" si="7"/>
        <v>0</v>
      </c>
      <c r="E17" s="245">
        <f t="shared" si="7"/>
        <v>-83747818</v>
      </c>
      <c r="F17" s="245">
        <f t="shared" si="7"/>
        <v>0</v>
      </c>
      <c r="G17" s="245">
        <f t="shared" si="7"/>
        <v>26891363519</v>
      </c>
      <c r="H17" s="245">
        <f t="shared" si="7"/>
        <v>0</v>
      </c>
      <c r="I17" s="245">
        <f t="shared" si="7"/>
        <v>147699601097</v>
      </c>
      <c r="J17" s="245">
        <f t="shared" si="7"/>
        <v>0</v>
      </c>
      <c r="K17" s="245">
        <f t="shared" si="7"/>
        <v>-18947868</v>
      </c>
      <c r="L17" s="245">
        <f t="shared" si="7"/>
        <v>0</v>
      </c>
      <c r="M17" s="245">
        <f>SUM(M7:M16)</f>
        <v>147680653229</v>
      </c>
      <c r="N17" s="170"/>
      <c r="O17" s="62"/>
      <c r="P17" s="186"/>
      <c r="Q17" s="186"/>
      <c r="R17" s="186"/>
      <c r="S17" s="186"/>
      <c r="T17" s="186"/>
      <c r="U17" s="246"/>
      <c r="V17" s="84" t="s">
        <v>146</v>
      </c>
      <c r="W17" s="247">
        <v>-3247143</v>
      </c>
    </row>
    <row r="18" spans="1:30" ht="18.75" thickTop="1">
      <c r="A18" s="361"/>
      <c r="B18" s="361"/>
      <c r="W18" s="141"/>
    </row>
    <row r="19" spans="1:30" ht="18">
      <c r="A19" s="382"/>
      <c r="B19" s="382"/>
      <c r="C19" s="382"/>
      <c r="D19" s="382"/>
      <c r="E19" s="382"/>
      <c r="F19" s="382"/>
      <c r="G19" s="382"/>
      <c r="H19" s="382"/>
      <c r="I19" s="382"/>
      <c r="J19" s="382"/>
      <c r="K19" s="382"/>
      <c r="L19" s="382"/>
      <c r="M19" s="382"/>
      <c r="N19" s="382"/>
      <c r="O19" s="382"/>
      <c r="P19" s="382"/>
      <c r="Q19" s="382"/>
      <c r="R19" s="382"/>
      <c r="S19" s="382"/>
      <c r="T19" s="382"/>
      <c r="U19" s="382"/>
      <c r="V19" s="382"/>
      <c r="W19" s="382"/>
      <c r="X19" s="382"/>
      <c r="Y19" s="382"/>
    </row>
    <row r="20" spans="1:30" ht="18">
      <c r="A20" s="382"/>
      <c r="B20" s="382"/>
      <c r="C20" s="382"/>
      <c r="D20" s="382"/>
      <c r="E20" s="382"/>
      <c r="F20" s="382"/>
      <c r="G20" s="382"/>
      <c r="H20" s="382"/>
      <c r="I20" s="382"/>
      <c r="J20" s="382"/>
      <c r="K20" s="382"/>
      <c r="L20" s="382"/>
      <c r="M20" s="382"/>
      <c r="N20" s="382"/>
      <c r="O20" s="382"/>
      <c r="P20" s="382"/>
      <c r="Q20" s="382"/>
      <c r="R20" s="382"/>
      <c r="S20" s="382"/>
      <c r="T20" s="382"/>
      <c r="U20" s="382"/>
      <c r="V20" s="382"/>
      <c r="W20" s="382"/>
      <c r="X20" s="382"/>
      <c r="Y20" s="382"/>
    </row>
    <row r="21" spans="1:30" ht="18">
      <c r="A21" s="382"/>
      <c r="B21" s="382"/>
      <c r="C21" s="382"/>
      <c r="D21" s="382"/>
      <c r="E21" s="382"/>
      <c r="F21" s="382"/>
      <c r="G21" s="382"/>
      <c r="H21" s="382"/>
      <c r="I21" s="382"/>
      <c r="J21" s="382"/>
      <c r="K21" s="382"/>
      <c r="L21" s="382"/>
      <c r="M21" s="382"/>
      <c r="N21" s="382"/>
      <c r="O21" s="382"/>
      <c r="P21" s="382"/>
      <c r="Q21" s="382"/>
      <c r="R21" s="382"/>
      <c r="S21" s="382"/>
      <c r="T21" s="382"/>
      <c r="U21" s="382"/>
      <c r="V21" s="382"/>
      <c r="W21" s="382"/>
      <c r="X21" s="382"/>
      <c r="Y21" s="382"/>
    </row>
    <row r="22" spans="1:30" ht="18">
      <c r="A22" s="382"/>
      <c r="B22" s="382"/>
      <c r="C22" s="382"/>
      <c r="D22" s="382"/>
      <c r="E22" s="382"/>
      <c r="F22" s="382"/>
      <c r="G22" s="382"/>
      <c r="H22" s="382"/>
      <c r="I22" s="382"/>
      <c r="J22" s="382"/>
      <c r="K22" s="382"/>
      <c r="L22" s="382"/>
      <c r="M22" s="382"/>
      <c r="N22" s="382"/>
      <c r="O22" s="382"/>
      <c r="P22" s="382"/>
      <c r="Q22" s="382"/>
      <c r="R22" s="382"/>
      <c r="S22" s="382"/>
      <c r="T22" s="382"/>
      <c r="U22" s="382"/>
      <c r="V22" s="382"/>
      <c r="W22" s="382"/>
      <c r="X22" s="382"/>
      <c r="Y22" s="382"/>
      <c r="AA22" s="99"/>
    </row>
    <row r="23" spans="1:30" ht="18">
      <c r="A23" s="382"/>
      <c r="B23" s="382"/>
      <c r="C23" s="382"/>
      <c r="D23" s="382"/>
      <c r="E23" s="382"/>
      <c r="F23" s="382"/>
      <c r="G23" s="382"/>
      <c r="H23" s="382"/>
      <c r="I23" s="382"/>
      <c r="J23" s="382"/>
      <c r="K23" s="382"/>
      <c r="L23" s="382"/>
      <c r="M23" s="382"/>
      <c r="N23" s="382"/>
      <c r="O23" s="382"/>
      <c r="P23" s="382"/>
      <c r="Q23" s="382"/>
      <c r="R23" s="382"/>
      <c r="S23" s="382"/>
      <c r="T23" s="382"/>
      <c r="U23" s="382"/>
      <c r="V23" s="382"/>
      <c r="W23" s="382"/>
      <c r="X23" s="382"/>
      <c r="Y23" s="382"/>
      <c r="Z23" s="141"/>
    </row>
    <row r="24" spans="1:30" ht="18">
      <c r="A24" s="382"/>
      <c r="B24" s="382"/>
      <c r="C24" s="382"/>
      <c r="D24" s="382"/>
      <c r="E24" s="382"/>
      <c r="F24" s="382"/>
      <c r="G24" s="382"/>
      <c r="H24" s="382"/>
      <c r="I24" s="382"/>
      <c r="J24" s="382"/>
      <c r="K24" s="382"/>
      <c r="L24" s="382"/>
      <c r="M24" s="382"/>
      <c r="N24" s="382"/>
      <c r="O24" s="382"/>
      <c r="P24" s="382"/>
      <c r="Q24" s="382"/>
      <c r="R24" s="382"/>
      <c r="S24" s="382"/>
      <c r="T24" s="382"/>
      <c r="U24" s="382"/>
      <c r="V24" s="382"/>
      <c r="W24" s="382"/>
      <c r="X24" s="382"/>
      <c r="Y24" s="382"/>
      <c r="Z24" s="141"/>
    </row>
    <row r="25" spans="1:30" ht="30.75" customHeight="1">
      <c r="A25" s="382"/>
      <c r="B25" s="382"/>
      <c r="C25" s="382"/>
      <c r="D25" s="382"/>
      <c r="E25" s="382"/>
      <c r="F25" s="382"/>
      <c r="G25" s="382"/>
      <c r="H25" s="382"/>
      <c r="I25" s="382"/>
      <c r="J25" s="382"/>
      <c r="K25" s="382"/>
      <c r="L25" s="382"/>
      <c r="M25" s="382"/>
      <c r="N25" s="382"/>
      <c r="O25" s="382"/>
      <c r="P25" s="382"/>
      <c r="Q25" s="382"/>
      <c r="R25" s="382"/>
      <c r="S25" s="382"/>
      <c r="T25" s="382"/>
      <c r="U25" s="382"/>
      <c r="V25" s="382"/>
      <c r="W25" s="382"/>
      <c r="X25" s="382"/>
      <c r="Y25" s="382"/>
      <c r="Z25" s="141"/>
    </row>
    <row r="26" spans="1:30" ht="30.75" customHeight="1">
      <c r="A26" s="382"/>
      <c r="B26" s="382"/>
      <c r="C26" s="382"/>
      <c r="D26" s="382"/>
      <c r="E26" s="382"/>
      <c r="F26" s="382"/>
      <c r="G26" s="382"/>
      <c r="H26" s="382"/>
      <c r="I26" s="382"/>
      <c r="J26" s="382"/>
      <c r="K26" s="382"/>
      <c r="L26" s="382"/>
      <c r="M26" s="382"/>
      <c r="N26" s="382"/>
      <c r="O26" s="382"/>
      <c r="P26" s="382"/>
      <c r="Q26" s="382"/>
      <c r="R26" s="382"/>
      <c r="S26" s="382"/>
      <c r="T26" s="382"/>
      <c r="U26" s="382"/>
      <c r="V26" s="382"/>
      <c r="W26" s="382"/>
      <c r="X26" s="382"/>
      <c r="Y26" s="382"/>
      <c r="Z26" s="141"/>
      <c r="AD26" s="141"/>
    </row>
    <row r="27" spans="1:30" ht="30.75" customHeight="1">
      <c r="A27" s="382"/>
      <c r="B27" s="382"/>
      <c r="C27" s="382"/>
      <c r="D27" s="382"/>
      <c r="E27" s="382"/>
      <c r="F27" s="382"/>
      <c r="G27" s="382"/>
      <c r="H27" s="382"/>
      <c r="I27" s="382"/>
      <c r="J27" s="382"/>
      <c r="K27" s="382"/>
      <c r="L27" s="382"/>
      <c r="M27" s="382"/>
      <c r="N27" s="382"/>
      <c r="O27" s="382"/>
      <c r="P27" s="382"/>
      <c r="Q27" s="382"/>
      <c r="R27" s="382"/>
      <c r="S27" s="382"/>
      <c r="T27" s="382"/>
      <c r="U27" s="382"/>
      <c r="V27" s="382"/>
      <c r="W27" s="382"/>
      <c r="X27" s="382"/>
      <c r="Y27" s="382"/>
      <c r="Z27" s="141"/>
      <c r="AD27" s="141"/>
    </row>
    <row r="28" spans="1:30" ht="30.75" hidden="1" customHeight="1">
      <c r="A28" s="382"/>
      <c r="B28" s="382"/>
      <c r="C28" s="382"/>
      <c r="D28" s="382"/>
      <c r="E28" s="382"/>
      <c r="F28" s="382"/>
      <c r="G28" s="382"/>
      <c r="H28" s="382"/>
      <c r="I28" s="382"/>
      <c r="J28" s="382"/>
      <c r="K28" s="382"/>
      <c r="L28" s="382"/>
      <c r="M28" s="382"/>
      <c r="N28" s="382"/>
      <c r="O28" s="382"/>
      <c r="P28" s="382"/>
      <c r="Q28" s="382"/>
      <c r="R28" s="382"/>
      <c r="S28" s="382"/>
      <c r="T28" s="382"/>
      <c r="U28" s="382"/>
      <c r="V28" s="382"/>
      <c r="W28" s="382"/>
      <c r="X28" s="382"/>
      <c r="Y28" s="382"/>
      <c r="Z28" s="141"/>
      <c r="AD28" s="141"/>
    </row>
    <row r="29" spans="1:30" ht="30.75" hidden="1" customHeight="1">
      <c r="A29" s="382"/>
      <c r="B29" s="382"/>
      <c r="C29" s="382"/>
      <c r="D29" s="382"/>
      <c r="E29" s="382"/>
      <c r="F29" s="382"/>
      <c r="G29" s="382"/>
      <c r="H29" s="382"/>
      <c r="I29" s="382"/>
      <c r="J29" s="382"/>
      <c r="K29" s="382"/>
      <c r="L29" s="382"/>
      <c r="M29" s="382"/>
      <c r="N29" s="382"/>
      <c r="O29" s="382"/>
      <c r="P29" s="382"/>
      <c r="Q29" s="382"/>
      <c r="R29" s="382"/>
      <c r="S29" s="382"/>
      <c r="T29" s="382"/>
      <c r="U29" s="382"/>
      <c r="V29" s="382"/>
      <c r="W29" s="382"/>
      <c r="X29" s="382"/>
      <c r="Y29" s="382"/>
      <c r="Z29" s="141"/>
      <c r="AD29" s="141"/>
    </row>
    <row r="30" spans="1:30" ht="30.75" customHeight="1">
      <c r="A30" s="382"/>
      <c r="B30" s="382"/>
      <c r="C30" s="382"/>
      <c r="D30" s="382"/>
      <c r="E30" s="382"/>
      <c r="F30" s="382"/>
      <c r="G30" s="382"/>
      <c r="H30" s="382"/>
      <c r="I30" s="382"/>
      <c r="J30" s="382"/>
      <c r="K30" s="382"/>
      <c r="L30" s="382"/>
      <c r="M30" s="382"/>
      <c r="N30" s="382"/>
      <c r="O30" s="382"/>
      <c r="P30" s="382"/>
      <c r="Q30" s="382"/>
      <c r="R30" s="382"/>
      <c r="S30" s="382"/>
      <c r="T30" s="382"/>
      <c r="U30" s="382"/>
      <c r="V30" s="382"/>
      <c r="W30" s="382"/>
      <c r="X30" s="382"/>
      <c r="Y30" s="382"/>
      <c r="Z30" s="141"/>
      <c r="AD30" s="141"/>
    </row>
    <row r="31" spans="1:30" ht="30.75" customHeight="1">
      <c r="Y31" s="141"/>
      <c r="Z31" s="141"/>
      <c r="AD31" s="141"/>
    </row>
    <row r="32" spans="1:30" ht="30.75" customHeight="1">
      <c r="Y32" s="141"/>
      <c r="Z32" s="141"/>
      <c r="AD32" s="141"/>
    </row>
    <row r="33" spans="26:30" ht="30.75" customHeight="1">
      <c r="Z33" s="141"/>
      <c r="AD33" s="141"/>
    </row>
    <row r="34" spans="26:30" ht="30.75" customHeight="1">
      <c r="Z34" s="141"/>
      <c r="AD34" s="141"/>
    </row>
    <row r="35" spans="26:30" ht="30.75" customHeight="1">
      <c r="Z35" s="141"/>
      <c r="AD35" s="141"/>
    </row>
    <row r="36" spans="26:30" ht="30.75" customHeight="1">
      <c r="AD36" s="141"/>
    </row>
    <row r="37" spans="26:30" ht="30.75" customHeight="1">
      <c r="AD37" s="141"/>
    </row>
  </sheetData>
  <autoFilter ref="A6:M17" xr:uid="{00000000-0009-0000-0000-00000F000000}"/>
  <mergeCells count="6">
    <mergeCell ref="A4:C4"/>
    <mergeCell ref="I5:M5"/>
    <mergeCell ref="A1:M1"/>
    <mergeCell ref="A2:M2"/>
    <mergeCell ref="A3:M3"/>
    <mergeCell ref="C5:G5"/>
  </mergeCells>
  <phoneticPr fontId="47" type="noConversion"/>
  <printOptions horizontalCentered="1"/>
  <pageMargins left="0.25" right="0.25" top="0.75" bottom="0.75" header="0.3" footer="0.3"/>
  <pageSetup paperSize="9" scale="35" fitToHeight="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9">
    <tabColor rgb="FF92D050"/>
    <pageSetUpPr fitToPage="1"/>
  </sheetPr>
  <dimension ref="A1:AC15"/>
  <sheetViews>
    <sheetView rightToLeft="1" view="pageBreakPreview" zoomScale="80" zoomScaleNormal="100" zoomScaleSheetLayoutView="80" workbookViewId="0">
      <selection activeCell="Q17" sqref="Q17:Q22"/>
    </sheetView>
  </sheetViews>
  <sheetFormatPr defaultColWidth="9.140625" defaultRowHeight="17.25"/>
  <cols>
    <col min="1" max="1" width="38.28515625" style="7" customWidth="1"/>
    <col min="2" max="2" width="1.28515625" style="7" customWidth="1"/>
    <col min="3" max="3" width="12.42578125" style="7" bestFit="1" customWidth="1"/>
    <col min="4" max="4" width="0.85546875" style="7" customWidth="1"/>
    <col min="5" max="5" width="20.140625" style="70" customWidth="1"/>
    <col min="6" max="6" width="0.5703125" style="70" customWidth="1"/>
    <col min="7" max="7" width="18.42578125" style="70" customWidth="1"/>
    <col min="8" max="8" width="0.85546875" style="70" customWidth="1"/>
    <col min="9" max="9" width="24.5703125" style="71" customWidth="1"/>
    <col min="10" max="10" width="0.5703125" style="71" customWidth="1"/>
    <col min="11" max="11" width="15.5703125" style="71" customWidth="1"/>
    <col min="12" max="12" width="0.42578125" style="71" customWidth="1"/>
    <col min="13" max="13" width="22.28515625" style="71" customWidth="1"/>
    <col min="14" max="14" width="0.42578125" style="71" customWidth="1"/>
    <col min="15" max="15" width="25.28515625" style="71" bestFit="1" customWidth="1"/>
    <col min="16" max="16" width="0.5703125" style="71" customWidth="1"/>
    <col min="17" max="17" width="26" style="71" bestFit="1" customWidth="1"/>
    <col min="18" max="18" width="16.85546875" style="7" hidden="1" customWidth="1"/>
    <col min="19" max="19" width="16.42578125" style="7" hidden="1" customWidth="1"/>
    <col min="20" max="20" width="18.85546875" style="7" hidden="1" customWidth="1"/>
    <col min="21" max="21" width="13.5703125" style="7" hidden="1" customWidth="1"/>
    <col min="22" max="22" width="14.85546875" style="7" hidden="1" customWidth="1"/>
    <col min="23" max="23" width="0" style="7" hidden="1" customWidth="1"/>
    <col min="24" max="24" width="18.42578125" style="7" hidden="1" customWidth="1"/>
    <col min="25" max="25" width="0" style="7" hidden="1" customWidth="1"/>
    <col min="26" max="28" width="9.140625" style="7"/>
    <col min="29" max="29" width="41.85546875" style="7" customWidth="1"/>
    <col min="30" max="16384" width="9.140625" style="7"/>
  </cols>
  <sheetData>
    <row r="1" spans="1:29" ht="22.5">
      <c r="A1" s="484" t="s">
        <v>75</v>
      </c>
      <c r="B1" s="484"/>
      <c r="C1" s="484"/>
      <c r="D1" s="484"/>
      <c r="E1" s="484"/>
      <c r="F1" s="484"/>
      <c r="G1" s="484"/>
      <c r="H1" s="484"/>
      <c r="I1" s="484"/>
      <c r="J1" s="484"/>
      <c r="K1" s="484"/>
      <c r="L1" s="484"/>
      <c r="M1" s="484"/>
      <c r="N1" s="484"/>
      <c r="O1" s="484"/>
      <c r="P1" s="484"/>
      <c r="Q1" s="484"/>
    </row>
    <row r="2" spans="1:29" ht="22.5">
      <c r="A2" s="484" t="s">
        <v>48</v>
      </c>
      <c r="B2" s="484"/>
      <c r="C2" s="484"/>
      <c r="D2" s="484"/>
      <c r="E2" s="484"/>
      <c r="F2" s="484"/>
      <c r="G2" s="484"/>
      <c r="H2" s="484"/>
      <c r="I2" s="484"/>
      <c r="J2" s="484"/>
      <c r="K2" s="484"/>
      <c r="L2" s="484"/>
      <c r="M2" s="484"/>
      <c r="N2" s="484"/>
      <c r="O2" s="484"/>
      <c r="P2" s="484"/>
      <c r="Q2" s="484"/>
    </row>
    <row r="3" spans="1:29" ht="22.5">
      <c r="A3" s="484" t="str">
        <f>روکش!A21</f>
        <v>منتهی به 1405/02/31</v>
      </c>
      <c r="B3" s="484"/>
      <c r="C3" s="484"/>
      <c r="D3" s="484"/>
      <c r="E3" s="484"/>
      <c r="F3" s="484"/>
      <c r="G3" s="484"/>
      <c r="H3" s="484"/>
      <c r="I3" s="484"/>
      <c r="J3" s="484"/>
      <c r="K3" s="484"/>
      <c r="L3" s="484"/>
      <c r="M3" s="484"/>
      <c r="N3" s="484"/>
      <c r="O3" s="484"/>
      <c r="P3" s="484"/>
      <c r="Q3" s="484"/>
    </row>
    <row r="4" spans="1:29" ht="22.5">
      <c r="A4" s="493" t="s">
        <v>55</v>
      </c>
      <c r="B4" s="493"/>
      <c r="C4" s="493"/>
      <c r="D4" s="493"/>
      <c r="E4" s="493"/>
      <c r="F4" s="493"/>
      <c r="G4" s="493"/>
      <c r="H4" s="493"/>
      <c r="I4" s="493"/>
      <c r="J4" s="503"/>
      <c r="K4" s="503"/>
      <c r="L4" s="503"/>
      <c r="M4" s="503"/>
      <c r="N4" s="503"/>
      <c r="O4" s="503"/>
      <c r="P4" s="503"/>
      <c r="Q4" s="503"/>
    </row>
    <row r="5" spans="1:29" ht="21" customHeight="1" thickBot="1">
      <c r="A5" s="84"/>
      <c r="B5" s="84"/>
      <c r="C5" s="501" t="s">
        <v>191</v>
      </c>
      <c r="D5" s="501"/>
      <c r="E5" s="501"/>
      <c r="F5" s="501"/>
      <c r="G5" s="501"/>
      <c r="H5" s="501"/>
      <c r="I5" s="501"/>
      <c r="J5" s="12"/>
      <c r="K5" s="502" t="s">
        <v>190</v>
      </c>
      <c r="L5" s="502"/>
      <c r="M5" s="502"/>
      <c r="N5" s="502"/>
      <c r="O5" s="502"/>
      <c r="P5" s="502"/>
      <c r="Q5" s="502"/>
    </row>
    <row r="6" spans="1:29" ht="22.5" thickBot="1">
      <c r="A6" s="248" t="s">
        <v>30</v>
      </c>
      <c r="B6" s="248"/>
      <c r="C6" s="258" t="s">
        <v>3</v>
      </c>
      <c r="D6" s="252"/>
      <c r="E6" s="259" t="s">
        <v>37</v>
      </c>
      <c r="F6" s="260"/>
      <c r="G6" s="261" t="s">
        <v>34</v>
      </c>
      <c r="H6" s="260"/>
      <c r="I6" s="257" t="s">
        <v>38</v>
      </c>
      <c r="J6" s="262"/>
      <c r="K6" s="263" t="s">
        <v>3</v>
      </c>
      <c r="L6" s="264"/>
      <c r="M6" s="257" t="s">
        <v>37</v>
      </c>
      <c r="N6" s="264"/>
      <c r="O6" s="263" t="s">
        <v>34</v>
      </c>
      <c r="P6" s="264"/>
      <c r="Q6" s="265" t="s">
        <v>38</v>
      </c>
      <c r="T6" s="249"/>
    </row>
    <row r="7" spans="1:29" ht="31.5" customHeight="1">
      <c r="A7" s="250" t="s">
        <v>141</v>
      </c>
      <c r="B7" s="248"/>
      <c r="C7" s="130">
        <v>0</v>
      </c>
      <c r="D7" s="130"/>
      <c r="E7" s="130">
        <v>0</v>
      </c>
      <c r="F7" s="130"/>
      <c r="G7" s="130">
        <v>0</v>
      </c>
      <c r="H7" s="130"/>
      <c r="I7" s="130">
        <v>0</v>
      </c>
      <c r="J7" s="262"/>
      <c r="K7" s="130">
        <v>14398</v>
      </c>
      <c r="L7" s="130"/>
      <c r="M7" s="130">
        <v>24004791938</v>
      </c>
      <c r="N7" s="130"/>
      <c r="O7" s="130">
        <v>-23601302386</v>
      </c>
      <c r="P7" s="130"/>
      <c r="Q7" s="130">
        <v>403489552</v>
      </c>
      <c r="T7" s="249"/>
    </row>
    <row r="8" spans="1:29" ht="22.5" thickBot="1">
      <c r="C8" s="188"/>
      <c r="D8" s="188"/>
      <c r="E8" s="162">
        <f>SUM(E7)</f>
        <v>0</v>
      </c>
      <c r="F8" s="188"/>
      <c r="G8" s="162">
        <f>SUM(G7)</f>
        <v>0</v>
      </c>
      <c r="H8" s="188"/>
      <c r="I8" s="162">
        <f>SUM(I7)</f>
        <v>0</v>
      </c>
      <c r="J8" s="188"/>
      <c r="K8" s="188"/>
      <c r="L8" s="188"/>
      <c r="M8" s="162">
        <f>SUM(M7:M7)</f>
        <v>24004791938</v>
      </c>
      <c r="N8" s="188"/>
      <c r="O8" s="162">
        <f>SUM(O7:O7)</f>
        <v>-23601302386</v>
      </c>
      <c r="P8" s="188"/>
      <c r="Q8" s="162">
        <f>SUM(Q7:Q7)</f>
        <v>403489552</v>
      </c>
      <c r="R8" s="113" t="s">
        <v>122</v>
      </c>
      <c r="S8" s="113">
        <v>380000</v>
      </c>
      <c r="T8" s="113">
        <v>409299670616</v>
      </c>
      <c r="U8" s="7">
        <v>-78000000</v>
      </c>
      <c r="V8" s="113">
        <f>T8-U8</f>
        <v>409377670616</v>
      </c>
      <c r="AC8" s="250"/>
    </row>
    <row r="9" spans="1:29" ht="20.25" customHeight="1" thickTop="1">
      <c r="A9" s="84"/>
      <c r="B9" s="84"/>
      <c r="C9" s="84"/>
      <c r="D9" s="84"/>
      <c r="E9" s="63"/>
      <c r="F9" s="63"/>
      <c r="G9" s="63"/>
      <c r="H9" s="63"/>
      <c r="I9" s="12"/>
      <c r="J9" s="12"/>
      <c r="K9" s="12"/>
      <c r="L9" s="12"/>
      <c r="M9" s="12"/>
      <c r="N9" s="12"/>
      <c r="O9" s="12"/>
      <c r="P9" s="12"/>
      <c r="Q9" s="12"/>
      <c r="R9" s="113"/>
      <c r="S9" s="113">
        <f>SUM(S8:S8)</f>
        <v>380000</v>
      </c>
      <c r="T9" s="113">
        <f>SUM(T8:T8)</f>
        <v>409299670616</v>
      </c>
      <c r="U9" s="113">
        <f>SUM(U8:U8)</f>
        <v>-78000000</v>
      </c>
      <c r="V9" s="113">
        <f>SUM(V8:V8)</f>
        <v>409377670616</v>
      </c>
    </row>
    <row r="10" spans="1:29" ht="21.75">
      <c r="A10" s="498" t="s">
        <v>36</v>
      </c>
      <c r="B10" s="499"/>
      <c r="C10" s="499"/>
      <c r="D10" s="499"/>
      <c r="E10" s="499"/>
      <c r="F10" s="499"/>
      <c r="G10" s="499"/>
      <c r="H10" s="499"/>
      <c r="I10" s="499"/>
      <c r="J10" s="499"/>
      <c r="K10" s="499"/>
      <c r="L10" s="499"/>
      <c r="M10" s="499"/>
      <c r="N10" s="499"/>
      <c r="O10" s="499"/>
      <c r="P10" s="499"/>
      <c r="Q10" s="500"/>
      <c r="R10" s="113"/>
    </row>
    <row r="11" spans="1:29" hidden="1"/>
    <row r="12" spans="1:29" hidden="1">
      <c r="K12" s="71">
        <v>245000</v>
      </c>
      <c r="M12" s="71">
        <v>245000000000</v>
      </c>
      <c r="Q12" s="71">
        <v>5638702098</v>
      </c>
    </row>
    <row r="13" spans="1:29" hidden="1">
      <c r="K13" s="71" t="e">
        <f>K12-#REF!</f>
        <v>#REF!</v>
      </c>
      <c r="M13" s="71">
        <f>M12-M8</f>
        <v>220995208062</v>
      </c>
      <c r="Q13" s="71">
        <f>Q12-Q8</f>
        <v>5235212546</v>
      </c>
    </row>
    <row r="14" spans="1:29" hidden="1"/>
    <row r="15" spans="1:29" hidden="1"/>
  </sheetData>
  <autoFilter ref="A6:Q6" xr:uid="{00000000-0009-0000-0000-000010000000}">
    <sortState xmlns:xlrd2="http://schemas.microsoft.com/office/spreadsheetml/2017/richdata2" ref="A7:Q14">
      <sortCondition descending="1" ref="Q6"/>
    </sortState>
  </autoFilter>
  <mergeCells count="8">
    <mergeCell ref="A1:Q1"/>
    <mergeCell ref="A2:Q2"/>
    <mergeCell ref="A3:Q3"/>
    <mergeCell ref="A10:Q10"/>
    <mergeCell ref="C5:I5"/>
    <mergeCell ref="K5:Q5"/>
    <mergeCell ref="A4:I4"/>
    <mergeCell ref="J4:Q4"/>
  </mergeCells>
  <printOptions horizontalCentered="1"/>
  <pageMargins left="0.25" right="0.25" top="0.75" bottom="0.75" header="0.3" footer="0.3"/>
  <pageSetup paperSize="9" scale="68" fitToHeight="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0">
    <tabColor rgb="FF92D050"/>
    <pageSetUpPr fitToPage="1"/>
  </sheetPr>
  <dimension ref="A1:Q29"/>
  <sheetViews>
    <sheetView rightToLeft="1" view="pageBreakPreview" zoomScale="90" zoomScaleNormal="100" zoomScaleSheetLayoutView="90" workbookViewId="0">
      <selection activeCell="I26" sqref="I26:Q32"/>
    </sheetView>
  </sheetViews>
  <sheetFormatPr defaultColWidth="9.140625" defaultRowHeight="21.75"/>
  <cols>
    <col min="1" max="1" width="44" style="7" bestFit="1" customWidth="1"/>
    <col min="2" max="2" width="0.5703125" style="7" customWidth="1"/>
    <col min="3" max="3" width="14.5703125" style="12" bestFit="1" customWidth="1"/>
    <col min="4" max="4" width="0.85546875" style="12" customWidth="1"/>
    <col min="5" max="5" width="28" style="12" customWidth="1"/>
    <col min="6" max="6" width="0.85546875" style="12" customWidth="1"/>
    <col min="7" max="7" width="26.28515625" style="12" bestFit="1" customWidth="1"/>
    <col min="8" max="8" width="0.7109375" style="12" customWidth="1"/>
    <col min="9" max="9" width="28.5703125" style="12" customWidth="1"/>
    <col min="10" max="10" width="1.42578125" style="12" customWidth="1"/>
    <col min="11" max="11" width="14.5703125" style="12" bestFit="1" customWidth="1"/>
    <col min="12" max="12" width="1.140625" style="12" customWidth="1"/>
    <col min="13" max="13" width="26.140625" style="12" customWidth="1"/>
    <col min="14" max="14" width="1" style="12" customWidth="1"/>
    <col min="15" max="15" width="26.28515625" style="12" bestFit="1" customWidth="1"/>
    <col min="16" max="16" width="1.140625" style="12" customWidth="1"/>
    <col min="17" max="17" width="31" style="12" customWidth="1"/>
    <col min="18" max="16384" width="9.140625" style="7"/>
  </cols>
  <sheetData>
    <row r="1" spans="1:17" ht="22.5">
      <c r="A1" s="484" t="s">
        <v>75</v>
      </c>
      <c r="B1" s="484"/>
      <c r="C1" s="484"/>
      <c r="D1" s="484"/>
      <c r="E1" s="484"/>
      <c r="F1" s="484"/>
      <c r="G1" s="484"/>
      <c r="H1" s="484"/>
      <c r="I1" s="484"/>
      <c r="J1" s="484"/>
      <c r="K1" s="484"/>
      <c r="L1" s="484"/>
      <c r="M1" s="484"/>
      <c r="N1" s="484"/>
      <c r="O1" s="484"/>
      <c r="P1" s="484"/>
      <c r="Q1" s="484"/>
    </row>
    <row r="2" spans="1:17" ht="22.5">
      <c r="A2" s="484" t="s">
        <v>48</v>
      </c>
      <c r="B2" s="484"/>
      <c r="C2" s="484"/>
      <c r="D2" s="484"/>
      <c r="E2" s="484"/>
      <c r="F2" s="484"/>
      <c r="G2" s="484"/>
      <c r="H2" s="484"/>
      <c r="I2" s="484"/>
      <c r="J2" s="484"/>
      <c r="K2" s="484"/>
      <c r="L2" s="484"/>
      <c r="M2" s="484"/>
      <c r="N2" s="484"/>
      <c r="O2" s="484"/>
      <c r="P2" s="484"/>
      <c r="Q2" s="484"/>
    </row>
    <row r="3" spans="1:17" ht="22.5">
      <c r="A3" s="484" t="str">
        <f>روکش!A21</f>
        <v>منتهی به 1405/02/31</v>
      </c>
      <c r="B3" s="484"/>
      <c r="C3" s="484"/>
      <c r="D3" s="484"/>
      <c r="E3" s="484"/>
      <c r="F3" s="484"/>
      <c r="G3" s="484"/>
      <c r="H3" s="484"/>
      <c r="I3" s="484"/>
      <c r="J3" s="484"/>
      <c r="K3" s="484"/>
      <c r="L3" s="484"/>
      <c r="M3" s="484"/>
      <c r="N3" s="484"/>
      <c r="O3" s="484"/>
      <c r="P3" s="484"/>
      <c r="Q3" s="484"/>
    </row>
    <row r="4" spans="1:17">
      <c r="A4" s="444" t="s">
        <v>54</v>
      </c>
      <c r="B4" s="444"/>
      <c r="C4" s="444"/>
      <c r="D4" s="444"/>
      <c r="E4" s="444"/>
      <c r="F4" s="444"/>
      <c r="G4" s="444"/>
      <c r="H4" s="444"/>
    </row>
    <row r="5" spans="1:17" s="251" customFormat="1" ht="16.5" customHeight="1" thickBot="1">
      <c r="A5" s="104"/>
      <c r="B5" s="104"/>
      <c r="C5" s="507" t="s">
        <v>191</v>
      </c>
      <c r="D5" s="507"/>
      <c r="E5" s="507"/>
      <c r="F5" s="507"/>
      <c r="G5" s="507"/>
      <c r="H5" s="507"/>
      <c r="I5" s="507"/>
      <c r="J5" s="69"/>
      <c r="K5" s="502" t="s">
        <v>190</v>
      </c>
      <c r="L5" s="502"/>
      <c r="M5" s="502"/>
      <c r="N5" s="502"/>
      <c r="O5" s="502"/>
      <c r="P5" s="502"/>
      <c r="Q5" s="502"/>
    </row>
    <row r="6" spans="1:17" s="251" customFormat="1" ht="27" customHeight="1" thickBot="1">
      <c r="A6" s="104" t="s">
        <v>30</v>
      </c>
      <c r="B6" s="104"/>
      <c r="C6" s="75" t="s">
        <v>3</v>
      </c>
      <c r="D6" s="69"/>
      <c r="E6" s="76" t="s">
        <v>17</v>
      </c>
      <c r="F6" s="69"/>
      <c r="G6" s="75" t="s">
        <v>34</v>
      </c>
      <c r="H6" s="69"/>
      <c r="I6" s="76" t="s">
        <v>35</v>
      </c>
      <c r="J6" s="69"/>
      <c r="K6" s="75" t="s">
        <v>3</v>
      </c>
      <c r="L6" s="69"/>
      <c r="M6" s="76" t="s">
        <v>17</v>
      </c>
      <c r="N6" s="69"/>
      <c r="O6" s="76" t="s">
        <v>34</v>
      </c>
      <c r="P6" s="69"/>
      <c r="Q6" s="257" t="s">
        <v>35</v>
      </c>
    </row>
    <row r="7" spans="1:17" s="251" customFormat="1" ht="27" customHeight="1">
      <c r="A7" s="109" t="s">
        <v>141</v>
      </c>
      <c r="B7" s="104"/>
      <c r="C7" s="137">
        <f>_xlfn.XLOOKUP(A7,صندوق!$A$9:$A$14,صندوق!$O$9:$O$14,0)</f>
        <v>49000</v>
      </c>
      <c r="D7" s="137"/>
      <c r="E7" s="137">
        <f>_xlfn.XLOOKUP(A7,صندوق!$A$9:$A$14,صندوق!$U$9:$U$14,0)</f>
        <v>87464118000</v>
      </c>
      <c r="F7" s="137"/>
      <c r="G7" s="137">
        <v>-86652629000</v>
      </c>
      <c r="H7" s="137"/>
      <c r="I7" s="137">
        <f>E7+G7</f>
        <v>811489000</v>
      </c>
      <c r="J7" s="137"/>
      <c r="K7" s="137">
        <f>_xlfn.XLOOKUP(A7,صندوق!$A$9:$A$14,صندوق!$O$9:$O$14,0)</f>
        <v>49000</v>
      </c>
      <c r="L7" s="137"/>
      <c r="M7" s="137">
        <f>_xlfn.XLOOKUP(A7,صندوق!$A$9:$A$14,صندوق!$U$9:$U$14,0)</f>
        <v>87464118000</v>
      </c>
      <c r="N7" s="137"/>
      <c r="O7" s="137">
        <v>-80321143000</v>
      </c>
      <c r="P7" s="69"/>
      <c r="Q7" s="137">
        <f>M7+O7</f>
        <v>7142975000</v>
      </c>
    </row>
    <row r="8" spans="1:17" s="251" customFormat="1" ht="27" customHeight="1">
      <c r="A8" s="109" t="s">
        <v>138</v>
      </c>
      <c r="B8" s="104"/>
      <c r="C8" s="137">
        <f>_xlfn.XLOOKUP(A8,صندوق!$A$9:$A$14,صندوق!$O$9:$O$14,0)</f>
        <v>2642533</v>
      </c>
      <c r="D8" s="137"/>
      <c r="E8" s="137">
        <f>_xlfn.XLOOKUP(A8,صندوق!$A$9:$A$14,صندوق!$U$9:$U$14,0)</f>
        <v>84946865818</v>
      </c>
      <c r="F8" s="137"/>
      <c r="G8" s="137">
        <v>-80721455551</v>
      </c>
      <c r="H8" s="137"/>
      <c r="I8" s="137">
        <f t="shared" ref="I8:I18" si="0">E8+G8</f>
        <v>4225410267</v>
      </c>
      <c r="J8" s="137"/>
      <c r="K8" s="137">
        <f>_xlfn.XLOOKUP(A8,صندوق!$A$9:$A$14,صندوق!$O$9:$O$14,0)</f>
        <v>2642533</v>
      </c>
      <c r="L8" s="137"/>
      <c r="M8" s="137">
        <f>_xlfn.XLOOKUP(A8,صندوق!$A$9:$A$14,صندوق!$U$9:$U$14,0)</f>
        <v>84946865818</v>
      </c>
      <c r="N8" s="137"/>
      <c r="O8" s="137">
        <v>-74798455659</v>
      </c>
      <c r="P8" s="69"/>
      <c r="Q8" s="137">
        <f t="shared" ref="Q8:Q18" si="1">M8+O8</f>
        <v>10148410159</v>
      </c>
    </row>
    <row r="9" spans="1:17" s="251" customFormat="1" ht="27" customHeight="1">
      <c r="A9" s="109" t="s">
        <v>168</v>
      </c>
      <c r="B9" s="104"/>
      <c r="C9" s="137">
        <f>_xlfn.XLOOKUP(A9,صندوق!$A$9:$A$14,صندوق!$O$9:$O$14,0)</f>
        <v>6128379</v>
      </c>
      <c r="D9" s="137"/>
      <c r="E9" s="137">
        <f>_xlfn.XLOOKUP(A9,صندوق!$A$9:$A$14,صندوق!$U$9:$U$14,0)</f>
        <v>84973651862</v>
      </c>
      <c r="F9" s="137"/>
      <c r="G9" s="137">
        <v>-80751076164</v>
      </c>
      <c r="H9" s="137"/>
      <c r="I9" s="137">
        <f t="shared" si="0"/>
        <v>4222575698</v>
      </c>
      <c r="J9" s="137"/>
      <c r="K9" s="137">
        <f>_xlfn.XLOOKUP(A9,صندوق!$A$9:$A$14,صندوق!$O$9:$O$14,0)</f>
        <v>6128379</v>
      </c>
      <c r="L9" s="137"/>
      <c r="M9" s="137">
        <f>_xlfn.XLOOKUP(A9,صندوق!$A$9:$A$14,صندوق!$U$9:$U$14,0)</f>
        <v>84973651862</v>
      </c>
      <c r="N9" s="137"/>
      <c r="O9" s="137">
        <v>-74823340292</v>
      </c>
      <c r="P9" s="69"/>
      <c r="Q9" s="137">
        <f t="shared" si="1"/>
        <v>10150311570</v>
      </c>
    </row>
    <row r="10" spans="1:17" s="251" customFormat="1" ht="27" customHeight="1">
      <c r="A10" s="109" t="s">
        <v>147</v>
      </c>
      <c r="B10" s="104"/>
      <c r="C10" s="137">
        <f>_xlfn.XLOOKUP(A10,صندوق!$A$9:$A$14,صندوق!$O$9:$O$14,0)</f>
        <v>4899171</v>
      </c>
      <c r="D10" s="137"/>
      <c r="E10" s="137">
        <f>_xlfn.XLOOKUP(A10,صندوق!$A$9:$A$14,صندوق!$U$9:$U$14,0)</f>
        <v>104313148932</v>
      </c>
      <c r="F10" s="137"/>
      <c r="G10" s="137">
        <v>-99129826014</v>
      </c>
      <c r="H10" s="137"/>
      <c r="I10" s="137">
        <f t="shared" si="0"/>
        <v>5183322918</v>
      </c>
      <c r="J10" s="137"/>
      <c r="K10" s="137">
        <f>_xlfn.XLOOKUP(A10,صندوق!$A$9:$A$14,صندوق!$O$9:$O$14,0)</f>
        <v>4899171</v>
      </c>
      <c r="L10" s="137"/>
      <c r="M10" s="137">
        <f>_xlfn.XLOOKUP(A10,صندوق!$A$9:$A$14,صندوق!$U$9:$U$14,0)</f>
        <v>104313148932</v>
      </c>
      <c r="N10" s="137"/>
      <c r="O10" s="137">
        <v>-91842505118</v>
      </c>
      <c r="P10" s="69"/>
      <c r="Q10" s="137">
        <f t="shared" si="1"/>
        <v>12470643814</v>
      </c>
    </row>
    <row r="11" spans="1:17" s="251" customFormat="1" ht="27" customHeight="1">
      <c r="A11" s="109" t="s">
        <v>169</v>
      </c>
      <c r="B11" s="104"/>
      <c r="C11" s="137">
        <f>_xlfn.XLOOKUP(A11,صندوق!$A$9:$A$14,صندوق!$O$9:$O$14,0)</f>
        <v>3698906</v>
      </c>
      <c r="D11" s="137"/>
      <c r="E11" s="137">
        <f>_xlfn.XLOOKUP(A11,صندوق!$A$9:$A$14,صندوق!$U$9:$U$14,0)</f>
        <v>84616173656</v>
      </c>
      <c r="F11" s="137"/>
      <c r="G11" s="137">
        <v>-80395721910</v>
      </c>
      <c r="H11" s="137"/>
      <c r="I11" s="137">
        <f t="shared" si="0"/>
        <v>4220451746</v>
      </c>
      <c r="J11" s="137"/>
      <c r="K11" s="137">
        <f>_xlfn.XLOOKUP(A11,صندوق!$A$9:$A$14,صندوق!$O$9:$O$14,0)</f>
        <v>3698906</v>
      </c>
      <c r="L11" s="137"/>
      <c r="M11" s="137">
        <f>_xlfn.XLOOKUP(A11,صندوق!$A$9:$A$14,صندوق!$U$9:$U$14,0)</f>
        <v>84616173656</v>
      </c>
      <c r="N11" s="137"/>
      <c r="O11" s="137">
        <v>-74645439631</v>
      </c>
      <c r="P11" s="69"/>
      <c r="Q11" s="137">
        <f t="shared" si="1"/>
        <v>9970734025</v>
      </c>
    </row>
    <row r="12" spans="1:17" s="251" customFormat="1" ht="27" customHeight="1">
      <c r="A12" s="109" t="s">
        <v>170</v>
      </c>
      <c r="B12" s="104"/>
      <c r="C12" s="137">
        <f>_xlfn.XLOOKUP(A12,صندوق!$A$9:$A$14,صندوق!$O$9:$O$14,0)</f>
        <v>3268231</v>
      </c>
      <c r="D12" s="137"/>
      <c r="E12" s="137">
        <f>_xlfn.XLOOKUP(A12,صندوق!$A$9:$A$14,صندوق!$U$9:$U$14,0)</f>
        <v>84427590459</v>
      </c>
      <c r="F12" s="137"/>
      <c r="G12" s="137">
        <v>-80362303283</v>
      </c>
      <c r="H12" s="137"/>
      <c r="I12" s="137">
        <f t="shared" si="0"/>
        <v>4065287176</v>
      </c>
      <c r="J12" s="137"/>
      <c r="K12" s="137">
        <f>_xlfn.XLOOKUP(A12,صندوق!$A$9:$A$14,صندوق!$O$9:$O$14,0)</f>
        <v>3268231</v>
      </c>
      <c r="L12" s="137"/>
      <c r="M12" s="137">
        <f>_xlfn.XLOOKUP(A12,صندوق!$A$9:$A$14,صندوق!$U$9:$U$14,0)</f>
        <v>84427590459</v>
      </c>
      <c r="N12" s="137"/>
      <c r="O12" s="137">
        <v>-74640676636</v>
      </c>
      <c r="P12" s="69"/>
      <c r="Q12" s="137">
        <f t="shared" si="1"/>
        <v>9786913823</v>
      </c>
    </row>
    <row r="13" spans="1:17" s="251" customFormat="1" ht="27" customHeight="1">
      <c r="A13" s="109" t="s">
        <v>134</v>
      </c>
      <c r="B13" s="104"/>
      <c r="C13" s="137">
        <f>_xlfn.XLOOKUP(A13,اوراق!$A$9:$A$14,اوراق!$Y$9:$Y$14,0)</f>
        <v>120000</v>
      </c>
      <c r="D13" s="137"/>
      <c r="E13" s="137">
        <f>_xlfn.XLOOKUP(A13,اوراق!$A$9:$A$14,اوراق!$AE$9:$AE$14,0)</f>
        <v>86692915083</v>
      </c>
      <c r="F13" s="137"/>
      <c r="G13" s="137">
        <v>-86692915083</v>
      </c>
      <c r="H13" s="137"/>
      <c r="I13" s="137">
        <f t="shared" si="0"/>
        <v>0</v>
      </c>
      <c r="J13" s="137"/>
      <c r="K13" s="137">
        <v>120000</v>
      </c>
      <c r="L13" s="137"/>
      <c r="M13" s="137">
        <f>_xlfn.XLOOKUP(A13,اوراق!$A$9:$A$14,اوراق!$AE$9:$AE$14,0)</f>
        <v>86692915083</v>
      </c>
      <c r="N13" s="137"/>
      <c r="O13" s="137">
        <v>-88631780250</v>
      </c>
      <c r="P13" s="69"/>
      <c r="Q13" s="137">
        <f t="shared" si="1"/>
        <v>-1938865167</v>
      </c>
    </row>
    <row r="14" spans="1:17" s="251" customFormat="1" ht="27" customHeight="1">
      <c r="A14" s="109" t="s">
        <v>87</v>
      </c>
      <c r="B14" s="104"/>
      <c r="C14" s="137">
        <f>_xlfn.XLOOKUP(A14,اوراق!$A$9:$A$14,اوراق!$Y$9:$Y$14,0)</f>
        <v>320000</v>
      </c>
      <c r="D14" s="137"/>
      <c r="E14" s="137">
        <f>_xlfn.XLOOKUP(A14,اوراق!$A$9:$A$14,اوراق!$AE$9:$AE$14,0)</f>
        <v>319826000000</v>
      </c>
      <c r="F14" s="137"/>
      <c r="G14" s="137">
        <v>-319826000000</v>
      </c>
      <c r="H14" s="137"/>
      <c r="I14" s="137">
        <f t="shared" si="0"/>
        <v>0</v>
      </c>
      <c r="J14" s="137"/>
      <c r="K14" s="137">
        <f>_xlfn.XLOOKUP(A14,اوراق!$A$9:$A$14,اوراق!$Y$9:$Y$14,0)</f>
        <v>320000</v>
      </c>
      <c r="L14" s="137"/>
      <c r="M14" s="137">
        <f>_xlfn.XLOOKUP(A14,اوراق!$A$9:$A$14,اوراق!$AE$9:$AE$14,0)</f>
        <v>319826000000</v>
      </c>
      <c r="N14" s="137"/>
      <c r="O14" s="137">
        <v>-319826000000</v>
      </c>
      <c r="P14" s="83"/>
      <c r="Q14" s="137">
        <f t="shared" si="1"/>
        <v>0</v>
      </c>
    </row>
    <row r="15" spans="1:17" s="251" customFormat="1" ht="27" customHeight="1">
      <c r="A15" s="109" t="s">
        <v>159</v>
      </c>
      <c r="B15" s="104"/>
      <c r="C15" s="137">
        <f>_xlfn.XLOOKUP(A15,اوراق!$A$9:$A$14,اوراق!$Y$9:$Y$14,0)</f>
        <v>100000</v>
      </c>
      <c r="D15" s="137"/>
      <c r="E15" s="137">
        <f>_xlfn.XLOOKUP(A15,اوراق!$A$9:$A$14,اوراق!$AE$9:$AE$14,0)</f>
        <v>88182824503</v>
      </c>
      <c r="F15" s="137"/>
      <c r="G15" s="137">
        <v>-88182824503</v>
      </c>
      <c r="H15" s="137"/>
      <c r="I15" s="137">
        <f t="shared" si="0"/>
        <v>0</v>
      </c>
      <c r="J15" s="137"/>
      <c r="K15" s="137">
        <f>_xlfn.XLOOKUP(A15,اوراق!$A$9:$A$14,اوراق!$Y$9:$Y$14,0)</f>
        <v>100000</v>
      </c>
      <c r="L15" s="137"/>
      <c r="M15" s="137">
        <f>_xlfn.XLOOKUP(A15,اوراق!$A$9:$A$14,اوراق!$AE$9:$AE$14,0)</f>
        <v>88182824503</v>
      </c>
      <c r="N15" s="137"/>
      <c r="O15" s="137">
        <v>-91086544747</v>
      </c>
      <c r="P15" s="83"/>
      <c r="Q15" s="137">
        <f t="shared" si="1"/>
        <v>-2903720244</v>
      </c>
    </row>
    <row r="16" spans="1:17" s="251" customFormat="1" ht="27" customHeight="1">
      <c r="A16" s="109" t="s">
        <v>135</v>
      </c>
      <c r="B16" s="104"/>
      <c r="C16" s="137">
        <f>_xlfn.XLOOKUP(A16,اوراق!$A$9:$A$14,اوراق!$Y$9:$Y$14,0)</f>
        <v>320000</v>
      </c>
      <c r="D16" s="137"/>
      <c r="E16" s="137">
        <f>_xlfn.XLOOKUP(A16,اوراق!$A$9:$A$14,اوراق!$AE$9:$AE$14,0)</f>
        <v>298017704713</v>
      </c>
      <c r="F16" s="137"/>
      <c r="G16" s="137">
        <v>-304133417485</v>
      </c>
      <c r="H16" s="137"/>
      <c r="I16" s="137">
        <f t="shared" si="0"/>
        <v>-6115712772</v>
      </c>
      <c r="J16" s="137"/>
      <c r="K16" s="137">
        <f>_xlfn.XLOOKUP(A16,اوراق!$A$9:$A$14,اوراق!$Y$9:$Y$14,0)</f>
        <v>320000</v>
      </c>
      <c r="L16" s="137"/>
      <c r="M16" s="137">
        <f>_xlfn.XLOOKUP(A16,اوراق!$A$9:$A$14,اوراق!$AE$9:$AE$14,0)</f>
        <v>298017704713</v>
      </c>
      <c r="N16" s="137"/>
      <c r="O16" s="137">
        <v>-278341689367</v>
      </c>
      <c r="P16" s="83"/>
      <c r="Q16" s="137">
        <f t="shared" si="1"/>
        <v>19676015346</v>
      </c>
    </row>
    <row r="17" spans="1:17" s="251" customFormat="1" ht="27" customHeight="1">
      <c r="A17" s="109" t="s">
        <v>123</v>
      </c>
      <c r="B17" s="104"/>
      <c r="C17" s="137">
        <f>_xlfn.XLOOKUP(A17,اوراق!$A$9:$A$14,اوراق!$Y$9:$Y$14,0)</f>
        <v>200000</v>
      </c>
      <c r="D17" s="137"/>
      <c r="E17" s="137">
        <f>_xlfn.XLOOKUP(A17,اوراق!$A$9:$A$14,اوراق!$AE$9:$AE$14,0)</f>
        <v>199891250000</v>
      </c>
      <c r="F17" s="137"/>
      <c r="G17" s="137">
        <v>-199891250000</v>
      </c>
      <c r="H17" s="137"/>
      <c r="I17" s="137">
        <f t="shared" si="0"/>
        <v>0</v>
      </c>
      <c r="J17" s="137"/>
      <c r="K17" s="137">
        <f>_xlfn.XLOOKUP(A17,اوراق!$A$9:$A$14,اوراق!$Y$9:$Y$14,0)</f>
        <v>200000</v>
      </c>
      <c r="L17" s="137"/>
      <c r="M17" s="137">
        <f>_xlfn.XLOOKUP(A17,اوراق!$A$9:$A$14,اوراق!$AE$9:$AE$14,0)</f>
        <v>199891250000</v>
      </c>
      <c r="N17" s="137"/>
      <c r="O17" s="137">
        <v>-199891250000</v>
      </c>
      <c r="P17" s="83"/>
      <c r="Q17" s="137">
        <f t="shared" si="1"/>
        <v>0</v>
      </c>
    </row>
    <row r="18" spans="1:17" s="251" customFormat="1" ht="27" customHeight="1">
      <c r="A18" s="109" t="s">
        <v>165</v>
      </c>
      <c r="B18" s="104"/>
      <c r="C18" s="137">
        <f>_xlfn.XLOOKUP(A18,اوراق!$A$9:$A$14,اوراق!$Y$9:$Y$14,0)</f>
        <v>530000</v>
      </c>
      <c r="D18" s="137"/>
      <c r="E18" s="137">
        <f>_xlfn.XLOOKUP(A18,اوراق!$A$9:$A$14,اوراق!$AE$9:$AE$14,0)</f>
        <v>510356672585</v>
      </c>
      <c r="F18" s="137"/>
      <c r="G18" s="137">
        <v>-509460929910</v>
      </c>
      <c r="H18" s="137"/>
      <c r="I18" s="137">
        <f t="shared" si="0"/>
        <v>895742675</v>
      </c>
      <c r="J18" s="137"/>
      <c r="K18" s="137">
        <f>_xlfn.XLOOKUP(A18,اوراق!$A$9:$A$14,اوراق!$Y$9:$Y$14,0)</f>
        <v>530000</v>
      </c>
      <c r="L18" s="137"/>
      <c r="M18" s="137">
        <f>_xlfn.XLOOKUP(A18,اوراق!$A$9:$A$14,اوراق!$AE$9:$AE$14,0)</f>
        <v>510356672585</v>
      </c>
      <c r="N18" s="137"/>
      <c r="O18" s="137">
        <v>-505186155582</v>
      </c>
      <c r="P18" s="83"/>
      <c r="Q18" s="137">
        <f t="shared" si="1"/>
        <v>5170517003</v>
      </c>
    </row>
    <row r="19" spans="1:17" s="251" customFormat="1" ht="25.5" customHeight="1" thickBot="1">
      <c r="A19" s="252"/>
      <c r="B19" s="104"/>
      <c r="C19" s="179"/>
      <c r="D19" s="179"/>
      <c r="E19" s="253">
        <f>SUM(E7:E18)</f>
        <v>2033708915611</v>
      </c>
      <c r="F19" s="179"/>
      <c r="G19" s="253">
        <f>SUM(G7:G18)</f>
        <v>-2016200348903</v>
      </c>
      <c r="H19" s="179"/>
      <c r="I19" s="253">
        <f>SUM(I7:I18)</f>
        <v>17508566708</v>
      </c>
      <c r="J19" s="179"/>
      <c r="K19" s="179"/>
      <c r="L19" s="179"/>
      <c r="M19" s="253">
        <f>SUM(M7:M18)</f>
        <v>2033708915611</v>
      </c>
      <c r="N19" s="179"/>
      <c r="O19" s="253">
        <f>SUM(O7:O18)</f>
        <v>-1954034980282</v>
      </c>
      <c r="P19" s="179"/>
      <c r="Q19" s="253">
        <f>SUM(Q7:Q18)</f>
        <v>79673935329</v>
      </c>
    </row>
    <row r="20" spans="1:17" s="251" customFormat="1" ht="22.5" thickTop="1">
      <c r="A20" s="104"/>
      <c r="B20" s="104"/>
      <c r="C20" s="69"/>
      <c r="D20" s="69"/>
      <c r="E20" s="69"/>
      <c r="F20" s="69"/>
      <c r="G20" s="69"/>
      <c r="H20" s="69"/>
      <c r="I20" s="69"/>
      <c r="J20" s="69"/>
      <c r="K20" s="69"/>
      <c r="L20" s="69"/>
      <c r="M20" s="69"/>
      <c r="N20" s="69"/>
      <c r="O20" s="69"/>
      <c r="P20" s="69"/>
      <c r="Q20" s="69"/>
    </row>
    <row r="21" spans="1:17" s="251" customFormat="1" ht="24.75" customHeight="1">
      <c r="A21" s="504" t="s">
        <v>36</v>
      </c>
      <c r="B21" s="505"/>
      <c r="C21" s="505"/>
      <c r="D21" s="505"/>
      <c r="E21" s="505"/>
      <c r="F21" s="505"/>
      <c r="G21" s="505"/>
      <c r="H21" s="505"/>
      <c r="I21" s="505"/>
      <c r="J21" s="505"/>
      <c r="K21" s="505"/>
      <c r="L21" s="505"/>
      <c r="M21" s="505"/>
      <c r="N21" s="505"/>
      <c r="O21" s="505"/>
      <c r="P21" s="505"/>
      <c r="Q21" s="506"/>
    </row>
    <row r="22" spans="1:17" hidden="1">
      <c r="E22" s="12">
        <v>1174905835901</v>
      </c>
      <c r="M22" s="12">
        <v>1174905835901</v>
      </c>
      <c r="Q22" s="12">
        <v>8231634510</v>
      </c>
    </row>
    <row r="23" spans="1:17" hidden="1">
      <c r="E23" s="12">
        <f>E22-E19</f>
        <v>-858803079710</v>
      </c>
      <c r="I23" s="12">
        <v>6606085937</v>
      </c>
      <c r="M23" s="12">
        <f>M22-M19</f>
        <v>-858803079710</v>
      </c>
      <c r="Q23" s="12">
        <f>Q22-Q19</f>
        <v>-71442300819</v>
      </c>
    </row>
    <row r="24" spans="1:17" hidden="1">
      <c r="I24" s="12">
        <f>I23-I19</f>
        <v>-10902480771</v>
      </c>
    </row>
    <row r="25" spans="1:17" hidden="1"/>
    <row r="28" spans="1:17">
      <c r="M28" s="348"/>
    </row>
    <row r="29" spans="1:17">
      <c r="M29" s="348"/>
    </row>
  </sheetData>
  <autoFilter ref="A6:Q6" xr:uid="{00000000-0009-0000-0000-000011000000}">
    <sortState xmlns:xlrd2="http://schemas.microsoft.com/office/spreadsheetml/2017/richdata2" ref="A7:Q21">
      <sortCondition descending="1" ref="Q6"/>
    </sortState>
  </autoFilter>
  <mergeCells count="7">
    <mergeCell ref="A21:Q21"/>
    <mergeCell ref="C5:I5"/>
    <mergeCell ref="K5:Q5"/>
    <mergeCell ref="A4:H4"/>
    <mergeCell ref="A1:Q1"/>
    <mergeCell ref="A2:Q2"/>
    <mergeCell ref="A3:Q3"/>
  </mergeCells>
  <printOptions horizontalCentered="1"/>
  <pageMargins left="0.25" right="0.25" top="0.75" bottom="0.75" header="0.3" footer="0.3"/>
  <pageSetup paperSize="9" scale="57" fitToHeight="0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92D050"/>
    <pageSetUpPr fitToPage="1"/>
  </sheetPr>
  <dimension ref="A1:AN54"/>
  <sheetViews>
    <sheetView rightToLeft="1" tabSelected="1" view="pageBreakPreview" zoomScaleNormal="100" zoomScaleSheetLayoutView="100" workbookViewId="0">
      <selection activeCell="J14" sqref="J14:M20"/>
    </sheetView>
  </sheetViews>
  <sheetFormatPr defaultRowHeight="15"/>
  <cols>
    <col min="1" max="1" width="33.42578125" bestFit="1" customWidth="1"/>
    <col min="2" max="2" width="0.42578125" customWidth="1"/>
    <col min="3" max="3" width="18.7109375" bestFit="1" customWidth="1"/>
    <col min="4" max="4" width="0.42578125" customWidth="1"/>
    <col min="5" max="5" width="21" customWidth="1"/>
    <col min="6" max="6" width="0.5703125" customWidth="1"/>
    <col min="7" max="7" width="10.28515625" bestFit="1" customWidth="1"/>
    <col min="8" max="8" width="0.7109375" customWidth="1"/>
    <col min="9" max="9" width="19.28515625" bestFit="1" customWidth="1"/>
    <col min="10" max="10" width="0.5703125" customWidth="1"/>
    <col min="11" max="11" width="21.28515625" customWidth="1"/>
    <col min="12" max="12" width="0.7109375" customWidth="1"/>
    <col min="13" max="13" width="10.42578125" customWidth="1"/>
    <col min="14" max="14" width="0.5703125" customWidth="1"/>
    <col min="15" max="15" width="0.42578125" customWidth="1"/>
    <col min="17" max="17" width="17.85546875" customWidth="1"/>
  </cols>
  <sheetData>
    <row r="1" spans="1:23" s="337" customFormat="1" ht="21">
      <c r="A1" s="454" t="s">
        <v>75</v>
      </c>
      <c r="B1" s="454"/>
      <c r="C1" s="454"/>
      <c r="D1" s="454"/>
      <c r="E1" s="454"/>
      <c r="F1" s="454"/>
      <c r="G1" s="454"/>
      <c r="H1" s="454"/>
      <c r="I1" s="454"/>
      <c r="J1" s="454"/>
      <c r="K1" s="454"/>
      <c r="L1" s="454"/>
      <c r="M1" s="454"/>
      <c r="N1" s="454"/>
      <c r="O1" s="454"/>
      <c r="P1" s="146"/>
      <c r="Q1" s="146"/>
      <c r="R1" s="146"/>
      <c r="S1" s="146"/>
      <c r="T1" s="146"/>
      <c r="U1" s="146"/>
      <c r="V1" s="146"/>
      <c r="W1" s="146"/>
    </row>
    <row r="2" spans="1:23" s="337" customFormat="1" ht="21">
      <c r="A2" s="454" t="s">
        <v>42</v>
      </c>
      <c r="B2" s="454"/>
      <c r="C2" s="454"/>
      <c r="D2" s="454"/>
      <c r="E2" s="454"/>
      <c r="F2" s="454"/>
      <c r="G2" s="454"/>
      <c r="H2" s="454"/>
      <c r="I2" s="454"/>
      <c r="J2" s="454"/>
      <c r="K2" s="454"/>
      <c r="L2" s="454"/>
      <c r="M2" s="454"/>
      <c r="N2" s="454"/>
      <c r="O2" s="454"/>
      <c r="P2" s="146"/>
      <c r="Q2" s="146"/>
      <c r="R2" s="146"/>
      <c r="S2" s="146"/>
      <c r="T2" s="146"/>
      <c r="U2" s="146"/>
      <c r="V2" s="146"/>
      <c r="W2" s="146"/>
    </row>
    <row r="3" spans="1:23" s="337" customFormat="1" ht="21">
      <c r="A3" s="454" t="str">
        <f>سپرده!A3</f>
        <v>منتهی به 1405/02/31</v>
      </c>
      <c r="B3" s="454"/>
      <c r="C3" s="454"/>
      <c r="D3" s="454"/>
      <c r="E3" s="454"/>
      <c r="F3" s="454"/>
      <c r="G3" s="454"/>
      <c r="H3" s="454"/>
      <c r="I3" s="454"/>
      <c r="J3" s="454"/>
      <c r="K3" s="454"/>
      <c r="L3" s="454"/>
      <c r="M3" s="454"/>
      <c r="N3" s="454"/>
      <c r="O3" s="454"/>
      <c r="P3" s="146"/>
      <c r="Q3" s="146"/>
      <c r="R3" s="146"/>
      <c r="S3" s="146"/>
      <c r="T3" s="146"/>
      <c r="U3" s="146"/>
      <c r="V3" s="146"/>
      <c r="W3" s="146"/>
    </row>
    <row r="4" spans="1:23" s="337" customFormat="1" ht="11.25" customHeight="1"/>
    <row r="5" spans="1:23" s="337" customFormat="1" ht="18.75">
      <c r="A5" s="444" t="s">
        <v>92</v>
      </c>
      <c r="B5" s="444"/>
      <c r="C5" s="444"/>
      <c r="D5" s="444"/>
      <c r="E5" s="444"/>
      <c r="F5" s="444"/>
      <c r="G5" s="444"/>
      <c r="H5" s="444"/>
      <c r="I5" s="444"/>
      <c r="J5" s="444"/>
      <c r="K5" s="444"/>
      <c r="L5" s="444"/>
      <c r="M5" s="444"/>
      <c r="N5" s="444"/>
      <c r="O5" s="444"/>
      <c r="P5" s="444"/>
      <c r="Q5" s="444"/>
      <c r="R5" s="444"/>
      <c r="S5" s="444"/>
      <c r="T5" s="444"/>
      <c r="U5" s="444"/>
      <c r="V5" s="444"/>
      <c r="W5" s="444"/>
    </row>
    <row r="6" spans="1:23" s="338" customFormat="1" ht="23.25" customHeight="1">
      <c r="A6" s="509" t="s">
        <v>191</v>
      </c>
      <c r="B6" s="509"/>
      <c r="C6" s="509"/>
      <c r="D6" s="509"/>
      <c r="E6" s="509"/>
      <c r="F6" s="509"/>
      <c r="G6" s="509"/>
      <c r="H6" s="509"/>
      <c r="I6" s="509"/>
      <c r="J6" s="509"/>
      <c r="K6" s="509"/>
      <c r="L6" s="509"/>
      <c r="M6" s="509"/>
      <c r="N6" s="509"/>
    </row>
    <row r="7" spans="1:23" s="337" customFormat="1" ht="63" customHeight="1">
      <c r="A7" s="339" t="s">
        <v>93</v>
      </c>
      <c r="B7" s="303"/>
      <c r="C7" s="339" t="s">
        <v>94</v>
      </c>
      <c r="D7" s="303"/>
      <c r="E7" s="339" t="s">
        <v>95</v>
      </c>
      <c r="F7" s="303"/>
      <c r="G7" s="339" t="s">
        <v>96</v>
      </c>
      <c r="H7" s="303"/>
      <c r="I7" s="339" t="s">
        <v>97</v>
      </c>
      <c r="J7" s="303"/>
      <c r="K7" s="339" t="s">
        <v>196</v>
      </c>
      <c r="L7" s="303"/>
      <c r="M7" s="339" t="s">
        <v>99</v>
      </c>
      <c r="N7" s="303"/>
    </row>
    <row r="8" spans="1:23" s="337" customFormat="1" ht="31.5" customHeight="1">
      <c r="A8" s="340" t="s">
        <v>119</v>
      </c>
      <c r="B8" s="340"/>
      <c r="C8" s="303" t="s">
        <v>164</v>
      </c>
      <c r="D8" s="303"/>
      <c r="E8" s="303" t="s">
        <v>120</v>
      </c>
      <c r="F8" s="303"/>
      <c r="G8" s="373">
        <v>320000</v>
      </c>
      <c r="H8" s="373"/>
      <c r="I8" s="345">
        <v>320000000000</v>
      </c>
      <c r="J8" s="345"/>
      <c r="K8" s="345">
        <v>2904986310</v>
      </c>
      <c r="L8" s="341"/>
      <c r="M8" s="342">
        <v>0.23</v>
      </c>
      <c r="N8" s="342"/>
    </row>
    <row r="9" spans="1:23" s="337" customFormat="1" ht="27" customHeight="1">
      <c r="A9" s="340" t="s">
        <v>119</v>
      </c>
      <c r="B9" s="340"/>
      <c r="C9" s="303" t="s">
        <v>164</v>
      </c>
      <c r="D9" s="303"/>
      <c r="E9" s="303" t="s">
        <v>125</v>
      </c>
      <c r="F9" s="303"/>
      <c r="G9" s="373">
        <v>200000</v>
      </c>
      <c r="H9" s="373"/>
      <c r="I9" s="345">
        <v>211031593750</v>
      </c>
      <c r="J9" s="345"/>
      <c r="K9" s="345">
        <v>1877260260</v>
      </c>
      <c r="L9" s="341"/>
      <c r="M9" s="342">
        <v>0.26</v>
      </c>
      <c r="N9" s="342"/>
      <c r="Q9" s="343"/>
    </row>
    <row r="10" spans="1:23" s="337" customFormat="1" ht="14.25" customHeight="1">
      <c r="A10" s="340"/>
      <c r="B10" s="340"/>
      <c r="C10" s="303"/>
      <c r="D10" s="303"/>
      <c r="E10" s="303"/>
      <c r="F10" s="303"/>
      <c r="G10" s="203"/>
      <c r="H10" s="203"/>
      <c r="I10" s="341"/>
      <c r="J10" s="341"/>
      <c r="K10" s="341"/>
      <c r="L10" s="341"/>
      <c r="M10" s="342"/>
      <c r="N10" s="342"/>
    </row>
    <row r="11" spans="1:23" s="337" customFormat="1" ht="15.75" customHeight="1">
      <c r="A11" s="508" t="s">
        <v>115</v>
      </c>
      <c r="B11" s="508"/>
      <c r="C11" s="508"/>
      <c r="D11" s="508"/>
      <c r="E11" s="508"/>
      <c r="F11" s="508"/>
      <c r="G11" s="508"/>
      <c r="H11" s="508"/>
      <c r="I11" s="508"/>
      <c r="J11" s="508"/>
      <c r="K11" s="508"/>
      <c r="L11" s="270"/>
    </row>
    <row r="12" spans="1:23">
      <c r="K12" s="180"/>
      <c r="L12" s="180"/>
    </row>
    <row r="13" spans="1:23">
      <c r="K13" s="346"/>
    </row>
    <row r="14" spans="1:23">
      <c r="K14" s="346"/>
    </row>
    <row r="15" spans="1:23">
      <c r="K15" s="94"/>
    </row>
    <row r="18" spans="1:11">
      <c r="K18" s="94"/>
    </row>
    <row r="21" spans="1:11">
      <c r="A21" t="s">
        <v>116</v>
      </c>
    </row>
    <row r="54" spans="40:40">
      <c r="AN54" t="s">
        <v>117</v>
      </c>
    </row>
  </sheetData>
  <mergeCells count="6">
    <mergeCell ref="A11:K11"/>
    <mergeCell ref="A1:O1"/>
    <mergeCell ref="A2:O2"/>
    <mergeCell ref="A5:W5"/>
    <mergeCell ref="A3:O3"/>
    <mergeCell ref="A6:N6"/>
  </mergeCells>
  <printOptions horizontalCentered="1"/>
  <pageMargins left="0.7" right="0.7" top="0.75" bottom="0.75" header="0.3" footer="0.3"/>
  <pageSetup scale="88" fitToHeight="0" orientation="landscape" r:id="rId1"/>
  <colBreaks count="1" manualBreakCount="1">
    <brk id="14" max="9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92D050"/>
    <pageSetUpPr fitToPage="1"/>
  </sheetPr>
  <dimension ref="A1:W16"/>
  <sheetViews>
    <sheetView rightToLeft="1" view="pageBreakPreview" zoomScale="70" zoomScaleNormal="100" zoomScaleSheetLayoutView="70" workbookViewId="0">
      <selection activeCell="C7" sqref="C7:G7"/>
    </sheetView>
  </sheetViews>
  <sheetFormatPr defaultColWidth="9.140625" defaultRowHeight="30.75"/>
  <cols>
    <col min="1" max="1" width="59.85546875" style="20" customWidth="1"/>
    <col min="2" max="2" width="1.85546875" style="20" customWidth="1"/>
    <col min="3" max="3" width="11.42578125" style="24" customWidth="1"/>
    <col min="4" max="4" width="1.140625" style="24" customWidth="1"/>
    <col min="5" max="5" width="24.85546875" style="24" customWidth="1"/>
    <col min="6" max="6" width="1.42578125" style="24" customWidth="1"/>
    <col min="7" max="7" width="22.28515625" style="24" customWidth="1"/>
    <col min="8" max="8" width="1.5703125" style="24" customWidth="1"/>
    <col min="9" max="9" width="20.5703125" style="24" bestFit="1" customWidth="1"/>
    <col min="10" max="10" width="29.140625" style="24" bestFit="1" customWidth="1"/>
    <col min="11" max="11" width="1.42578125" style="24" customWidth="1"/>
    <col min="12" max="12" width="20.7109375" style="24" customWidth="1"/>
    <col min="13" max="13" width="29.140625" style="24" customWidth="1"/>
    <col min="14" max="14" width="1.140625" style="24" customWidth="1"/>
    <col min="15" max="15" width="13" style="24" customWidth="1"/>
    <col min="16" max="16" width="1.42578125" style="24" customWidth="1"/>
    <col min="17" max="17" width="18.7109375" style="24" customWidth="1"/>
    <col min="18" max="18" width="1.5703125" style="24" customWidth="1"/>
    <col min="19" max="19" width="24.28515625" style="24" customWidth="1"/>
    <col min="20" max="20" width="1.85546875" style="24" customWidth="1"/>
    <col min="21" max="21" width="37.42578125" style="24" bestFit="1" customWidth="1"/>
    <col min="22" max="22" width="1.5703125" style="20" customWidth="1"/>
    <col min="23" max="23" width="21.85546875" style="31" customWidth="1"/>
    <col min="24" max="24" width="10.140625" style="20" bestFit="1" customWidth="1"/>
    <col min="25" max="16384" width="9.140625" style="20"/>
  </cols>
  <sheetData>
    <row r="1" spans="1:23" ht="31.5">
      <c r="A1" s="396" t="s">
        <v>75</v>
      </c>
      <c r="B1" s="396"/>
      <c r="C1" s="396"/>
      <c r="D1" s="396"/>
      <c r="E1" s="396"/>
      <c r="F1" s="396"/>
      <c r="G1" s="396"/>
      <c r="H1" s="396"/>
      <c r="I1" s="396"/>
      <c r="J1" s="396"/>
      <c r="K1" s="396"/>
      <c r="L1" s="396"/>
      <c r="M1" s="396"/>
      <c r="N1" s="396"/>
      <c r="O1" s="396"/>
      <c r="P1" s="396"/>
      <c r="Q1" s="396"/>
      <c r="R1" s="396"/>
      <c r="S1" s="396"/>
      <c r="T1" s="396"/>
      <c r="U1" s="396"/>
      <c r="V1" s="396"/>
      <c r="W1" s="396"/>
    </row>
    <row r="2" spans="1:23" ht="31.5">
      <c r="A2" s="396" t="s">
        <v>42</v>
      </c>
      <c r="B2" s="396"/>
      <c r="C2" s="396"/>
      <c r="D2" s="396"/>
      <c r="E2" s="396"/>
      <c r="F2" s="396"/>
      <c r="G2" s="396"/>
      <c r="H2" s="396"/>
      <c r="I2" s="396"/>
      <c r="J2" s="396"/>
      <c r="K2" s="396"/>
      <c r="L2" s="396"/>
      <c r="M2" s="396"/>
      <c r="N2" s="396"/>
      <c r="O2" s="396"/>
      <c r="P2" s="396"/>
      <c r="Q2" s="396"/>
      <c r="R2" s="396"/>
      <c r="S2" s="396"/>
      <c r="T2" s="396"/>
      <c r="U2" s="396"/>
      <c r="V2" s="396"/>
      <c r="W2" s="396"/>
    </row>
    <row r="3" spans="1:23" ht="31.5">
      <c r="A3" s="396" t="str">
        <f>روکش!A21</f>
        <v>منتهی به 1405/02/31</v>
      </c>
      <c r="B3" s="396"/>
      <c r="C3" s="396"/>
      <c r="D3" s="396"/>
      <c r="E3" s="396"/>
      <c r="F3" s="396"/>
      <c r="G3" s="396"/>
      <c r="H3" s="396"/>
      <c r="I3" s="396"/>
      <c r="J3" s="396"/>
      <c r="K3" s="396"/>
      <c r="L3" s="396"/>
      <c r="M3" s="396"/>
      <c r="N3" s="396"/>
      <c r="O3" s="396"/>
      <c r="P3" s="396"/>
      <c r="Q3" s="396"/>
      <c r="R3" s="396"/>
      <c r="S3" s="396"/>
      <c r="T3" s="396"/>
      <c r="U3" s="396"/>
      <c r="V3" s="396"/>
      <c r="W3" s="396"/>
    </row>
    <row r="4" spans="1:23" ht="24.75" customHeight="1">
      <c r="A4" s="403" t="s">
        <v>21</v>
      </c>
      <c r="B4" s="403"/>
      <c r="C4" s="403"/>
      <c r="D4" s="403"/>
      <c r="E4" s="403"/>
      <c r="F4" s="403"/>
      <c r="G4" s="403"/>
      <c r="H4" s="403"/>
      <c r="I4" s="403"/>
      <c r="J4" s="403"/>
      <c r="K4" s="403"/>
      <c r="L4" s="403"/>
      <c r="M4" s="403"/>
      <c r="N4" s="403"/>
      <c r="O4" s="403"/>
      <c r="P4" s="403"/>
      <c r="Q4" s="403"/>
      <c r="R4" s="403"/>
      <c r="S4" s="403"/>
      <c r="T4" s="403"/>
      <c r="U4" s="403"/>
      <c r="V4" s="403"/>
      <c r="W4" s="403"/>
    </row>
    <row r="5" spans="1:23" ht="31.5">
      <c r="A5" s="403" t="s">
        <v>22</v>
      </c>
      <c r="B5" s="403"/>
      <c r="C5" s="403"/>
      <c r="D5" s="403"/>
      <c r="E5" s="403"/>
      <c r="F5" s="403"/>
      <c r="G5" s="403"/>
      <c r="H5" s="403"/>
      <c r="I5" s="403"/>
      <c r="J5" s="403"/>
      <c r="K5" s="403"/>
      <c r="L5" s="403"/>
      <c r="M5" s="403"/>
      <c r="N5" s="403"/>
      <c r="O5" s="403"/>
      <c r="P5" s="403"/>
      <c r="Q5" s="403"/>
      <c r="R5" s="403"/>
      <c r="S5" s="403"/>
      <c r="T5" s="403"/>
      <c r="U5" s="403"/>
      <c r="V5" s="403"/>
      <c r="W5" s="403"/>
    </row>
    <row r="7" spans="1:23" ht="36.75" customHeight="1" thickBot="1">
      <c r="A7" s="1"/>
      <c r="B7" s="2"/>
      <c r="C7" s="388" t="str">
        <f>اوراق!M6</f>
        <v>1405/01/31</v>
      </c>
      <c r="D7" s="388"/>
      <c r="E7" s="388"/>
      <c r="F7" s="388"/>
      <c r="G7" s="388"/>
      <c r="H7" s="3"/>
      <c r="I7" s="404" t="s">
        <v>7</v>
      </c>
      <c r="J7" s="404"/>
      <c r="K7" s="404"/>
      <c r="L7" s="404"/>
      <c r="M7" s="404"/>
      <c r="O7" s="389" t="str">
        <f>اوراق!Y6</f>
        <v xml:space="preserve"> 1405/02/31</v>
      </c>
      <c r="P7" s="389"/>
      <c r="Q7" s="389"/>
      <c r="R7" s="389"/>
      <c r="S7" s="389"/>
      <c r="T7" s="389"/>
      <c r="U7" s="389"/>
      <c r="V7" s="389"/>
      <c r="W7" s="389"/>
    </row>
    <row r="8" spans="1:23" ht="29.25" customHeight="1">
      <c r="A8" s="397" t="s">
        <v>1</v>
      </c>
      <c r="B8" s="4"/>
      <c r="C8" s="402" t="s">
        <v>3</v>
      </c>
      <c r="D8" s="390"/>
      <c r="E8" s="402" t="s">
        <v>0</v>
      </c>
      <c r="F8" s="390"/>
      <c r="G8" s="392" t="s">
        <v>17</v>
      </c>
      <c r="H8" s="23"/>
      <c r="I8" s="399" t="s">
        <v>4</v>
      </c>
      <c r="J8" s="399"/>
      <c r="K8" s="25"/>
      <c r="L8" s="399" t="s">
        <v>5</v>
      </c>
      <c r="M8" s="399"/>
      <c r="O8" s="400" t="s">
        <v>3</v>
      </c>
      <c r="P8" s="390"/>
      <c r="Q8" s="392" t="s">
        <v>26</v>
      </c>
      <c r="R8" s="22"/>
      <c r="S8" s="400" t="s">
        <v>0</v>
      </c>
      <c r="T8" s="390"/>
      <c r="U8" s="392" t="s">
        <v>17</v>
      </c>
      <c r="V8" s="5"/>
      <c r="W8" s="394" t="s">
        <v>18</v>
      </c>
    </row>
    <row r="9" spans="1:23" ht="29.25" customHeight="1" thickBot="1">
      <c r="A9" s="398"/>
      <c r="B9" s="4"/>
      <c r="C9" s="401"/>
      <c r="D9" s="391"/>
      <c r="E9" s="401"/>
      <c r="F9" s="391"/>
      <c r="G9" s="393"/>
      <c r="H9" s="23"/>
      <c r="I9" s="26" t="s">
        <v>3</v>
      </c>
      <c r="J9" s="26" t="s">
        <v>0</v>
      </c>
      <c r="K9" s="25"/>
      <c r="L9" s="26" t="s">
        <v>3</v>
      </c>
      <c r="M9" s="26" t="s">
        <v>41</v>
      </c>
      <c r="O9" s="401"/>
      <c r="P9" s="390"/>
      <c r="Q9" s="393"/>
      <c r="R9" s="22"/>
      <c r="S9" s="401"/>
      <c r="T9" s="390"/>
      <c r="U9" s="393"/>
      <c r="V9" s="5"/>
      <c r="W9" s="395"/>
    </row>
    <row r="10" spans="1:23" ht="40.15" customHeight="1" thickBot="1">
      <c r="A10" s="142"/>
      <c r="C10" s="24">
        <v>0</v>
      </c>
      <c r="E10" s="24">
        <v>0</v>
      </c>
      <c r="G10" s="24">
        <v>0</v>
      </c>
      <c r="I10" s="24">
        <v>0</v>
      </c>
      <c r="J10" s="24">
        <v>0</v>
      </c>
      <c r="K10" s="6"/>
      <c r="L10" s="24">
        <v>0</v>
      </c>
      <c r="M10" s="24">
        <v>0</v>
      </c>
      <c r="O10" s="24">
        <v>0</v>
      </c>
      <c r="Q10" s="24">
        <v>0</v>
      </c>
      <c r="S10" s="24">
        <v>0</v>
      </c>
      <c r="U10" s="24">
        <v>0</v>
      </c>
      <c r="V10" s="6"/>
      <c r="W10" s="51">
        <f>U10/درآمدها!$J$7</f>
        <v>0</v>
      </c>
    </row>
    <row r="11" spans="1:23" ht="42" customHeight="1" thickBot="1">
      <c r="B11" s="4"/>
      <c r="D11" s="27">
        <f>SUM(D10:D10)</f>
        <v>0</v>
      </c>
      <c r="E11" s="27">
        <f>SUM(E10:E10)</f>
        <v>0</v>
      </c>
      <c r="G11" s="27">
        <f>SUM(G10:G10)</f>
        <v>0</v>
      </c>
      <c r="J11" s="27">
        <f>SUM(J10:J10)</f>
        <v>0</v>
      </c>
      <c r="M11" s="27">
        <f>SUM(M10:M10)</f>
        <v>0</v>
      </c>
      <c r="S11" s="27">
        <f>SUM(S10:S10)</f>
        <v>0</v>
      </c>
      <c r="U11" s="28">
        <f>SUM(U10:U10)</f>
        <v>0</v>
      </c>
      <c r="W11" s="29">
        <f>SUM(W10:W10)</f>
        <v>0</v>
      </c>
    </row>
    <row r="12" spans="1:23" ht="31.5" thickTop="1">
      <c r="U12" s="30"/>
    </row>
    <row r="14" spans="1:23">
      <c r="E14" s="58"/>
      <c r="G14" s="58"/>
      <c r="S14" s="58"/>
      <c r="U14" s="58"/>
    </row>
    <row r="15" spans="1:23">
      <c r="G15" s="24" t="s">
        <v>50</v>
      </c>
    </row>
    <row r="16" spans="1:23">
      <c r="E16" s="58"/>
      <c r="G16" s="58"/>
      <c r="S16" s="58"/>
      <c r="U16" s="58"/>
    </row>
  </sheetData>
  <autoFilter ref="A9:W9" xr:uid="{00000000-0009-0000-0000-000001000000}">
    <sortState xmlns:xlrd2="http://schemas.microsoft.com/office/spreadsheetml/2017/richdata2" ref="A11:W37">
      <sortCondition descending="1" ref="U9"/>
    </sortState>
  </autoFilter>
  <mergeCells count="23">
    <mergeCell ref="A1:W1"/>
    <mergeCell ref="A2:W2"/>
    <mergeCell ref="A3:W3"/>
    <mergeCell ref="A8:A9"/>
    <mergeCell ref="I8:J8"/>
    <mergeCell ref="L8:M8"/>
    <mergeCell ref="P8:P9"/>
    <mergeCell ref="T8:T9"/>
    <mergeCell ref="S8:S9"/>
    <mergeCell ref="O8:O9"/>
    <mergeCell ref="E8:E9"/>
    <mergeCell ref="C8:C9"/>
    <mergeCell ref="D8:D9"/>
    <mergeCell ref="A5:W5"/>
    <mergeCell ref="A4:W4"/>
    <mergeCell ref="I7:M7"/>
    <mergeCell ref="C7:G7"/>
    <mergeCell ref="O7:W7"/>
    <mergeCell ref="F8:F9"/>
    <mergeCell ref="G8:G9"/>
    <mergeCell ref="U8:U9"/>
    <mergeCell ref="Q8:Q9"/>
    <mergeCell ref="W8:W9"/>
  </mergeCells>
  <printOptions horizontalCentered="1"/>
  <pageMargins left="0" right="0" top="0.74803149606299202" bottom="0.74803149606299202" header="0.31496062992126" footer="0.31496062992126"/>
  <pageSetup paperSize="9" scale="41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92D050"/>
    <pageSetUpPr fitToPage="1"/>
  </sheetPr>
  <dimension ref="A1:AH26"/>
  <sheetViews>
    <sheetView rightToLeft="1" view="pageBreakPreview" zoomScale="50" zoomScaleNormal="50" zoomScaleSheetLayoutView="50" workbookViewId="0">
      <selection activeCell="AE24" sqref="AE24"/>
    </sheetView>
  </sheetViews>
  <sheetFormatPr defaultColWidth="9.140625" defaultRowHeight="15.75"/>
  <cols>
    <col min="1" max="1" width="59.7109375" style="85" customWidth="1"/>
    <col min="2" max="2" width="0.5703125" style="85" hidden="1" customWidth="1"/>
    <col min="3" max="3" width="15.42578125" style="85" customWidth="1"/>
    <col min="4" max="4" width="0.5703125" style="85" customWidth="1"/>
    <col min="5" max="5" width="23" style="85" customWidth="1"/>
    <col min="6" max="6" width="0.5703125" style="85" customWidth="1"/>
    <col min="7" max="7" width="19.7109375" style="85" customWidth="1"/>
    <col min="8" max="8" width="0.5703125" style="85" customWidth="1"/>
    <col min="9" max="9" width="19.7109375" style="85" customWidth="1"/>
    <col min="10" max="10" width="0.42578125" style="85" customWidth="1"/>
    <col min="11" max="11" width="14.42578125" style="85" customWidth="1"/>
    <col min="12" max="12" width="0.7109375" style="85" customWidth="1"/>
    <col min="13" max="13" width="15.85546875" style="85" customWidth="1"/>
    <col min="14" max="14" width="1.140625" style="85" customWidth="1"/>
    <col min="15" max="15" width="32.7109375" style="85" bestFit="1" customWidth="1"/>
    <col min="16" max="16" width="0.5703125" style="85" customWidth="1"/>
    <col min="17" max="17" width="32.7109375" style="85" bestFit="1" customWidth="1"/>
    <col min="18" max="18" width="0.5703125" style="85" customWidth="1"/>
    <col min="19" max="19" width="7" style="85" bestFit="1" customWidth="1"/>
    <col min="20" max="20" width="17.5703125" style="85" bestFit="1" customWidth="1"/>
    <col min="21" max="21" width="0.5703125" style="85" customWidth="1"/>
    <col min="22" max="22" width="7" style="85" bestFit="1" customWidth="1"/>
    <col min="23" max="23" width="12.28515625" style="85" bestFit="1" customWidth="1"/>
    <col min="24" max="24" width="0.5703125" style="85" customWidth="1"/>
    <col min="25" max="25" width="17" style="85" customWidth="1"/>
    <col min="26" max="26" width="0.42578125" style="85" customWidth="1"/>
    <col min="27" max="27" width="19.7109375" style="85" customWidth="1"/>
    <col min="28" max="28" width="0.7109375" style="85" customWidth="1"/>
    <col min="29" max="29" width="37.42578125" style="85" bestFit="1" customWidth="1"/>
    <col min="30" max="30" width="0.5703125" style="85" customWidth="1"/>
    <col min="31" max="31" width="34" style="85" bestFit="1" customWidth="1"/>
    <col min="32" max="32" width="0.7109375" style="85" customWidth="1"/>
    <col min="33" max="33" width="16.5703125" style="85" customWidth="1"/>
    <col min="34" max="34" width="24.85546875" style="85" bestFit="1" customWidth="1"/>
    <col min="35" max="16384" width="9.140625" style="85"/>
  </cols>
  <sheetData>
    <row r="1" spans="1:34" s="84" customFormat="1" ht="24.75">
      <c r="A1" s="416" t="s">
        <v>75</v>
      </c>
      <c r="B1" s="416"/>
      <c r="C1" s="416"/>
      <c r="D1" s="416"/>
      <c r="E1" s="416"/>
      <c r="F1" s="416"/>
      <c r="G1" s="416"/>
      <c r="H1" s="416"/>
      <c r="I1" s="416"/>
      <c r="J1" s="416"/>
      <c r="K1" s="416"/>
      <c r="L1" s="416"/>
      <c r="M1" s="416"/>
      <c r="N1" s="416"/>
      <c r="O1" s="416"/>
      <c r="P1" s="416"/>
      <c r="Q1" s="416"/>
      <c r="R1" s="416"/>
      <c r="S1" s="416"/>
      <c r="T1" s="416"/>
      <c r="U1" s="416"/>
      <c r="V1" s="416"/>
      <c r="W1" s="416"/>
      <c r="X1" s="416"/>
      <c r="Y1" s="416"/>
      <c r="Z1" s="416"/>
      <c r="AA1" s="416"/>
      <c r="AB1" s="416"/>
      <c r="AC1" s="416"/>
      <c r="AD1" s="416"/>
      <c r="AE1" s="416"/>
      <c r="AF1" s="416"/>
      <c r="AG1" s="416"/>
    </row>
    <row r="2" spans="1:34" s="84" customFormat="1" ht="24.75">
      <c r="A2" s="416" t="s">
        <v>42</v>
      </c>
      <c r="B2" s="416"/>
      <c r="C2" s="416"/>
      <c r="D2" s="416"/>
      <c r="E2" s="416"/>
      <c r="F2" s="416"/>
      <c r="G2" s="416"/>
      <c r="H2" s="416"/>
      <c r="I2" s="416"/>
      <c r="J2" s="416"/>
      <c r="K2" s="416"/>
      <c r="L2" s="416"/>
      <c r="M2" s="416"/>
      <c r="N2" s="416"/>
      <c r="O2" s="416"/>
      <c r="P2" s="416"/>
      <c r="Q2" s="416"/>
      <c r="R2" s="416"/>
      <c r="S2" s="416"/>
      <c r="T2" s="416"/>
      <c r="U2" s="416"/>
      <c r="V2" s="416"/>
      <c r="W2" s="416"/>
      <c r="X2" s="416"/>
      <c r="Y2" s="416"/>
      <c r="Z2" s="416"/>
      <c r="AA2" s="416"/>
      <c r="AB2" s="416"/>
      <c r="AC2" s="416"/>
      <c r="AD2" s="416"/>
      <c r="AE2" s="416"/>
      <c r="AF2" s="416"/>
      <c r="AG2" s="416"/>
    </row>
    <row r="3" spans="1:34" s="84" customFormat="1" ht="24.75">
      <c r="A3" s="416" t="str">
        <f>روکش!A21</f>
        <v>منتهی به 1405/02/31</v>
      </c>
      <c r="B3" s="416"/>
      <c r="C3" s="416"/>
      <c r="D3" s="416"/>
      <c r="E3" s="416"/>
      <c r="F3" s="416"/>
      <c r="G3" s="416"/>
      <c r="H3" s="416"/>
      <c r="I3" s="416"/>
      <c r="J3" s="416"/>
      <c r="K3" s="416"/>
      <c r="L3" s="416"/>
      <c r="M3" s="416"/>
      <c r="N3" s="416"/>
      <c r="O3" s="416"/>
      <c r="P3" s="416"/>
      <c r="Q3" s="416"/>
      <c r="R3" s="416"/>
      <c r="S3" s="416"/>
      <c r="T3" s="416"/>
      <c r="U3" s="416"/>
      <c r="V3" s="416"/>
      <c r="W3" s="416"/>
      <c r="X3" s="416"/>
      <c r="Y3" s="416"/>
      <c r="Z3" s="416"/>
      <c r="AA3" s="416"/>
      <c r="AB3" s="416"/>
      <c r="AC3" s="416"/>
      <c r="AD3" s="416"/>
      <c r="AE3" s="416"/>
      <c r="AF3" s="416"/>
      <c r="AG3" s="416"/>
    </row>
    <row r="4" spans="1:34" ht="27.75">
      <c r="A4" s="417" t="s">
        <v>56</v>
      </c>
      <c r="B4" s="417"/>
      <c r="C4" s="417"/>
      <c r="D4" s="417"/>
      <c r="E4" s="417"/>
      <c r="F4" s="417"/>
      <c r="G4" s="417"/>
      <c r="H4" s="417"/>
      <c r="I4" s="417"/>
      <c r="J4" s="417"/>
      <c r="K4" s="417"/>
      <c r="L4" s="417"/>
      <c r="M4" s="417"/>
      <c r="N4" s="417"/>
      <c r="O4" s="417"/>
      <c r="P4" s="417"/>
      <c r="Q4" s="417"/>
      <c r="R4" s="417"/>
      <c r="S4" s="417"/>
      <c r="T4" s="417"/>
      <c r="U4" s="417"/>
      <c r="V4" s="417"/>
      <c r="W4" s="417"/>
      <c r="X4" s="417"/>
      <c r="Y4" s="417"/>
      <c r="Z4" s="417"/>
      <c r="AA4" s="417"/>
      <c r="AB4" s="417"/>
      <c r="AC4" s="417"/>
      <c r="AD4" s="417"/>
      <c r="AE4" s="417"/>
      <c r="AF4" s="417"/>
      <c r="AG4" s="417"/>
    </row>
    <row r="5" spans="1:34" ht="24.75">
      <c r="A5" s="86"/>
      <c r="B5" s="86"/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161"/>
      <c r="AB5" s="86"/>
      <c r="AC5" s="86"/>
      <c r="AD5" s="86"/>
      <c r="AE5" s="86"/>
      <c r="AF5" s="86"/>
      <c r="AG5" s="86"/>
    </row>
    <row r="6" spans="1:34" ht="27.75" customHeight="1" thickBot="1">
      <c r="A6" s="419" t="s">
        <v>57</v>
      </c>
      <c r="B6" s="419"/>
      <c r="C6" s="419"/>
      <c r="D6" s="419"/>
      <c r="E6" s="419"/>
      <c r="F6" s="419"/>
      <c r="G6" s="419"/>
      <c r="H6" s="419"/>
      <c r="I6" s="419"/>
      <c r="J6" s="419"/>
      <c r="K6" s="419"/>
      <c r="L6" s="272"/>
      <c r="M6" s="412" t="s">
        <v>184</v>
      </c>
      <c r="N6" s="412"/>
      <c r="O6" s="412"/>
      <c r="P6" s="412"/>
      <c r="Q6" s="412"/>
      <c r="R6" s="87"/>
      <c r="S6" s="418" t="s">
        <v>7</v>
      </c>
      <c r="T6" s="418"/>
      <c r="U6" s="418"/>
      <c r="V6" s="418"/>
      <c r="W6" s="418"/>
      <c r="X6" s="86"/>
      <c r="Y6" s="412" t="s">
        <v>187</v>
      </c>
      <c r="Z6" s="412"/>
      <c r="AA6" s="412"/>
      <c r="AB6" s="412"/>
      <c r="AC6" s="412"/>
      <c r="AD6" s="412"/>
      <c r="AE6" s="412"/>
      <c r="AF6" s="412"/>
      <c r="AG6" s="412"/>
    </row>
    <row r="7" spans="1:34" ht="26.25" customHeight="1">
      <c r="A7" s="411" t="s">
        <v>58</v>
      </c>
      <c r="B7" s="88"/>
      <c r="C7" s="413" t="s">
        <v>59</v>
      </c>
      <c r="D7" s="304"/>
      <c r="E7" s="415" t="s">
        <v>64</v>
      </c>
      <c r="F7" s="304"/>
      <c r="G7" s="405" t="s">
        <v>60</v>
      </c>
      <c r="H7" s="304"/>
      <c r="I7" s="413" t="s">
        <v>19</v>
      </c>
      <c r="J7" s="304"/>
      <c r="K7" s="415" t="s">
        <v>61</v>
      </c>
      <c r="L7" s="316"/>
      <c r="M7" s="409" t="s">
        <v>3</v>
      </c>
      <c r="N7" s="405"/>
      <c r="O7" s="405" t="s">
        <v>0</v>
      </c>
      <c r="P7" s="405"/>
      <c r="Q7" s="405" t="s">
        <v>17</v>
      </c>
      <c r="R7" s="304"/>
      <c r="S7" s="408" t="s">
        <v>4</v>
      </c>
      <c r="T7" s="408"/>
      <c r="U7" s="131"/>
      <c r="V7" s="408" t="s">
        <v>5</v>
      </c>
      <c r="W7" s="408"/>
      <c r="X7" s="131"/>
      <c r="Y7" s="409" t="s">
        <v>3</v>
      </c>
      <c r="Z7" s="407"/>
      <c r="AA7" s="405" t="s">
        <v>62</v>
      </c>
      <c r="AB7" s="304"/>
      <c r="AC7" s="405" t="s">
        <v>0</v>
      </c>
      <c r="AD7" s="407"/>
      <c r="AE7" s="405" t="s">
        <v>17</v>
      </c>
      <c r="AF7" s="279"/>
      <c r="AG7" s="405" t="s">
        <v>18</v>
      </c>
      <c r="AH7" s="163"/>
    </row>
    <row r="8" spans="1:34" s="89" customFormat="1" ht="36" customHeight="1" thickBot="1">
      <c r="A8" s="412"/>
      <c r="B8" s="88"/>
      <c r="C8" s="414"/>
      <c r="D8" s="304"/>
      <c r="E8" s="414"/>
      <c r="F8" s="304"/>
      <c r="G8" s="406"/>
      <c r="H8" s="304"/>
      <c r="I8" s="414"/>
      <c r="J8" s="304"/>
      <c r="K8" s="414"/>
      <c r="L8" s="118"/>
      <c r="M8" s="410"/>
      <c r="N8" s="407"/>
      <c r="O8" s="406"/>
      <c r="P8" s="407"/>
      <c r="Q8" s="406"/>
      <c r="R8" s="304"/>
      <c r="S8" s="255" t="s">
        <v>3</v>
      </c>
      <c r="T8" s="255" t="s">
        <v>0</v>
      </c>
      <c r="U8" s="19"/>
      <c r="V8" s="255" t="s">
        <v>3</v>
      </c>
      <c r="W8" s="255" t="s">
        <v>41</v>
      </c>
      <c r="X8" s="19"/>
      <c r="Y8" s="410"/>
      <c r="Z8" s="407"/>
      <c r="AA8" s="406"/>
      <c r="AB8" s="304"/>
      <c r="AC8" s="406"/>
      <c r="AD8" s="407"/>
      <c r="AE8" s="406"/>
      <c r="AF8" s="279"/>
      <c r="AG8" s="406"/>
      <c r="AH8" s="164"/>
    </row>
    <row r="9" spans="1:34" s="89" customFormat="1" ht="27">
      <c r="A9" s="202" t="s">
        <v>134</v>
      </c>
      <c r="B9" s="156"/>
      <c r="C9" s="244" t="s">
        <v>78</v>
      </c>
      <c r="D9" s="244"/>
      <c r="E9" s="244" t="s">
        <v>78</v>
      </c>
      <c r="F9" s="118"/>
      <c r="G9" s="199" t="s">
        <v>177</v>
      </c>
      <c r="H9" s="199"/>
      <c r="I9" s="199" t="s">
        <v>136</v>
      </c>
      <c r="J9" s="199"/>
      <c r="K9" s="286">
        <v>0.20499999999999999</v>
      </c>
      <c r="L9" s="199"/>
      <c r="M9" s="287">
        <v>120000</v>
      </c>
      <c r="N9" s="199"/>
      <c r="O9" s="200">
        <v>96015500000</v>
      </c>
      <c r="P9" s="200"/>
      <c r="Q9" s="200">
        <v>86692915083</v>
      </c>
      <c r="R9" s="199"/>
      <c r="S9" s="200">
        <v>0</v>
      </c>
      <c r="T9" s="200">
        <v>0</v>
      </c>
      <c r="U9" s="199"/>
      <c r="V9" s="200">
        <v>0</v>
      </c>
      <c r="W9" s="200">
        <v>0</v>
      </c>
      <c r="X9" s="199"/>
      <c r="Y9" s="200">
        <v>120000</v>
      </c>
      <c r="Z9" s="200"/>
      <c r="AA9" s="200">
        <v>722834</v>
      </c>
      <c r="AB9" s="199"/>
      <c r="AC9" s="200">
        <v>96015500000</v>
      </c>
      <c r="AD9" s="199"/>
      <c r="AE9" s="289">
        <v>86692915083</v>
      </c>
      <c r="AF9" s="199"/>
      <c r="AG9" s="290">
        <f>AE9/درآمدها!$J$7</f>
        <v>2.8378675242954152E-2</v>
      </c>
      <c r="AH9" s="164"/>
    </row>
    <row r="10" spans="1:34" s="89" customFormat="1" ht="27">
      <c r="A10" s="202" t="s">
        <v>87</v>
      </c>
      <c r="B10" s="156"/>
      <c r="C10" s="244" t="s">
        <v>78</v>
      </c>
      <c r="D10" s="244"/>
      <c r="E10" s="244" t="s">
        <v>78</v>
      </c>
      <c r="F10" s="118"/>
      <c r="G10" s="199" t="s">
        <v>178</v>
      </c>
      <c r="H10" s="199"/>
      <c r="I10" s="199" t="s">
        <v>88</v>
      </c>
      <c r="J10" s="199"/>
      <c r="K10" s="286">
        <v>0.23</v>
      </c>
      <c r="L10" s="199"/>
      <c r="M10" s="287">
        <v>320000</v>
      </c>
      <c r="N10" s="199"/>
      <c r="O10" s="200">
        <v>320000000000</v>
      </c>
      <c r="P10" s="200"/>
      <c r="Q10" s="200">
        <v>319826000000</v>
      </c>
      <c r="R10" s="199"/>
      <c r="S10" s="200">
        <v>0</v>
      </c>
      <c r="T10" s="200">
        <v>0</v>
      </c>
      <c r="U10" s="199"/>
      <c r="V10" s="200">
        <v>0</v>
      </c>
      <c r="W10" s="200">
        <v>0</v>
      </c>
      <c r="X10" s="199"/>
      <c r="Y10" s="200">
        <v>320000</v>
      </c>
      <c r="Z10" s="200"/>
      <c r="AA10" s="200">
        <v>1000000</v>
      </c>
      <c r="AB10" s="199"/>
      <c r="AC10" s="200">
        <v>320000000000</v>
      </c>
      <c r="AD10" s="199"/>
      <c r="AE10" s="289">
        <v>319826000000</v>
      </c>
      <c r="AF10" s="199"/>
      <c r="AG10" s="290">
        <f>AE10/درآمدها!$J$7</f>
        <v>0.10469411692481956</v>
      </c>
      <c r="AH10" s="164"/>
    </row>
    <row r="11" spans="1:34" s="89" customFormat="1" ht="27">
      <c r="A11" s="202" t="s">
        <v>159</v>
      </c>
      <c r="B11" s="156"/>
      <c r="C11" s="244" t="s">
        <v>78</v>
      </c>
      <c r="D11" s="244"/>
      <c r="E11" s="244" t="s">
        <v>78</v>
      </c>
      <c r="F11" s="118"/>
      <c r="G11" s="199" t="s">
        <v>179</v>
      </c>
      <c r="H11" s="199"/>
      <c r="I11" s="199" t="s">
        <v>160</v>
      </c>
      <c r="J11" s="199"/>
      <c r="K11" s="286">
        <v>0.23</v>
      </c>
      <c r="L11" s="199"/>
      <c r="M11" s="287">
        <v>100000</v>
      </c>
      <c r="N11" s="199"/>
      <c r="O11" s="200">
        <v>90255320000</v>
      </c>
      <c r="P11" s="200"/>
      <c r="Q11" s="200">
        <v>88182824503</v>
      </c>
      <c r="R11" s="199"/>
      <c r="S11" s="200">
        <v>0</v>
      </c>
      <c r="T11" s="200">
        <v>0</v>
      </c>
      <c r="U11" s="199"/>
      <c r="V11" s="200">
        <v>0</v>
      </c>
      <c r="W11" s="200">
        <v>0</v>
      </c>
      <c r="X11" s="199"/>
      <c r="Y11" s="200">
        <v>100000</v>
      </c>
      <c r="Z11" s="200"/>
      <c r="AA11" s="200">
        <v>882308</v>
      </c>
      <c r="AB11" s="199"/>
      <c r="AC11" s="200">
        <v>90255320000</v>
      </c>
      <c r="AD11" s="199"/>
      <c r="AE11" s="289">
        <v>88182824503</v>
      </c>
      <c r="AF11" s="199"/>
      <c r="AG11" s="290">
        <f>AE11/درآمدها!$J$7</f>
        <v>2.8866392786321075E-2</v>
      </c>
      <c r="AH11" s="164"/>
    </row>
    <row r="12" spans="1:34" s="89" customFormat="1" ht="27">
      <c r="A12" s="202" t="s">
        <v>135</v>
      </c>
      <c r="B12" s="156"/>
      <c r="C12" s="244" t="s">
        <v>78</v>
      </c>
      <c r="D12" s="244"/>
      <c r="E12" s="244" t="s">
        <v>78</v>
      </c>
      <c r="F12" s="118"/>
      <c r="G12" s="199" t="s">
        <v>179</v>
      </c>
      <c r="H12" s="199"/>
      <c r="I12" s="199" t="s">
        <v>137</v>
      </c>
      <c r="J12" s="199"/>
      <c r="K12" s="286">
        <v>0.23</v>
      </c>
      <c r="L12" s="199"/>
      <c r="M12" s="287">
        <v>320000</v>
      </c>
      <c r="N12" s="199"/>
      <c r="O12" s="200">
        <v>295347345800</v>
      </c>
      <c r="P12" s="200"/>
      <c r="Q12" s="200">
        <v>304133417485</v>
      </c>
      <c r="R12" s="199"/>
      <c r="S12" s="200">
        <v>0</v>
      </c>
      <c r="T12" s="200">
        <v>0</v>
      </c>
      <c r="U12" s="199"/>
      <c r="V12" s="200">
        <v>0</v>
      </c>
      <c r="W12" s="200">
        <v>0</v>
      </c>
      <c r="X12" s="199"/>
      <c r="Y12" s="200">
        <v>320000</v>
      </c>
      <c r="Z12" s="200"/>
      <c r="AA12" s="200">
        <v>931812</v>
      </c>
      <c r="AB12" s="199"/>
      <c r="AC12" s="200">
        <v>295347345800</v>
      </c>
      <c r="AD12" s="199"/>
      <c r="AE12" s="289">
        <v>298017704713</v>
      </c>
      <c r="AF12" s="199"/>
      <c r="AG12" s="290">
        <f>AE12/درآمدها!$J$7</f>
        <v>9.7555234480277309E-2</v>
      </c>
      <c r="AH12" s="164"/>
    </row>
    <row r="13" spans="1:34" s="89" customFormat="1" ht="27">
      <c r="A13" s="202" t="s">
        <v>123</v>
      </c>
      <c r="B13" s="156"/>
      <c r="C13" s="244" t="s">
        <v>78</v>
      </c>
      <c r="D13" s="244"/>
      <c r="E13" s="244" t="s">
        <v>78</v>
      </c>
      <c r="F13" s="118"/>
      <c r="G13" s="199" t="s">
        <v>180</v>
      </c>
      <c r="H13" s="199"/>
      <c r="I13" s="199" t="s">
        <v>124</v>
      </c>
      <c r="J13" s="199"/>
      <c r="K13" s="286">
        <v>0.26</v>
      </c>
      <c r="L13" s="199"/>
      <c r="M13" s="287">
        <v>200000</v>
      </c>
      <c r="N13" s="199"/>
      <c r="O13" s="200">
        <v>211031593750</v>
      </c>
      <c r="P13" s="200"/>
      <c r="Q13" s="200">
        <v>199891250000</v>
      </c>
      <c r="R13" s="199"/>
      <c r="S13" s="200">
        <v>0</v>
      </c>
      <c r="T13" s="200">
        <v>0</v>
      </c>
      <c r="U13" s="199"/>
      <c r="V13" s="200">
        <v>0</v>
      </c>
      <c r="W13" s="200">
        <v>0</v>
      </c>
      <c r="X13" s="199"/>
      <c r="Y13" s="200">
        <v>200000</v>
      </c>
      <c r="Z13" s="200"/>
      <c r="AA13" s="200">
        <v>1000000</v>
      </c>
      <c r="AB13" s="199"/>
      <c r="AC13" s="200">
        <v>211031593750</v>
      </c>
      <c r="AD13" s="199"/>
      <c r="AE13" s="289">
        <v>199891250000</v>
      </c>
      <c r="AF13" s="199"/>
      <c r="AG13" s="290">
        <f>AE13/درآمدها!$J$7</f>
        <v>6.5433823078012224E-2</v>
      </c>
      <c r="AH13" s="164"/>
    </row>
    <row r="14" spans="1:34" s="89" customFormat="1" ht="25.5" customHeight="1" thickBot="1">
      <c r="A14" s="202" t="s">
        <v>165</v>
      </c>
      <c r="B14" s="156"/>
      <c r="C14" s="244" t="s">
        <v>78</v>
      </c>
      <c r="D14" s="244"/>
      <c r="E14" s="244" t="s">
        <v>78</v>
      </c>
      <c r="F14" s="118"/>
      <c r="G14" s="199" t="s">
        <v>181</v>
      </c>
      <c r="H14" s="199"/>
      <c r="I14" s="199" t="s">
        <v>166</v>
      </c>
      <c r="J14" s="199"/>
      <c r="K14" s="286">
        <v>0.23</v>
      </c>
      <c r="L14" s="199"/>
      <c r="M14" s="287">
        <v>530000</v>
      </c>
      <c r="N14" s="199"/>
      <c r="O14" s="200">
        <v>497222256625</v>
      </c>
      <c r="P14" s="200"/>
      <c r="Q14" s="200">
        <v>509460929910</v>
      </c>
      <c r="R14" s="199"/>
      <c r="S14" s="200">
        <v>0</v>
      </c>
      <c r="T14" s="200">
        <v>0</v>
      </c>
      <c r="U14" s="199"/>
      <c r="V14" s="200">
        <v>0</v>
      </c>
      <c r="W14" s="200">
        <v>0</v>
      </c>
      <c r="X14" s="199"/>
      <c r="Y14" s="200">
        <v>530000</v>
      </c>
      <c r="Z14" s="200"/>
      <c r="AA14" s="200">
        <v>963461</v>
      </c>
      <c r="AB14" s="199"/>
      <c r="AC14" s="200">
        <v>497222256625</v>
      </c>
      <c r="AD14" s="199"/>
      <c r="AE14" s="289">
        <v>510356672585</v>
      </c>
      <c r="AF14" s="199"/>
      <c r="AG14" s="290">
        <f>AE14/درآمدها!$J$7</f>
        <v>0.16706378203453079</v>
      </c>
      <c r="AH14" s="164"/>
    </row>
    <row r="15" spans="1:34" s="219" customFormat="1" ht="28.5" customHeight="1" thickBot="1">
      <c r="A15" s="353" t="s">
        <v>2</v>
      </c>
      <c r="B15" s="217"/>
      <c r="C15" s="217"/>
      <c r="D15" s="217"/>
      <c r="E15" s="217"/>
      <c r="F15" s="217"/>
      <c r="G15" s="217"/>
      <c r="H15" s="217"/>
      <c r="I15" s="217"/>
      <c r="J15" s="217"/>
      <c r="K15" s="288"/>
      <c r="L15" s="217"/>
      <c r="M15" s="218"/>
      <c r="N15" s="201"/>
      <c r="O15" s="317">
        <f>SUM(O9:O14)</f>
        <v>1509872016175</v>
      </c>
      <c r="P15" s="318"/>
      <c r="Q15" s="317">
        <f>SUM(Q9:Q14)</f>
        <v>1508187336981</v>
      </c>
      <c r="R15" s="318"/>
      <c r="S15" s="319"/>
      <c r="T15" s="317">
        <f>SUM(T9:T14)</f>
        <v>0</v>
      </c>
      <c r="U15" s="318"/>
      <c r="V15" s="319"/>
      <c r="W15" s="317">
        <f>SUM(W9:W14)</f>
        <v>0</v>
      </c>
      <c r="X15" s="318"/>
      <c r="Y15" s="319"/>
      <c r="Z15" s="318"/>
      <c r="AA15" s="320"/>
      <c r="AB15" s="318"/>
      <c r="AC15" s="317">
        <f>SUM(AC9:AD14)</f>
        <v>1509872016175</v>
      </c>
      <c r="AD15" s="318"/>
      <c r="AE15" s="317">
        <f>SUM(AE9:AE14)</f>
        <v>1502967366884</v>
      </c>
      <c r="AF15" s="199"/>
      <c r="AG15" s="321">
        <f>SUM(AG9:AG14)</f>
        <v>0.49199202454691515</v>
      </c>
      <c r="AH15" s="164"/>
    </row>
    <row r="16" spans="1:34" s="90" customFormat="1" ht="32.25" thickTop="1">
      <c r="M16" s="85"/>
      <c r="N16" s="85"/>
      <c r="P16" s="85"/>
      <c r="R16" s="85"/>
      <c r="S16" s="85"/>
      <c r="U16" s="85"/>
      <c r="V16" s="85"/>
      <c r="X16" s="85"/>
      <c r="Y16" s="85"/>
      <c r="Z16" s="85"/>
      <c r="AA16" s="85"/>
      <c r="AB16" s="85"/>
      <c r="AD16" s="85"/>
      <c r="AF16" s="199"/>
      <c r="AH16" s="164"/>
    </row>
    <row r="17" spans="13:34" s="211" customFormat="1" ht="30.75" customHeight="1">
      <c r="AF17" s="199"/>
      <c r="AH17" s="164"/>
    </row>
    <row r="18" spans="13:34" ht="33.6" customHeight="1">
      <c r="M18" s="139"/>
      <c r="O18" s="140"/>
      <c r="Q18" s="139"/>
      <c r="S18" s="139"/>
      <c r="T18" s="140"/>
      <c r="V18" s="139"/>
      <c r="W18" s="140"/>
      <c r="Y18" s="139"/>
      <c r="AA18" s="139"/>
      <c r="AC18" s="181"/>
      <c r="AD18" s="181"/>
      <c r="AE18" s="181"/>
      <c r="AF18" s="199"/>
      <c r="AG18" s="211"/>
      <c r="AH18" s="164"/>
    </row>
    <row r="19" spans="13:34" ht="27.75">
      <c r="M19" s="140"/>
      <c r="O19" s="140"/>
      <c r="Q19" s="140"/>
      <c r="S19" s="140"/>
      <c r="V19" s="140"/>
      <c r="Y19" s="140"/>
      <c r="AA19" s="139"/>
      <c r="AC19" s="314"/>
      <c r="AE19" s="349"/>
      <c r="AH19" s="164"/>
    </row>
    <row r="20" spans="13:34" ht="22.5">
      <c r="T20" s="139"/>
      <c r="Y20" s="140"/>
      <c r="AA20" s="140"/>
      <c r="AC20" s="315"/>
      <c r="AD20" s="140"/>
      <c r="AE20" s="140"/>
      <c r="AH20" s="164"/>
    </row>
    <row r="21" spans="13:34" ht="22.5">
      <c r="T21" s="348"/>
      <c r="AC21" s="140"/>
      <c r="AH21" s="164"/>
    </row>
    <row r="22" spans="13:34" ht="46.5" customHeight="1">
      <c r="T22" s="139"/>
      <c r="AH22" s="164"/>
    </row>
    <row r="23" spans="13:34" ht="33.75" customHeight="1">
      <c r="AE23" s="266"/>
    </row>
    <row r="24" spans="13:34" ht="33.75" customHeight="1">
      <c r="AC24" s="139"/>
      <c r="AE24" s="266"/>
    </row>
    <row r="25" spans="13:34" ht="46.5" customHeight="1">
      <c r="AC25" s="140"/>
      <c r="AE25" s="266"/>
    </row>
    <row r="26" spans="13:34">
      <c r="AE26" s="140"/>
    </row>
  </sheetData>
  <mergeCells count="28">
    <mergeCell ref="A1:AG1"/>
    <mergeCell ref="A2:AG2"/>
    <mergeCell ref="A3:AG3"/>
    <mergeCell ref="A4:AG4"/>
    <mergeCell ref="M6:Q6"/>
    <mergeCell ref="S6:W6"/>
    <mergeCell ref="Y6:AG6"/>
    <mergeCell ref="A6:K6"/>
    <mergeCell ref="Q7:Q8"/>
    <mergeCell ref="A7:A8"/>
    <mergeCell ref="C7:C8"/>
    <mergeCell ref="E7:E8"/>
    <mergeCell ref="G7:G8"/>
    <mergeCell ref="I7:I8"/>
    <mergeCell ref="K7:K8"/>
    <mergeCell ref="M7:M8"/>
    <mergeCell ref="N7:N8"/>
    <mergeCell ref="O7:O8"/>
    <mergeCell ref="P7:P8"/>
    <mergeCell ref="AG7:AG8"/>
    <mergeCell ref="AD7:AD8"/>
    <mergeCell ref="AE7:AE8"/>
    <mergeCell ref="S7:T7"/>
    <mergeCell ref="V7:W7"/>
    <mergeCell ref="Y7:Y8"/>
    <mergeCell ref="Z7:Z8"/>
    <mergeCell ref="AA7:AA8"/>
    <mergeCell ref="AC7:AC8"/>
  </mergeCells>
  <pageMargins left="0.25" right="0.25" top="0.75" bottom="0.75" header="0.3" footer="0.3"/>
  <pageSetup paperSize="9" scale="3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rgb="FF92D050"/>
    <pageSetUpPr fitToPage="1"/>
  </sheetPr>
  <dimension ref="A1:AG33"/>
  <sheetViews>
    <sheetView rightToLeft="1" view="pageBreakPreview" zoomScale="85" zoomScaleNormal="56" zoomScaleSheetLayoutView="85" workbookViewId="0">
      <selection activeCell="E9" sqref="E9"/>
    </sheetView>
  </sheetViews>
  <sheetFormatPr defaultRowHeight="15"/>
  <cols>
    <col min="1" max="1" width="53.28515625" bestFit="1" customWidth="1"/>
    <col min="2" max="2" width="0.7109375" customWidth="1"/>
    <col min="3" max="3" width="12.5703125" customWidth="1"/>
    <col min="4" max="4" width="1" customWidth="1"/>
    <col min="5" max="5" width="13.7109375" customWidth="1"/>
    <col min="6" max="6" width="1" customWidth="1"/>
    <col min="7" max="7" width="15.28515625" bestFit="1" customWidth="1"/>
    <col min="8" max="8" width="1.140625" customWidth="1"/>
    <col min="9" max="9" width="12" customWidth="1"/>
    <col min="10" max="10" width="1" customWidth="1"/>
    <col min="11" max="11" width="28.140625" customWidth="1"/>
    <col min="12" max="12" width="1" customWidth="1"/>
    <col min="13" max="13" width="53" customWidth="1"/>
    <col min="14" max="14" width="20.140625" bestFit="1" customWidth="1"/>
    <col min="15" max="15" width="17.28515625" style="82" customWidth="1"/>
    <col min="16" max="16" width="16.7109375" bestFit="1" customWidth="1"/>
    <col min="17" max="17" width="28.85546875" hidden="1" customWidth="1"/>
  </cols>
  <sheetData>
    <row r="1" spans="1:33" s="84" customFormat="1" ht="24.75">
      <c r="A1" s="426" t="s">
        <v>75</v>
      </c>
      <c r="B1" s="426"/>
      <c r="C1" s="426"/>
      <c r="D1" s="426"/>
      <c r="E1" s="426"/>
      <c r="F1" s="426"/>
      <c r="G1" s="426"/>
      <c r="H1" s="426"/>
      <c r="I1" s="426"/>
      <c r="J1" s="426"/>
      <c r="K1" s="426"/>
      <c r="L1" s="426"/>
      <c r="M1" s="426"/>
      <c r="N1" s="91"/>
      <c r="O1" s="78"/>
      <c r="P1" s="91"/>
      <c r="Q1" s="91"/>
      <c r="R1" s="91"/>
      <c r="S1" s="91"/>
      <c r="T1" s="91"/>
      <c r="U1" s="91"/>
      <c r="V1" s="91"/>
      <c r="W1" s="91"/>
      <c r="X1" s="91"/>
      <c r="Y1" s="91"/>
      <c r="Z1" s="91"/>
      <c r="AA1" s="91"/>
      <c r="AB1" s="91"/>
      <c r="AC1" s="91"/>
      <c r="AD1" s="91"/>
      <c r="AE1" s="91"/>
      <c r="AF1" s="91"/>
      <c r="AG1" s="91"/>
    </row>
    <row r="2" spans="1:33" s="84" customFormat="1" ht="24.75">
      <c r="A2" s="426" t="s">
        <v>42</v>
      </c>
      <c r="B2" s="426"/>
      <c r="C2" s="426"/>
      <c r="D2" s="426"/>
      <c r="E2" s="426"/>
      <c r="F2" s="426"/>
      <c r="G2" s="426"/>
      <c r="H2" s="426"/>
      <c r="I2" s="426"/>
      <c r="J2" s="426"/>
      <c r="K2" s="426"/>
      <c r="L2" s="426"/>
      <c r="M2" s="426"/>
      <c r="N2" s="91"/>
      <c r="O2" s="78"/>
      <c r="P2" s="91"/>
      <c r="Q2" s="91"/>
      <c r="R2" s="91"/>
      <c r="S2" s="91"/>
      <c r="T2" s="91"/>
      <c r="U2" s="91"/>
      <c r="V2" s="91"/>
      <c r="W2" s="91"/>
      <c r="X2" s="91"/>
      <c r="Y2" s="91"/>
      <c r="Z2" s="91"/>
      <c r="AA2" s="91"/>
      <c r="AB2" s="91"/>
      <c r="AC2" s="91"/>
      <c r="AD2" s="91"/>
      <c r="AE2" s="91"/>
      <c r="AF2" s="91"/>
      <c r="AG2" s="91"/>
    </row>
    <row r="3" spans="1:33" s="84" customFormat="1" ht="24.75">
      <c r="A3" s="426" t="str">
        <f>روکش!A21</f>
        <v>منتهی به 1405/02/31</v>
      </c>
      <c r="B3" s="426"/>
      <c r="C3" s="426"/>
      <c r="D3" s="426"/>
      <c r="E3" s="426"/>
      <c r="F3" s="426"/>
      <c r="G3" s="426"/>
      <c r="H3" s="426"/>
      <c r="I3" s="426"/>
      <c r="J3" s="426"/>
      <c r="K3" s="426"/>
      <c r="L3" s="426"/>
      <c r="M3" s="426"/>
      <c r="N3" s="91"/>
      <c r="O3" s="78"/>
      <c r="P3" s="91"/>
      <c r="Q3" s="91"/>
      <c r="R3" s="91"/>
      <c r="S3" s="91"/>
      <c r="T3" s="91"/>
      <c r="U3" s="91"/>
      <c r="V3" s="91"/>
      <c r="W3" s="91"/>
      <c r="X3" s="91"/>
      <c r="Y3" s="91"/>
      <c r="Z3" s="91"/>
      <c r="AA3" s="91"/>
      <c r="AB3" s="91"/>
      <c r="AC3" s="91"/>
      <c r="AD3" s="91"/>
      <c r="AE3" s="91"/>
      <c r="AF3" s="91"/>
      <c r="AG3" s="91"/>
    </row>
    <row r="5" spans="1:33" s="92" customFormat="1" ht="22.5">
      <c r="A5" s="424" t="s">
        <v>85</v>
      </c>
      <c r="B5" s="425"/>
      <c r="C5" s="425"/>
      <c r="D5" s="425"/>
      <c r="E5" s="425"/>
      <c r="F5" s="425"/>
      <c r="G5" s="425"/>
      <c r="H5" s="425"/>
      <c r="I5" s="425"/>
      <c r="J5" s="425"/>
      <c r="K5" s="425"/>
      <c r="L5" s="425"/>
      <c r="M5" s="425"/>
      <c r="N5" s="79"/>
      <c r="O5" s="80"/>
      <c r="P5" s="81"/>
    </row>
    <row r="6" spans="1:33" s="92" customFormat="1" ht="22.5">
      <c r="A6" s="424" t="s">
        <v>86</v>
      </c>
      <c r="B6" s="425"/>
      <c r="C6" s="425"/>
      <c r="D6" s="425"/>
      <c r="E6" s="425"/>
      <c r="F6" s="425"/>
      <c r="G6" s="425"/>
      <c r="H6" s="425"/>
      <c r="I6" s="425"/>
      <c r="J6" s="425"/>
      <c r="K6" s="425"/>
      <c r="L6" s="425"/>
      <c r="M6" s="425"/>
      <c r="N6" s="79"/>
      <c r="O6" s="80"/>
      <c r="P6" s="81"/>
    </row>
    <row r="7" spans="1:33" s="92" customFormat="1" ht="33.75" customHeight="1" thickBot="1">
      <c r="A7" s="323"/>
      <c r="B7" s="324"/>
      <c r="C7" s="324"/>
      <c r="D7" s="324"/>
      <c r="E7" s="422" t="s">
        <v>188</v>
      </c>
      <c r="F7" s="423"/>
      <c r="G7" s="423"/>
      <c r="H7" s="423"/>
      <c r="I7" s="423"/>
      <c r="J7" s="423"/>
      <c r="K7" s="423"/>
      <c r="L7" s="324"/>
      <c r="M7" s="324"/>
    </row>
    <row r="8" spans="1:33" ht="36.75" customHeight="1">
      <c r="A8" s="322" t="s">
        <v>79</v>
      </c>
      <c r="B8" s="92"/>
      <c r="C8" s="300" t="s">
        <v>80</v>
      </c>
      <c r="D8" s="92"/>
      <c r="E8" s="300" t="s">
        <v>121</v>
      </c>
      <c r="F8" s="92"/>
      <c r="G8" s="300" t="s">
        <v>81</v>
      </c>
      <c r="H8" s="92"/>
      <c r="I8" s="300" t="s">
        <v>82</v>
      </c>
      <c r="J8" s="92"/>
      <c r="K8" s="300" t="s">
        <v>83</v>
      </c>
      <c r="L8" s="92"/>
      <c r="M8" s="300" t="s">
        <v>84</v>
      </c>
      <c r="N8" s="92"/>
      <c r="O8" s="92"/>
      <c r="P8" s="92"/>
      <c r="Q8" s="92"/>
    </row>
    <row r="9" spans="1:33" ht="25.5" customHeight="1">
      <c r="A9" s="372" t="s">
        <v>123</v>
      </c>
      <c r="B9" s="166"/>
      <c r="C9" s="166">
        <v>200000</v>
      </c>
      <c r="D9" s="166"/>
      <c r="E9" s="301">
        <v>1070000</v>
      </c>
      <c r="F9" s="166"/>
      <c r="G9" s="302">
        <v>1000000</v>
      </c>
      <c r="H9" s="166"/>
      <c r="I9" s="267">
        <f t="shared" ref="I9:I14" si="0">(G9-E9)*100/E9</f>
        <v>-6.5420560747663554</v>
      </c>
      <c r="J9" s="166"/>
      <c r="K9" s="302">
        <f>_xlfn.XLOOKUP(A9,اوراق!$A$9:$A$14,اوراق!$AE$9:$AE$14,0)</f>
        <v>199891250000</v>
      </c>
      <c r="L9" s="92"/>
      <c r="M9" s="420" t="s">
        <v>89</v>
      </c>
      <c r="N9" s="92"/>
      <c r="O9" s="92"/>
      <c r="P9" s="92"/>
      <c r="Q9" s="92"/>
    </row>
    <row r="10" spans="1:33" ht="25.5" customHeight="1">
      <c r="A10" s="372" t="s">
        <v>87</v>
      </c>
      <c r="B10" s="166"/>
      <c r="C10" s="166">
        <v>320000</v>
      </c>
      <c r="D10" s="166"/>
      <c r="E10" s="301">
        <v>1070000</v>
      </c>
      <c r="F10" s="166"/>
      <c r="G10" s="302">
        <v>1000000</v>
      </c>
      <c r="H10" s="166"/>
      <c r="I10" s="267">
        <f t="shared" si="0"/>
        <v>-6.5420560747663554</v>
      </c>
      <c r="J10" s="166"/>
      <c r="K10" s="302">
        <f>_xlfn.XLOOKUP(A10,اوراق!$A$9:$A$14,اوراق!$AE$9:$AE$14,0)</f>
        <v>319826000000</v>
      </c>
      <c r="L10" s="92"/>
      <c r="M10" s="421"/>
      <c r="N10" s="92"/>
      <c r="O10" s="92"/>
      <c r="P10" s="92"/>
      <c r="Q10" s="215">
        <f>E9*C9</f>
        <v>214000000000</v>
      </c>
    </row>
    <row r="11" spans="1:33" ht="25.5" customHeight="1">
      <c r="A11" s="372" t="s">
        <v>134</v>
      </c>
      <c r="B11" s="166"/>
      <c r="C11" s="166">
        <v>120000</v>
      </c>
      <c r="D11" s="166"/>
      <c r="E11" s="301">
        <v>779560</v>
      </c>
      <c r="F11" s="166"/>
      <c r="G11" s="302">
        <v>722834</v>
      </c>
      <c r="H11" s="166"/>
      <c r="I11" s="267">
        <f t="shared" si="0"/>
        <v>-7.2766688901431573</v>
      </c>
      <c r="J11" s="166"/>
      <c r="K11" s="302">
        <f>_xlfn.XLOOKUP(A11,اوراق!$A$9:$A$14,اوراق!$AE$9:$AE$14,0)</f>
        <v>86692915083</v>
      </c>
      <c r="L11" s="92"/>
      <c r="M11" s="421"/>
      <c r="N11" s="92"/>
      <c r="O11" s="92"/>
      <c r="P11" s="92"/>
      <c r="Q11" s="92"/>
    </row>
    <row r="12" spans="1:33" ht="25.5" customHeight="1">
      <c r="A12" s="372" t="s">
        <v>135</v>
      </c>
      <c r="B12" s="166"/>
      <c r="C12" s="166">
        <v>320000</v>
      </c>
      <c r="D12" s="166"/>
      <c r="E12" s="301">
        <v>956570</v>
      </c>
      <c r="F12" s="166"/>
      <c r="G12" s="302">
        <v>931812</v>
      </c>
      <c r="H12" s="166"/>
      <c r="I12" s="267">
        <f t="shared" si="0"/>
        <v>-2.5882057768903479</v>
      </c>
      <c r="J12" s="166"/>
      <c r="K12" s="302">
        <f>_xlfn.XLOOKUP(A12,اوراق!$A$9:$A$14,اوراق!$AE$9:$AE$14,0)</f>
        <v>298017704713</v>
      </c>
      <c r="L12" s="92"/>
      <c r="M12" s="421"/>
      <c r="N12" s="92"/>
      <c r="O12" s="92"/>
      <c r="P12" s="92"/>
      <c r="Q12" s="92"/>
    </row>
    <row r="13" spans="1:33" ht="32.25" customHeight="1">
      <c r="A13" s="372" t="s">
        <v>159</v>
      </c>
      <c r="C13" s="166">
        <v>100000</v>
      </c>
      <c r="D13" s="166"/>
      <c r="E13" s="301">
        <v>954900</v>
      </c>
      <c r="F13" s="166"/>
      <c r="G13" s="302">
        <v>882308</v>
      </c>
      <c r="H13" s="166"/>
      <c r="I13" s="267">
        <f t="shared" si="0"/>
        <v>-7.6020525709498381</v>
      </c>
      <c r="J13" s="166"/>
      <c r="K13" s="302">
        <f>_xlfn.XLOOKUP(A13,اوراق!$A$9:$A$14,اوراق!$AE$9:$AE$14,0)</f>
        <v>88182824503</v>
      </c>
      <c r="L13" s="93"/>
      <c r="M13" s="421"/>
    </row>
    <row r="14" spans="1:33" ht="32.25" customHeight="1">
      <c r="A14" s="372" t="s">
        <v>165</v>
      </c>
      <c r="C14" s="166">
        <v>530000</v>
      </c>
      <c r="D14" s="166"/>
      <c r="E14" s="301">
        <v>978500</v>
      </c>
      <c r="F14" s="166"/>
      <c r="G14" s="302">
        <v>963461</v>
      </c>
      <c r="H14" s="166"/>
      <c r="I14" s="267">
        <f t="shared" si="0"/>
        <v>-1.5369443025038323</v>
      </c>
      <c r="J14" s="166"/>
      <c r="K14" s="302">
        <f>_xlfn.XLOOKUP(A14,اوراق!$A$9:$A$14,اوراق!$AE$9:$AE$14,0)</f>
        <v>510356672585</v>
      </c>
      <c r="L14" s="93"/>
      <c r="M14" s="421"/>
    </row>
    <row r="15" spans="1:33">
      <c r="E15" s="354"/>
      <c r="F15" s="354"/>
      <c r="G15" s="354"/>
      <c r="H15" s="354"/>
      <c r="I15" s="354"/>
      <c r="J15" s="354"/>
      <c r="K15" s="355"/>
      <c r="L15" s="354"/>
      <c r="M15" s="354"/>
      <c r="N15" s="354"/>
    </row>
    <row r="16" spans="1:33" ht="22.5">
      <c r="E16" s="354"/>
      <c r="F16" s="354"/>
      <c r="G16" s="356"/>
      <c r="H16" s="354"/>
      <c r="I16" s="354"/>
      <c r="J16" s="354"/>
      <c r="K16" s="82"/>
      <c r="L16" s="354"/>
      <c r="M16" s="354"/>
      <c r="N16" s="79"/>
    </row>
    <row r="17" spans="5:15" ht="22.5">
      <c r="E17" s="357"/>
      <c r="F17" s="354"/>
      <c r="G17" s="354"/>
      <c r="H17" s="354"/>
      <c r="I17" s="354"/>
      <c r="J17" s="354"/>
      <c r="K17" s="354"/>
      <c r="L17" s="354"/>
      <c r="M17" s="354"/>
      <c r="N17" s="79"/>
      <c r="O17" s="144"/>
    </row>
    <row r="18" spans="5:15" ht="22.5">
      <c r="E18" s="354"/>
      <c r="F18" s="354"/>
      <c r="G18" s="354"/>
      <c r="H18" s="354"/>
      <c r="I18" s="354"/>
      <c r="J18" s="354"/>
      <c r="K18" s="354"/>
      <c r="L18" s="354"/>
      <c r="M18" s="354"/>
      <c r="N18" s="79"/>
    </row>
    <row r="19" spans="5:15">
      <c r="E19" s="354"/>
      <c r="F19" s="354"/>
      <c r="G19" s="354"/>
      <c r="H19" s="354"/>
      <c r="I19" s="354"/>
      <c r="J19" s="354"/>
      <c r="K19" s="354"/>
      <c r="L19" s="354"/>
      <c r="M19" s="354"/>
      <c r="N19" s="354"/>
    </row>
    <row r="20" spans="5:15">
      <c r="E20" s="354"/>
      <c r="F20" s="354"/>
      <c r="G20" s="354"/>
      <c r="H20" s="354"/>
      <c r="I20" s="354"/>
      <c r="J20" s="354"/>
      <c r="K20" s="355"/>
      <c r="L20" s="354"/>
      <c r="M20" s="358"/>
      <c r="N20" s="354"/>
    </row>
    <row r="21" spans="5:15">
      <c r="E21" s="354"/>
      <c r="F21" s="354"/>
      <c r="G21" s="354"/>
      <c r="H21" s="354"/>
      <c r="I21" s="354"/>
      <c r="J21" s="354"/>
      <c r="K21" s="355"/>
      <c r="L21" s="354"/>
      <c r="M21" s="354"/>
      <c r="N21" s="354"/>
    </row>
    <row r="22" spans="5:15">
      <c r="E22" s="354"/>
      <c r="F22" s="354"/>
      <c r="G22" s="354"/>
      <c r="H22" s="354"/>
      <c r="I22" s="354"/>
      <c r="J22" s="354"/>
      <c r="K22" s="354"/>
      <c r="L22" s="354"/>
      <c r="M22" s="355"/>
      <c r="N22" s="354"/>
    </row>
    <row r="23" spans="5:15">
      <c r="E23" s="354"/>
      <c r="F23" s="354"/>
      <c r="G23" s="354"/>
      <c r="H23" s="354"/>
      <c r="I23" s="354"/>
      <c r="J23" s="354"/>
      <c r="K23" s="354"/>
      <c r="L23" s="354"/>
      <c r="M23" s="354"/>
      <c r="N23" s="354"/>
    </row>
    <row r="24" spans="5:15">
      <c r="E24" s="354"/>
      <c r="F24" s="354"/>
      <c r="G24" s="354"/>
      <c r="H24" s="354"/>
      <c r="I24" s="354"/>
      <c r="J24" s="354"/>
      <c r="K24" s="354"/>
      <c r="L24" s="354"/>
      <c r="M24" s="354"/>
      <c r="N24" s="354"/>
    </row>
    <row r="25" spans="5:15">
      <c r="E25" s="354"/>
      <c r="F25" s="354"/>
      <c r="G25" s="354"/>
      <c r="H25" s="354"/>
      <c r="I25" s="354"/>
      <c r="J25" s="354"/>
      <c r="K25" s="354"/>
      <c r="L25" s="354"/>
      <c r="M25" s="354"/>
      <c r="N25" s="354"/>
    </row>
    <row r="26" spans="5:15">
      <c r="E26" s="354"/>
      <c r="F26" s="354"/>
      <c r="G26" s="354"/>
      <c r="H26" s="354"/>
      <c r="I26" s="354"/>
      <c r="J26" s="354"/>
      <c r="K26" s="354"/>
      <c r="L26" s="354"/>
      <c r="M26" s="354"/>
      <c r="N26" s="354"/>
    </row>
    <row r="27" spans="5:15">
      <c r="E27" s="354"/>
      <c r="F27" s="354"/>
      <c r="G27" s="354"/>
      <c r="H27" s="354"/>
      <c r="I27" s="354"/>
      <c r="J27" s="354"/>
      <c r="K27" s="354"/>
      <c r="L27" s="354"/>
      <c r="M27" s="354"/>
      <c r="N27" s="354"/>
    </row>
    <row r="28" spans="5:15">
      <c r="E28" s="354"/>
      <c r="F28" s="354"/>
      <c r="G28" s="354"/>
      <c r="H28" s="354"/>
      <c r="I28" s="354"/>
      <c r="J28" s="354"/>
      <c r="K28" s="354"/>
      <c r="L28" s="354"/>
      <c r="M28" s="354"/>
      <c r="N28" s="354"/>
    </row>
    <row r="29" spans="5:15">
      <c r="E29" s="354"/>
      <c r="F29" s="354"/>
      <c r="G29" s="354"/>
      <c r="H29" s="354"/>
      <c r="I29" s="354"/>
      <c r="J29" s="354"/>
      <c r="K29" s="354"/>
      <c r="L29" s="354"/>
      <c r="M29" s="354"/>
      <c r="N29" s="354"/>
    </row>
    <row r="30" spans="5:15">
      <c r="E30" s="354"/>
      <c r="F30" s="354"/>
      <c r="G30" s="354"/>
      <c r="H30" s="354"/>
      <c r="I30" s="354"/>
      <c r="J30" s="354"/>
      <c r="K30" s="354"/>
      <c r="L30" s="354"/>
      <c r="M30" s="354"/>
      <c r="N30" s="354"/>
    </row>
    <row r="31" spans="5:15">
      <c r="E31" s="354"/>
      <c r="F31" s="354"/>
      <c r="G31" s="354"/>
      <c r="H31" s="354"/>
      <c r="I31" s="354"/>
      <c r="J31" s="354"/>
      <c r="K31" s="354"/>
      <c r="L31" s="354"/>
      <c r="M31" s="354"/>
      <c r="N31" s="354"/>
    </row>
    <row r="32" spans="5:15">
      <c r="E32" s="354"/>
      <c r="F32" s="354"/>
      <c r="G32" s="354"/>
      <c r="H32" s="354"/>
      <c r="I32" s="354"/>
      <c r="J32" s="354"/>
      <c r="K32" s="354"/>
      <c r="L32" s="354"/>
      <c r="M32" s="354"/>
      <c r="N32" s="354"/>
    </row>
    <row r="33" spans="5:14">
      <c r="E33" s="354"/>
      <c r="F33" s="354"/>
      <c r="G33" s="354"/>
      <c r="H33" s="354"/>
      <c r="I33" s="354"/>
      <c r="J33" s="354"/>
      <c r="K33" s="354"/>
      <c r="L33" s="354"/>
      <c r="M33" s="354"/>
      <c r="N33" s="354"/>
    </row>
  </sheetData>
  <autoFilter ref="A8:K8" xr:uid="{00000000-0001-0000-0300-000000000000}">
    <sortState xmlns:xlrd2="http://schemas.microsoft.com/office/spreadsheetml/2017/richdata2" ref="A9:K13">
      <sortCondition ref="A8"/>
    </sortState>
  </autoFilter>
  <mergeCells count="7">
    <mergeCell ref="M9:M14"/>
    <mergeCell ref="E7:K7"/>
    <mergeCell ref="A5:M5"/>
    <mergeCell ref="A6:M6"/>
    <mergeCell ref="A1:M1"/>
    <mergeCell ref="A2:M2"/>
    <mergeCell ref="A3:M3"/>
  </mergeCells>
  <printOptions horizontalCentered="1"/>
  <pageMargins left="0.7" right="0.7" top="0.75" bottom="0.75" header="0.3" footer="0.3"/>
  <pageSetup scale="63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  <pageSetUpPr fitToPage="1"/>
  </sheetPr>
  <dimension ref="A1:Y41"/>
  <sheetViews>
    <sheetView rightToLeft="1" view="pageBreakPreview" zoomScale="70" zoomScaleNormal="70" zoomScaleSheetLayoutView="70" workbookViewId="0">
      <selection activeCell="A35" sqref="A35:Z40"/>
    </sheetView>
  </sheetViews>
  <sheetFormatPr defaultColWidth="9.140625" defaultRowHeight="15"/>
  <cols>
    <col min="1" max="1" width="34.42578125" style="198" bestFit="1" customWidth="1"/>
    <col min="2" max="2" width="1.28515625" style="95" customWidth="1"/>
    <col min="3" max="3" width="19" style="61" bestFit="1" customWidth="1"/>
    <col min="4" max="4" width="0.7109375" style="95" customWidth="1"/>
    <col min="5" max="5" width="26.7109375" style="95" customWidth="1"/>
    <col min="6" max="6" width="0.42578125" style="95" customWidth="1"/>
    <col min="7" max="7" width="27.140625" style="95" bestFit="1" customWidth="1"/>
    <col min="8" max="8" width="0.42578125" style="95" customWidth="1"/>
    <col min="9" max="9" width="16.28515625" style="95" customWidth="1"/>
    <col min="10" max="10" width="23.140625" style="95" customWidth="1"/>
    <col min="11" max="11" width="1" style="95" customWidth="1"/>
    <col min="12" max="12" width="15.28515625" style="95" customWidth="1"/>
    <col min="13" max="13" width="21.42578125" style="95" customWidth="1"/>
    <col min="14" max="14" width="1.42578125" style="95" customWidth="1"/>
    <col min="15" max="15" width="19" style="95" bestFit="1" customWidth="1"/>
    <col min="16" max="16" width="1.42578125" style="95" customWidth="1"/>
    <col min="17" max="17" width="18.28515625" style="95" customWidth="1"/>
    <col min="18" max="18" width="1.42578125" style="95" customWidth="1"/>
    <col min="19" max="19" width="27" style="95" bestFit="1" customWidth="1"/>
    <col min="20" max="20" width="1.5703125" style="95" customWidth="1"/>
    <col min="21" max="21" width="26.7109375" style="95" customWidth="1"/>
    <col min="22" max="22" width="1.28515625" style="95" customWidth="1"/>
    <col min="23" max="23" width="17" style="95" customWidth="1"/>
    <col min="24" max="24" width="9.140625" style="95"/>
    <col min="25" max="25" width="10" style="95" hidden="1" customWidth="1"/>
    <col min="26" max="16384" width="9.140625" style="95"/>
  </cols>
  <sheetData>
    <row r="1" spans="1:25" s="7" customFormat="1" ht="24.75">
      <c r="A1" s="416" t="s">
        <v>75</v>
      </c>
      <c r="B1" s="416"/>
      <c r="C1" s="416"/>
      <c r="D1" s="416"/>
      <c r="E1" s="416"/>
      <c r="F1" s="416"/>
      <c r="G1" s="416"/>
      <c r="H1" s="416"/>
      <c r="I1" s="416"/>
      <c r="J1" s="416"/>
      <c r="K1" s="416"/>
      <c r="L1" s="416"/>
      <c r="M1" s="416"/>
      <c r="N1" s="416"/>
      <c r="O1" s="416"/>
      <c r="P1" s="416"/>
      <c r="Q1" s="416"/>
      <c r="R1" s="416"/>
      <c r="S1" s="416"/>
      <c r="T1" s="416"/>
      <c r="U1" s="416"/>
      <c r="V1" s="416"/>
      <c r="W1" s="416"/>
    </row>
    <row r="2" spans="1:25" s="7" customFormat="1" ht="24.75">
      <c r="A2" s="416" t="s">
        <v>42</v>
      </c>
      <c r="B2" s="416"/>
      <c r="C2" s="416"/>
      <c r="D2" s="416"/>
      <c r="E2" s="416"/>
      <c r="F2" s="416"/>
      <c r="G2" s="416"/>
      <c r="H2" s="416"/>
      <c r="I2" s="416"/>
      <c r="J2" s="416"/>
      <c r="K2" s="416"/>
      <c r="L2" s="416"/>
      <c r="M2" s="416"/>
      <c r="N2" s="416"/>
      <c r="O2" s="416"/>
      <c r="P2" s="416"/>
      <c r="Q2" s="416"/>
      <c r="R2" s="416"/>
      <c r="S2" s="416"/>
      <c r="T2" s="416"/>
      <c r="U2" s="416"/>
      <c r="V2" s="416"/>
      <c r="W2" s="416"/>
    </row>
    <row r="3" spans="1:25" s="7" customFormat="1" ht="22.5" customHeight="1">
      <c r="A3" s="416" t="str">
        <f>روکش!A21</f>
        <v>منتهی به 1405/02/31</v>
      </c>
      <c r="B3" s="416"/>
      <c r="C3" s="416"/>
      <c r="D3" s="416"/>
      <c r="E3" s="416"/>
      <c r="F3" s="416"/>
      <c r="G3" s="416"/>
      <c r="H3" s="416"/>
      <c r="I3" s="416"/>
      <c r="J3" s="416"/>
      <c r="K3" s="416"/>
      <c r="L3" s="416"/>
      <c r="M3" s="416"/>
      <c r="N3" s="416"/>
      <c r="O3" s="416"/>
      <c r="P3" s="416"/>
      <c r="Q3" s="416"/>
      <c r="R3" s="416"/>
      <c r="S3" s="416"/>
      <c r="T3" s="416"/>
      <c r="U3" s="416"/>
      <c r="V3" s="416"/>
      <c r="W3" s="416"/>
    </row>
    <row r="4" spans="1:25" ht="27.75">
      <c r="A4" s="417" t="s">
        <v>148</v>
      </c>
      <c r="B4" s="417"/>
      <c r="C4" s="417"/>
      <c r="D4" s="417"/>
      <c r="E4" s="417"/>
      <c r="F4" s="417"/>
      <c r="G4" s="417"/>
      <c r="H4" s="417"/>
      <c r="I4" s="417"/>
      <c r="J4" s="417"/>
      <c r="K4" s="417"/>
    </row>
    <row r="5" spans="1:25" ht="11.25" customHeight="1">
      <c r="A5" s="197"/>
      <c r="B5" s="96"/>
      <c r="C5" s="196"/>
      <c r="D5" s="96"/>
      <c r="E5" s="96"/>
      <c r="F5" s="96"/>
      <c r="G5" s="96"/>
      <c r="H5" s="96"/>
      <c r="I5" s="96"/>
      <c r="J5" s="96"/>
      <c r="K5" s="96"/>
    </row>
    <row r="6" spans="1:25" s="20" customFormat="1" ht="31.5" thickBot="1">
      <c r="A6" s="88"/>
      <c r="B6" s="272"/>
      <c r="C6" s="431" t="str">
        <f>اوراق!M6</f>
        <v>1405/01/31</v>
      </c>
      <c r="D6" s="431"/>
      <c r="E6" s="431"/>
      <c r="F6" s="431"/>
      <c r="G6" s="431"/>
      <c r="H6" s="273"/>
      <c r="I6" s="432" t="s">
        <v>7</v>
      </c>
      <c r="J6" s="432"/>
      <c r="K6" s="432"/>
      <c r="L6" s="432"/>
      <c r="M6" s="432"/>
      <c r="N6" s="35"/>
      <c r="O6" s="412" t="str">
        <f>اوراق!Y6</f>
        <v xml:space="preserve"> 1405/02/31</v>
      </c>
      <c r="P6" s="412"/>
      <c r="Q6" s="412"/>
      <c r="R6" s="412"/>
      <c r="S6" s="412"/>
      <c r="T6" s="412"/>
      <c r="U6" s="412"/>
      <c r="V6" s="412"/>
      <c r="W6" s="412"/>
    </row>
    <row r="7" spans="1:25" s="20" customFormat="1" ht="19.5" customHeight="1">
      <c r="A7" s="407" t="s">
        <v>1</v>
      </c>
      <c r="B7" s="275"/>
      <c r="C7" s="427" t="s">
        <v>3</v>
      </c>
      <c r="D7" s="433"/>
      <c r="E7" s="427" t="s">
        <v>0</v>
      </c>
      <c r="F7" s="433"/>
      <c r="G7" s="429" t="s">
        <v>17</v>
      </c>
      <c r="H7" s="276"/>
      <c r="I7" s="435" t="s">
        <v>4</v>
      </c>
      <c r="J7" s="435"/>
      <c r="K7" s="278"/>
      <c r="L7" s="435" t="s">
        <v>5</v>
      </c>
      <c r="M7" s="435"/>
      <c r="N7" s="35"/>
      <c r="O7" s="436" t="s">
        <v>3</v>
      </c>
      <c r="P7" s="433"/>
      <c r="Q7" s="429" t="s">
        <v>26</v>
      </c>
      <c r="R7" s="277"/>
      <c r="S7" s="436" t="s">
        <v>0</v>
      </c>
      <c r="T7" s="433"/>
      <c r="U7" s="429" t="s">
        <v>17</v>
      </c>
      <c r="V7" s="279"/>
      <c r="W7" s="437" t="s">
        <v>18</v>
      </c>
    </row>
    <row r="8" spans="1:25" s="20" customFormat="1" ht="31.5" customHeight="1" thickBot="1">
      <c r="A8" s="406"/>
      <c r="B8" s="275"/>
      <c r="C8" s="428"/>
      <c r="D8" s="434"/>
      <c r="E8" s="428"/>
      <c r="F8" s="434"/>
      <c r="G8" s="430"/>
      <c r="H8" s="276"/>
      <c r="I8" s="274" t="s">
        <v>3</v>
      </c>
      <c r="J8" s="274" t="s">
        <v>0</v>
      </c>
      <c r="K8" s="278"/>
      <c r="L8" s="274" t="s">
        <v>3</v>
      </c>
      <c r="M8" s="274" t="s">
        <v>41</v>
      </c>
      <c r="N8" s="35"/>
      <c r="O8" s="428"/>
      <c r="P8" s="433"/>
      <c r="Q8" s="430"/>
      <c r="R8" s="277"/>
      <c r="S8" s="428"/>
      <c r="T8" s="433"/>
      <c r="U8" s="430"/>
      <c r="V8" s="279"/>
      <c r="W8" s="438"/>
    </row>
    <row r="9" spans="1:25" s="20" customFormat="1" ht="40.15" customHeight="1">
      <c r="A9" s="280" t="s">
        <v>141</v>
      </c>
      <c r="B9" s="38"/>
      <c r="C9" s="35">
        <v>49000</v>
      </c>
      <c r="D9" s="35"/>
      <c r="E9" s="35">
        <v>70331711803</v>
      </c>
      <c r="F9" s="35"/>
      <c r="G9" s="35">
        <v>86652629000</v>
      </c>
      <c r="H9" s="35"/>
      <c r="I9" s="35">
        <v>0</v>
      </c>
      <c r="J9" s="35">
        <v>0</v>
      </c>
      <c r="K9" s="281"/>
      <c r="L9" s="35">
        <v>0</v>
      </c>
      <c r="M9" s="35">
        <v>0</v>
      </c>
      <c r="N9" s="35"/>
      <c r="O9" s="35">
        <v>49000</v>
      </c>
      <c r="P9" s="35"/>
      <c r="Q9" s="35">
        <v>1784982</v>
      </c>
      <c r="R9" s="35"/>
      <c r="S9" s="35">
        <v>70331711803</v>
      </c>
      <c r="T9" s="35"/>
      <c r="U9" s="35">
        <v>87464118000</v>
      </c>
      <c r="V9" s="281"/>
      <c r="W9" s="282">
        <f>U9/درآمدها!$J$7</f>
        <v>2.8631126289351754E-2</v>
      </c>
      <c r="Y9" s="271">
        <f>C9+I9-L9-O9</f>
        <v>0</v>
      </c>
    </row>
    <row r="10" spans="1:25" s="20" customFormat="1" ht="40.15" customHeight="1">
      <c r="A10" s="280" t="s">
        <v>138</v>
      </c>
      <c r="B10" s="38"/>
      <c r="C10" s="35">
        <v>2642533</v>
      </c>
      <c r="D10" s="35"/>
      <c r="E10" s="35">
        <v>69999985686</v>
      </c>
      <c r="F10" s="35"/>
      <c r="G10" s="35">
        <v>80721455551</v>
      </c>
      <c r="H10" s="35"/>
      <c r="I10" s="35">
        <v>0</v>
      </c>
      <c r="J10" s="35">
        <v>0</v>
      </c>
      <c r="K10" s="281"/>
      <c r="L10" s="35">
        <v>0</v>
      </c>
      <c r="M10" s="35">
        <v>0</v>
      </c>
      <c r="N10" s="35"/>
      <c r="O10" s="35">
        <v>2642533</v>
      </c>
      <c r="P10" s="35"/>
      <c r="Q10" s="35">
        <v>32146</v>
      </c>
      <c r="R10" s="35"/>
      <c r="S10" s="35">
        <v>69999985686</v>
      </c>
      <c r="T10" s="35"/>
      <c r="U10" s="35">
        <v>84946865818</v>
      </c>
      <c r="V10" s="281"/>
      <c r="W10" s="282">
        <f>U10/درآمدها!$J$7</f>
        <v>2.7807111061472954E-2</v>
      </c>
      <c r="Y10" s="271"/>
    </row>
    <row r="11" spans="1:25" s="20" customFormat="1" ht="40.15" customHeight="1">
      <c r="A11" s="280" t="s">
        <v>168</v>
      </c>
      <c r="B11" s="38"/>
      <c r="C11" s="35">
        <v>6128379</v>
      </c>
      <c r="D11" s="35"/>
      <c r="E11" s="35">
        <v>70017526764</v>
      </c>
      <c r="F11" s="35"/>
      <c r="G11" s="35">
        <v>80751076164</v>
      </c>
      <c r="H11" s="35"/>
      <c r="I11" s="35">
        <v>0</v>
      </c>
      <c r="J11" s="35">
        <v>0</v>
      </c>
      <c r="K11" s="281"/>
      <c r="L11" s="35">
        <v>0</v>
      </c>
      <c r="M11" s="35">
        <v>0</v>
      </c>
      <c r="N11" s="35"/>
      <c r="O11" s="35">
        <v>6128379</v>
      </c>
      <c r="P11" s="35"/>
      <c r="Q11" s="35">
        <v>13865.59999993473</v>
      </c>
      <c r="R11" s="35"/>
      <c r="S11" s="35">
        <v>70017526764</v>
      </c>
      <c r="T11" s="35"/>
      <c r="U11" s="35">
        <v>84973651862</v>
      </c>
      <c r="V11" s="281"/>
      <c r="W11" s="282">
        <f>U11/درآمدها!$J$7</f>
        <v>2.7815879395574901E-2</v>
      </c>
      <c r="Y11" s="271"/>
    </row>
    <row r="12" spans="1:25" s="20" customFormat="1" ht="40.15" customHeight="1">
      <c r="A12" s="280" t="s">
        <v>147</v>
      </c>
      <c r="B12" s="38"/>
      <c r="C12" s="35">
        <v>4899171</v>
      </c>
      <c r="D12" s="35"/>
      <c r="E12" s="35">
        <v>77980407260</v>
      </c>
      <c r="F12" s="35"/>
      <c r="G12" s="35">
        <v>99129826014</v>
      </c>
      <c r="H12" s="35"/>
      <c r="I12" s="35">
        <v>0</v>
      </c>
      <c r="J12" s="35">
        <v>0</v>
      </c>
      <c r="K12" s="281"/>
      <c r="L12" s="35">
        <v>0</v>
      </c>
      <c r="M12" s="35">
        <v>0</v>
      </c>
      <c r="N12" s="35"/>
      <c r="O12" s="35">
        <v>4899171</v>
      </c>
      <c r="P12" s="35"/>
      <c r="Q12" s="35">
        <v>21292</v>
      </c>
      <c r="R12" s="35"/>
      <c r="S12" s="35">
        <v>77980407260</v>
      </c>
      <c r="T12" s="35"/>
      <c r="U12" s="35">
        <v>104313148932</v>
      </c>
      <c r="V12" s="281"/>
      <c r="W12" s="282">
        <f>U12/درآمدها!$J$7</f>
        <v>3.4146607877667622E-2</v>
      </c>
    </row>
    <row r="13" spans="1:25" s="20" customFormat="1" ht="40.15" customHeight="1">
      <c r="A13" s="280" t="s">
        <v>169</v>
      </c>
      <c r="B13" s="38"/>
      <c r="C13" s="35">
        <v>3698906</v>
      </c>
      <c r="D13" s="35"/>
      <c r="E13" s="35">
        <v>69999983586</v>
      </c>
      <c r="F13" s="35"/>
      <c r="G13" s="35">
        <v>80395721910</v>
      </c>
      <c r="H13" s="35"/>
      <c r="I13" s="35">
        <v>0</v>
      </c>
      <c r="J13" s="35">
        <v>0</v>
      </c>
      <c r="K13" s="281"/>
      <c r="L13" s="35">
        <v>0</v>
      </c>
      <c r="M13" s="35">
        <v>0</v>
      </c>
      <c r="N13" s="35"/>
      <c r="O13" s="35">
        <v>3698906</v>
      </c>
      <c r="P13" s="35"/>
      <c r="Q13" s="35">
        <v>22876</v>
      </c>
      <c r="R13" s="35"/>
      <c r="S13" s="35">
        <v>69999983586</v>
      </c>
      <c r="T13" s="35"/>
      <c r="U13" s="35">
        <v>84616173656</v>
      </c>
      <c r="V13" s="281"/>
      <c r="W13" s="282">
        <f>U13/درآمدها!$J$7</f>
        <v>2.7698859937816501E-2</v>
      </c>
    </row>
    <row r="14" spans="1:25" s="20" customFormat="1" ht="40.15" customHeight="1" thickBot="1">
      <c r="A14" s="280" t="s">
        <v>170</v>
      </c>
      <c r="B14" s="38"/>
      <c r="C14" s="35">
        <v>3268231</v>
      </c>
      <c r="D14" s="35"/>
      <c r="E14" s="35">
        <v>69999984709</v>
      </c>
      <c r="F14" s="35"/>
      <c r="G14" s="35">
        <v>80362303283</v>
      </c>
      <c r="H14" s="35"/>
      <c r="I14" s="35">
        <v>0</v>
      </c>
      <c r="J14" s="35">
        <v>0</v>
      </c>
      <c r="K14" s="281"/>
      <c r="L14" s="35">
        <v>0</v>
      </c>
      <c r="M14" s="35">
        <v>0</v>
      </c>
      <c r="N14" s="35"/>
      <c r="O14" s="35">
        <v>3268231</v>
      </c>
      <c r="P14" s="35"/>
      <c r="Q14" s="35">
        <v>25832.809999966343</v>
      </c>
      <c r="R14" s="35"/>
      <c r="S14" s="35">
        <v>69999984709</v>
      </c>
      <c r="T14" s="35"/>
      <c r="U14" s="35">
        <v>84427590459</v>
      </c>
      <c r="V14" s="281"/>
      <c r="W14" s="282">
        <f>U14/درآمدها!$J$7</f>
        <v>2.7637127773212079E-2</v>
      </c>
    </row>
    <row r="15" spans="1:25" s="20" customFormat="1" ht="42" customHeight="1" thickBot="1">
      <c r="A15" s="38"/>
      <c r="B15" s="275"/>
      <c r="C15" s="35"/>
      <c r="D15" s="283">
        <f>SUM(D9:D9)</f>
        <v>0</v>
      </c>
      <c r="E15" s="283">
        <f>SUM(E9:E14)</f>
        <v>428329599808</v>
      </c>
      <c r="F15" s="35"/>
      <c r="G15" s="283">
        <f>SUM(G9:G14)</f>
        <v>508013011922</v>
      </c>
      <c r="H15" s="35"/>
      <c r="I15" s="35"/>
      <c r="J15" s="283">
        <f>SUM(J9:J14)</f>
        <v>0</v>
      </c>
      <c r="K15" s="35"/>
      <c r="L15" s="35"/>
      <c r="M15" s="283">
        <f>SUM(M9:M14)</f>
        <v>0</v>
      </c>
      <c r="N15" s="35"/>
      <c r="O15" s="35"/>
      <c r="P15" s="35"/>
      <c r="Q15" s="35"/>
      <c r="R15" s="35"/>
      <c r="S15" s="283">
        <f>SUM(S9:S14)</f>
        <v>428329599808</v>
      </c>
      <c r="T15" s="35"/>
      <c r="U15" s="284">
        <f>SUM(U9:U14)</f>
        <v>530741548727</v>
      </c>
      <c r="V15" s="38"/>
      <c r="W15" s="285">
        <f>SUM(W9:W14)</f>
        <v>0.17373671233509583</v>
      </c>
    </row>
    <row r="16" spans="1:25" s="96" customFormat="1" ht="18.75" thickTop="1">
      <c r="A16" s="197"/>
      <c r="C16" s="196"/>
      <c r="L16" s="99"/>
    </row>
    <row r="17" spans="1:21" s="96" customFormat="1" ht="18" hidden="1">
      <c r="A17" s="197"/>
      <c r="C17" s="196"/>
      <c r="L17" s="99"/>
    </row>
    <row r="18" spans="1:21" s="96" customFormat="1" ht="18" hidden="1">
      <c r="A18" s="197"/>
      <c r="C18" s="196"/>
      <c r="L18" s="99"/>
    </row>
    <row r="19" spans="1:21" s="96" customFormat="1" ht="21.75" hidden="1">
      <c r="A19" s="197"/>
      <c r="C19" s="196"/>
      <c r="L19" s="99"/>
      <c r="U19" s="133">
        <v>288852612688</v>
      </c>
    </row>
    <row r="20" spans="1:21" s="96" customFormat="1" ht="21.75" hidden="1">
      <c r="A20" s="197"/>
      <c r="C20" s="196"/>
      <c r="U20" s="133">
        <f>U19-U15</f>
        <v>-241888936039</v>
      </c>
    </row>
    <row r="21" spans="1:21" ht="18.75" hidden="1" customHeight="1" thickTop="1">
      <c r="A21" s="197"/>
      <c r="B21" s="96"/>
      <c r="C21" s="196"/>
      <c r="D21" s="96"/>
      <c r="E21" s="96"/>
      <c r="F21" s="96"/>
      <c r="G21" s="96"/>
      <c r="H21" s="96"/>
      <c r="I21" s="96"/>
      <c r="J21" s="96"/>
      <c r="K21" s="96"/>
    </row>
    <row r="22" spans="1:21" ht="15.75" hidden="1" customHeight="1" thickTop="1">
      <c r="A22" s="197"/>
      <c r="B22" s="96"/>
      <c r="C22" s="196"/>
      <c r="D22" s="96"/>
      <c r="E22" s="96"/>
      <c r="F22" s="96"/>
      <c r="G22" s="96"/>
      <c r="H22" s="96"/>
      <c r="I22" s="96"/>
      <c r="J22" s="96"/>
      <c r="K22" s="96"/>
    </row>
    <row r="23" spans="1:21" ht="15.75" hidden="1" customHeight="1" thickTop="1">
      <c r="A23" s="197"/>
      <c r="B23" s="96"/>
      <c r="C23" s="196"/>
      <c r="D23" s="96"/>
      <c r="E23" s="96"/>
      <c r="F23" s="96"/>
      <c r="G23" s="96"/>
      <c r="H23" s="96"/>
      <c r="I23" s="96"/>
      <c r="J23" s="96"/>
      <c r="K23" s="96"/>
    </row>
    <row r="24" spans="1:21" ht="15.75" hidden="1" customHeight="1" thickTop="1">
      <c r="A24" s="197"/>
      <c r="B24" s="96"/>
      <c r="C24" s="196"/>
      <c r="D24" s="96"/>
      <c r="E24" s="96"/>
      <c r="F24" s="96"/>
      <c r="G24" s="96"/>
      <c r="H24" s="96"/>
      <c r="I24" s="96"/>
      <c r="J24" s="96"/>
      <c r="K24" s="96"/>
    </row>
    <row r="25" spans="1:21" ht="15.75" hidden="1" customHeight="1" thickTop="1">
      <c r="A25" s="197"/>
      <c r="B25" s="96"/>
      <c r="C25" s="196"/>
      <c r="D25" s="96"/>
      <c r="E25" s="96"/>
      <c r="F25" s="96"/>
      <c r="G25" s="96"/>
      <c r="H25" s="96"/>
      <c r="I25" s="96"/>
      <c r="J25" s="96"/>
      <c r="K25" s="96"/>
    </row>
    <row r="26" spans="1:21" ht="15.75" hidden="1" customHeight="1" thickTop="1">
      <c r="A26" s="197"/>
      <c r="B26" s="96"/>
      <c r="C26" s="196"/>
      <c r="D26" s="96"/>
      <c r="E26" s="96"/>
      <c r="F26" s="96"/>
      <c r="G26" s="96"/>
      <c r="H26" s="96"/>
      <c r="I26" s="96"/>
      <c r="J26" s="96"/>
      <c r="K26" s="96"/>
    </row>
    <row r="27" spans="1:21" ht="15.75" hidden="1" customHeight="1" thickTop="1">
      <c r="A27" s="197"/>
      <c r="B27" s="96"/>
      <c r="C27" s="196"/>
      <c r="D27" s="96"/>
      <c r="E27" s="96"/>
      <c r="F27" s="96"/>
      <c r="G27" s="96"/>
      <c r="H27" s="96"/>
      <c r="I27" s="96"/>
      <c r="J27" s="96"/>
      <c r="K27" s="96"/>
    </row>
    <row r="28" spans="1:21" ht="15.75" hidden="1" customHeight="1" thickTop="1">
      <c r="A28" s="197"/>
      <c r="B28" s="96"/>
      <c r="C28" s="196"/>
      <c r="D28" s="96"/>
      <c r="E28" s="96"/>
      <c r="F28" s="96"/>
      <c r="G28" s="96"/>
      <c r="H28" s="96"/>
      <c r="I28" s="96"/>
      <c r="J28" s="96"/>
      <c r="K28" s="96"/>
    </row>
    <row r="29" spans="1:21" ht="15.75" hidden="1" customHeight="1" thickTop="1">
      <c r="A29" s="197"/>
      <c r="B29" s="96"/>
      <c r="C29" s="196"/>
      <c r="D29" s="96"/>
      <c r="E29" s="96"/>
      <c r="F29" s="96"/>
      <c r="G29" s="96"/>
      <c r="H29" s="96"/>
      <c r="I29" s="96"/>
      <c r="J29" s="96"/>
      <c r="K29" s="96"/>
    </row>
    <row r="30" spans="1:21" ht="15.75" hidden="1" customHeight="1" thickTop="1">
      <c r="A30" s="197"/>
      <c r="B30" s="96"/>
      <c r="C30" s="196"/>
      <c r="D30" s="96"/>
      <c r="E30" s="96"/>
      <c r="F30" s="96"/>
      <c r="G30" s="96"/>
      <c r="H30" s="96"/>
      <c r="I30" s="96"/>
      <c r="J30" s="96"/>
      <c r="K30" s="96"/>
    </row>
    <row r="31" spans="1:21" ht="15.75" hidden="1" customHeight="1" thickTop="1">
      <c r="A31" s="197"/>
      <c r="B31" s="96"/>
      <c r="C31" s="196"/>
      <c r="D31" s="96"/>
      <c r="E31" s="96"/>
      <c r="F31" s="96"/>
      <c r="G31" s="96"/>
      <c r="H31" s="96"/>
      <c r="I31" s="96"/>
      <c r="J31" s="96"/>
      <c r="K31" s="96"/>
    </row>
    <row r="32" spans="1:21" ht="15.75" hidden="1" customHeight="1" thickTop="1">
      <c r="A32" s="197"/>
      <c r="B32" s="96"/>
      <c r="C32" s="196"/>
      <c r="D32" s="96"/>
      <c r="E32" s="96"/>
      <c r="F32" s="96"/>
      <c r="G32" s="96"/>
      <c r="H32" s="96"/>
      <c r="I32" s="96"/>
      <c r="J32" s="96"/>
      <c r="K32" s="96"/>
    </row>
    <row r="33" spans="1:21" ht="18" hidden="1">
      <c r="A33" s="197"/>
      <c r="B33" s="96"/>
      <c r="C33" s="196"/>
      <c r="D33" s="96"/>
      <c r="E33" s="96"/>
      <c r="F33" s="96"/>
      <c r="G33" s="96"/>
      <c r="H33" s="96"/>
      <c r="I33" s="96"/>
      <c r="J33" s="96"/>
      <c r="K33" s="96"/>
    </row>
    <row r="34" spans="1:21" ht="18" hidden="1">
      <c r="A34" s="197"/>
      <c r="B34" s="96"/>
      <c r="C34" s="196"/>
      <c r="D34" s="96"/>
      <c r="E34" s="96"/>
      <c r="F34" s="96"/>
      <c r="G34" s="96"/>
      <c r="H34" s="96"/>
      <c r="I34" s="96"/>
      <c r="J34" s="96"/>
      <c r="K34" s="96"/>
    </row>
    <row r="35" spans="1:21" s="375" customFormat="1" ht="30.75">
      <c r="A35" s="374"/>
      <c r="C35" s="376"/>
      <c r="E35" s="379"/>
      <c r="G35" s="379"/>
      <c r="O35" s="377"/>
    </row>
    <row r="36" spans="1:21" s="375" customFormat="1" ht="30.75">
      <c r="A36" s="374"/>
      <c r="C36" s="378"/>
      <c r="E36" s="379"/>
      <c r="F36" s="379"/>
      <c r="G36" s="379"/>
      <c r="I36" s="379"/>
      <c r="S36" s="379"/>
      <c r="U36" s="379"/>
    </row>
    <row r="37" spans="1:21" s="375" customFormat="1" ht="30.75">
      <c r="A37" s="374"/>
      <c r="C37" s="378"/>
      <c r="I37" s="377"/>
      <c r="S37" s="377"/>
      <c r="U37" s="377"/>
    </row>
    <row r="38" spans="1:21" s="375" customFormat="1" ht="30.75">
      <c r="A38" s="374"/>
      <c r="C38" s="378"/>
      <c r="E38" s="379"/>
      <c r="G38" s="379"/>
      <c r="O38" s="379"/>
      <c r="S38" s="379"/>
      <c r="U38" s="379"/>
    </row>
    <row r="39" spans="1:21" s="375" customFormat="1" ht="30.75">
      <c r="A39" s="374"/>
      <c r="C39" s="378"/>
      <c r="E39" s="377"/>
      <c r="F39" s="377"/>
      <c r="G39" s="377"/>
      <c r="O39" s="377"/>
      <c r="Q39" s="379"/>
      <c r="S39" s="377"/>
      <c r="T39" s="377"/>
      <c r="U39" s="377"/>
    </row>
    <row r="40" spans="1:21" s="375" customFormat="1" ht="30.75">
      <c r="A40" s="374"/>
      <c r="C40" s="378"/>
      <c r="Q40" s="379"/>
    </row>
    <row r="41" spans="1:21" s="375" customFormat="1" ht="30.75">
      <c r="A41" s="374"/>
      <c r="C41" s="378"/>
      <c r="Q41" s="379"/>
    </row>
  </sheetData>
  <mergeCells count="22">
    <mergeCell ref="W7:W8"/>
    <mergeCell ref="P7:P8"/>
    <mergeCell ref="Q7:Q8"/>
    <mergeCell ref="S7:S8"/>
    <mergeCell ref="T7:T8"/>
    <mergeCell ref="U7:U8"/>
    <mergeCell ref="A1:W1"/>
    <mergeCell ref="A2:W2"/>
    <mergeCell ref="A3:W3"/>
    <mergeCell ref="A4:K4"/>
    <mergeCell ref="A7:A8"/>
    <mergeCell ref="C7:C8"/>
    <mergeCell ref="E7:E8"/>
    <mergeCell ref="G7:G8"/>
    <mergeCell ref="C6:G6"/>
    <mergeCell ref="I6:M6"/>
    <mergeCell ref="O6:W6"/>
    <mergeCell ref="D7:D8"/>
    <mergeCell ref="F7:F8"/>
    <mergeCell ref="I7:J7"/>
    <mergeCell ref="L7:M7"/>
    <mergeCell ref="O7:O8"/>
  </mergeCells>
  <pageMargins left="0.25" right="0.25" top="0.75" bottom="0.75" header="0.3" footer="0.3"/>
  <pageSetup paperSize="9" scale="47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rgb="FF92D050"/>
    <pageSetUpPr fitToPage="1"/>
  </sheetPr>
  <dimension ref="A1:Q38"/>
  <sheetViews>
    <sheetView rightToLeft="1" view="pageBreakPreview" zoomScaleNormal="100" zoomScaleSheetLayoutView="100" workbookViewId="0">
      <selection activeCell="A23" sqref="A23:N31"/>
    </sheetView>
  </sheetViews>
  <sheetFormatPr defaultColWidth="9.140625" defaultRowHeight="15"/>
  <cols>
    <col min="1" max="1" width="18.7109375" style="198" customWidth="1"/>
    <col min="2" max="2" width="0.42578125" style="95" customWidth="1"/>
    <col min="3" max="3" width="15.140625" style="61" bestFit="1" customWidth="1"/>
    <col min="4" max="4" width="0.7109375" style="95" customWidth="1"/>
    <col min="5" max="5" width="15.140625" style="95" bestFit="1" customWidth="1"/>
    <col min="6" max="6" width="0.42578125" style="95" customWidth="1"/>
    <col min="7" max="7" width="15.140625" style="95" bestFit="1" customWidth="1"/>
    <col min="8" max="8" width="0.42578125" style="95" customWidth="1"/>
    <col min="9" max="9" width="13.85546875" style="95" bestFit="1" customWidth="1"/>
    <col min="10" max="10" width="0.5703125" style="95" customWidth="1"/>
    <col min="11" max="11" width="16" style="95" customWidth="1"/>
    <col min="12" max="12" width="14.7109375" style="95" hidden="1" customWidth="1"/>
    <col min="13" max="13" width="9.140625" style="95"/>
    <col min="14" max="14" width="20.140625" style="95" bestFit="1" customWidth="1"/>
    <col min="15" max="16" width="9.140625" style="95"/>
    <col min="17" max="17" width="12.140625" style="95" hidden="1" customWidth="1"/>
    <col min="18" max="16384" width="9.140625" style="95"/>
  </cols>
  <sheetData>
    <row r="1" spans="1:13" s="7" customFormat="1" ht="18">
      <c r="A1" s="441" t="s">
        <v>75</v>
      </c>
      <c r="B1" s="441"/>
      <c r="C1" s="441"/>
      <c r="D1" s="441"/>
      <c r="E1" s="441"/>
      <c r="F1" s="441"/>
      <c r="G1" s="441"/>
      <c r="H1" s="441"/>
      <c r="I1" s="441"/>
      <c r="J1" s="441"/>
      <c r="K1" s="441"/>
    </row>
    <row r="2" spans="1:13" s="7" customFormat="1" ht="18">
      <c r="A2" s="441" t="s">
        <v>42</v>
      </c>
      <c r="B2" s="441"/>
      <c r="C2" s="441"/>
      <c r="D2" s="441"/>
      <c r="E2" s="441"/>
      <c r="F2" s="441"/>
      <c r="G2" s="441"/>
      <c r="H2" s="441"/>
      <c r="I2" s="441"/>
      <c r="J2" s="441"/>
      <c r="K2" s="441"/>
    </row>
    <row r="3" spans="1:13" s="7" customFormat="1" ht="16.5" customHeight="1">
      <c r="A3" s="441" t="str">
        <f>روکش!A21</f>
        <v>منتهی به 1405/02/31</v>
      </c>
      <c r="B3" s="441"/>
      <c r="C3" s="441"/>
      <c r="D3" s="441"/>
      <c r="E3" s="441"/>
      <c r="F3" s="441"/>
      <c r="G3" s="441"/>
      <c r="H3" s="441"/>
      <c r="I3" s="441"/>
      <c r="J3" s="441"/>
      <c r="K3" s="441"/>
    </row>
    <row r="4" spans="1:13" ht="18.75">
      <c r="A4" s="444" t="s">
        <v>43</v>
      </c>
      <c r="B4" s="444"/>
      <c r="C4" s="444"/>
      <c r="D4" s="444"/>
      <c r="E4" s="444"/>
      <c r="F4" s="444"/>
      <c r="G4" s="444"/>
      <c r="H4" s="444"/>
      <c r="I4" s="444"/>
      <c r="J4" s="444"/>
      <c r="K4" s="444"/>
    </row>
    <row r="5" spans="1:13" ht="11.25" customHeight="1">
      <c r="A5" s="197"/>
      <c r="B5" s="96"/>
      <c r="C5" s="196"/>
      <c r="D5" s="96"/>
      <c r="E5" s="96"/>
      <c r="F5" s="96"/>
      <c r="G5" s="96"/>
      <c r="H5" s="96"/>
      <c r="I5" s="96"/>
      <c r="J5" s="96"/>
      <c r="K5" s="96"/>
    </row>
    <row r="6" spans="1:13" ht="18.75" customHeight="1" thickBot="1">
      <c r="A6" s="206"/>
      <c r="B6" s="207"/>
      <c r="C6" s="208" t="s">
        <v>184</v>
      </c>
      <c r="D6" s="97"/>
      <c r="E6" s="440" t="s">
        <v>7</v>
      </c>
      <c r="F6" s="440"/>
      <c r="G6" s="440"/>
      <c r="H6" s="96"/>
      <c r="I6" s="453" t="s">
        <v>189</v>
      </c>
      <c r="J6" s="453"/>
      <c r="K6" s="453"/>
    </row>
    <row r="7" spans="1:13" ht="17.25" customHeight="1">
      <c r="A7" s="447" t="s">
        <v>8</v>
      </c>
      <c r="B7" s="447"/>
      <c r="C7" s="449" t="s">
        <v>6</v>
      </c>
      <c r="D7" s="209"/>
      <c r="E7" s="451" t="s">
        <v>28</v>
      </c>
      <c r="F7" s="98"/>
      <c r="G7" s="451" t="s">
        <v>29</v>
      </c>
      <c r="H7" s="96"/>
      <c r="I7" s="445" t="s">
        <v>6</v>
      </c>
      <c r="J7" s="447"/>
      <c r="K7" s="442" t="s">
        <v>18</v>
      </c>
    </row>
    <row r="8" spans="1:13" ht="11.25" customHeight="1" thickBot="1">
      <c r="A8" s="448"/>
      <c r="B8" s="447"/>
      <c r="C8" s="450"/>
      <c r="D8" s="209"/>
      <c r="E8" s="452"/>
      <c r="F8" s="96"/>
      <c r="G8" s="452"/>
      <c r="H8" s="96"/>
      <c r="I8" s="446"/>
      <c r="J8" s="447"/>
      <c r="K8" s="443"/>
    </row>
    <row r="9" spans="1:13" s="96" customFormat="1" ht="18">
      <c r="A9" s="203" t="s">
        <v>156</v>
      </c>
      <c r="B9" s="439"/>
      <c r="C9" s="305">
        <v>334507</v>
      </c>
      <c r="D9" s="305"/>
      <c r="E9" s="305">
        <v>0</v>
      </c>
      <c r="F9" s="305"/>
      <c r="G9" s="305">
        <v>0</v>
      </c>
      <c r="H9" s="305"/>
      <c r="I9" s="305">
        <f>C9+E9-G9</f>
        <v>334507</v>
      </c>
      <c r="K9" s="204">
        <f>I9/درآمدها!$J$7</f>
        <v>1.0949989985232787E-7</v>
      </c>
      <c r="L9" s="99"/>
      <c r="M9" s="268"/>
    </row>
    <row r="10" spans="1:13" s="96" customFormat="1" ht="18">
      <c r="A10" s="203" t="s">
        <v>155</v>
      </c>
      <c r="B10" s="439"/>
      <c r="C10" s="305">
        <v>342618564575</v>
      </c>
      <c r="D10" s="305"/>
      <c r="E10" s="305">
        <v>23811193797</v>
      </c>
      <c r="F10" s="305"/>
      <c r="G10" s="305">
        <v>39766875000</v>
      </c>
      <c r="H10" s="305"/>
      <c r="I10" s="305">
        <f t="shared" ref="I10:I19" si="0">C10+E10-G10</f>
        <v>326662883372</v>
      </c>
      <c r="K10" s="204">
        <f>I10/درآمدها!$J$7</f>
        <v>0.10693215094065793</v>
      </c>
      <c r="L10" s="99"/>
    </row>
    <row r="11" spans="1:13" s="96" customFormat="1" ht="18">
      <c r="A11" s="203" t="s">
        <v>152</v>
      </c>
      <c r="B11" s="205"/>
      <c r="C11" s="305">
        <v>152705209692</v>
      </c>
      <c r="D11" s="305"/>
      <c r="E11" s="305">
        <v>287644528882</v>
      </c>
      <c r="F11" s="305"/>
      <c r="G11" s="305">
        <v>375345760000</v>
      </c>
      <c r="H11" s="305"/>
      <c r="I11" s="305">
        <f t="shared" si="0"/>
        <v>65003978574</v>
      </c>
      <c r="K11" s="204">
        <f>I11/درآمدها!$J$7</f>
        <v>2.1278864549488852E-2</v>
      </c>
      <c r="L11" s="99"/>
    </row>
    <row r="12" spans="1:13" s="96" customFormat="1" ht="18">
      <c r="A12" s="203" t="s">
        <v>154</v>
      </c>
      <c r="B12" s="439"/>
      <c r="C12" s="305">
        <v>638065398449</v>
      </c>
      <c r="D12" s="305"/>
      <c r="E12" s="305">
        <v>247972321191</v>
      </c>
      <c r="F12" s="305"/>
      <c r="G12" s="305">
        <v>341018777551</v>
      </c>
      <c r="H12" s="305"/>
      <c r="I12" s="305">
        <f t="shared" si="0"/>
        <v>545018942089</v>
      </c>
      <c r="K12" s="204">
        <f>I12/درآمدها!$J$7</f>
        <v>0.17841037579592411</v>
      </c>
      <c r="L12" s="99"/>
    </row>
    <row r="13" spans="1:13" s="96" customFormat="1" ht="18">
      <c r="A13" s="203" t="s">
        <v>150</v>
      </c>
      <c r="B13" s="439"/>
      <c r="C13" s="305">
        <v>27508004399</v>
      </c>
      <c r="D13" s="305"/>
      <c r="E13" s="305">
        <v>142258784353</v>
      </c>
      <c r="F13" s="305"/>
      <c r="G13" s="305">
        <v>149512650000</v>
      </c>
      <c r="H13" s="305"/>
      <c r="I13" s="305">
        <f t="shared" si="0"/>
        <v>20254138752</v>
      </c>
      <c r="K13" s="204">
        <f>I13/درآمدها!$J$7</f>
        <v>6.6301337937297372E-3</v>
      </c>
      <c r="L13" s="99"/>
    </row>
    <row r="14" spans="1:13" s="96" customFormat="1" ht="18">
      <c r="A14" s="203" t="s">
        <v>176</v>
      </c>
      <c r="B14" s="205"/>
      <c r="C14" s="305">
        <v>75236924</v>
      </c>
      <c r="D14" s="305"/>
      <c r="E14" s="305">
        <v>313830</v>
      </c>
      <c r="F14" s="305"/>
      <c r="G14" s="305">
        <v>2028000</v>
      </c>
      <c r="H14" s="305"/>
      <c r="I14" s="305">
        <f t="shared" si="0"/>
        <v>73522754</v>
      </c>
      <c r="K14" s="204">
        <f>I14/درآمدها!$J$7</f>
        <v>2.4067461069177441E-5</v>
      </c>
      <c r="L14" s="99"/>
    </row>
    <row r="15" spans="1:13" s="96" customFormat="1" ht="18">
      <c r="A15" s="203" t="s">
        <v>175</v>
      </c>
      <c r="B15" s="205"/>
      <c r="C15" s="305">
        <v>40020207</v>
      </c>
      <c r="D15" s="305"/>
      <c r="E15" s="305">
        <v>169948</v>
      </c>
      <c r="F15" s="305"/>
      <c r="G15" s="305">
        <v>0</v>
      </c>
      <c r="H15" s="305"/>
      <c r="I15" s="305">
        <f t="shared" si="0"/>
        <v>40190155</v>
      </c>
      <c r="K15" s="204">
        <f>I15/درآمدها!$J$7</f>
        <v>1.31561311050278E-5</v>
      </c>
      <c r="L15" s="99"/>
    </row>
    <row r="16" spans="1:13" s="96" customFormat="1" ht="18">
      <c r="A16" s="203" t="s">
        <v>162</v>
      </c>
      <c r="B16" s="205"/>
      <c r="C16" s="305">
        <v>2162087</v>
      </c>
      <c r="D16" s="305"/>
      <c r="E16" s="305">
        <v>9145</v>
      </c>
      <c r="F16" s="305"/>
      <c r="G16" s="305">
        <v>0</v>
      </c>
      <c r="H16" s="305"/>
      <c r="I16" s="305">
        <f t="shared" si="0"/>
        <v>2171232</v>
      </c>
      <c r="K16" s="204">
        <f>I16/درآمدها!$J$7</f>
        <v>7.1074652116747802E-7</v>
      </c>
      <c r="L16" s="99"/>
    </row>
    <row r="17" spans="1:12" s="96" customFormat="1" ht="18">
      <c r="A17" s="203" t="s">
        <v>149</v>
      </c>
      <c r="B17" s="205"/>
      <c r="C17" s="305">
        <v>5118492</v>
      </c>
      <c r="D17" s="305"/>
      <c r="E17" s="305">
        <v>21735</v>
      </c>
      <c r="F17" s="305"/>
      <c r="G17" s="305">
        <v>0</v>
      </c>
      <c r="H17" s="305"/>
      <c r="I17" s="305">
        <f t="shared" si="0"/>
        <v>5140227</v>
      </c>
      <c r="K17" s="204">
        <f>I17/درآمدها!$J$7</f>
        <v>1.6826384551540976E-6</v>
      </c>
      <c r="L17" s="99"/>
    </row>
    <row r="18" spans="1:12" s="96" customFormat="1" ht="18.75" customHeight="1">
      <c r="A18" s="203" t="s">
        <v>161</v>
      </c>
      <c r="B18" s="205"/>
      <c r="C18" s="305">
        <v>243674</v>
      </c>
      <c r="D18" s="305"/>
      <c r="E18" s="305">
        <v>0</v>
      </c>
      <c r="F18" s="305"/>
      <c r="G18" s="305">
        <v>0</v>
      </c>
      <c r="H18" s="305"/>
      <c r="I18" s="305">
        <f t="shared" si="0"/>
        <v>243674</v>
      </c>
      <c r="K18" s="204">
        <f>I18/درآمدها!$J$7</f>
        <v>7.9765979775060443E-8</v>
      </c>
      <c r="L18" s="99"/>
    </row>
    <row r="19" spans="1:12" s="96" customFormat="1" ht="19.5" customHeight="1">
      <c r="A19" s="203" t="s">
        <v>151</v>
      </c>
      <c r="B19" s="205"/>
      <c r="C19" s="305">
        <v>19869635822</v>
      </c>
      <c r="D19" s="305"/>
      <c r="E19" s="305">
        <v>850393370120</v>
      </c>
      <c r="F19" s="305"/>
      <c r="G19" s="305">
        <v>864028315241</v>
      </c>
      <c r="H19" s="305"/>
      <c r="I19" s="305">
        <f t="shared" si="0"/>
        <v>6234690701</v>
      </c>
      <c r="K19" s="204">
        <f>I19/درآمدها!$J$7</f>
        <v>2.0409079850937047E-3</v>
      </c>
      <c r="L19" s="99"/>
    </row>
    <row r="20" spans="1:12" s="96" customFormat="1" ht="18.75" thickBot="1">
      <c r="A20" s="220"/>
      <c r="B20" s="60"/>
      <c r="C20" s="221">
        <f>SUM(C9:C19)</f>
        <v>1180889928828</v>
      </c>
      <c r="D20" s="216"/>
      <c r="E20" s="221">
        <f t="shared" ref="E20:K20" si="1">SUM(E9:E19)</f>
        <v>1552080713001</v>
      </c>
      <c r="F20" s="216">
        <f t="shared" si="1"/>
        <v>0</v>
      </c>
      <c r="G20" s="221">
        <f t="shared" si="1"/>
        <v>1769674405792</v>
      </c>
      <c r="H20" s="216">
        <f t="shared" si="1"/>
        <v>0</v>
      </c>
      <c r="I20" s="221">
        <f t="shared" si="1"/>
        <v>963296236037</v>
      </c>
      <c r="J20" s="216">
        <f t="shared" si="1"/>
        <v>0</v>
      </c>
      <c r="K20" s="269">
        <f t="shared" si="1"/>
        <v>0.31533223930792453</v>
      </c>
    </row>
    <row r="21" spans="1:12" ht="18.75" thickTop="1">
      <c r="I21" s="171"/>
      <c r="K21" s="204"/>
    </row>
    <row r="22" spans="1:12">
      <c r="E22" s="171"/>
      <c r="G22" s="171"/>
      <c r="I22" s="61"/>
    </row>
    <row r="23" spans="1:12">
      <c r="D23" s="61"/>
      <c r="E23" s="61"/>
      <c r="F23" s="61"/>
      <c r="G23" s="61"/>
      <c r="H23" s="61"/>
      <c r="I23" s="61"/>
    </row>
    <row r="24" spans="1:12">
      <c r="E24" s="61"/>
      <c r="G24" s="61"/>
      <c r="I24" s="61"/>
    </row>
    <row r="25" spans="1:12">
      <c r="D25" s="61"/>
      <c r="E25" s="61"/>
      <c r="G25" s="61"/>
      <c r="I25" s="182"/>
    </row>
    <row r="26" spans="1:12">
      <c r="C26" s="182"/>
      <c r="D26" s="182"/>
      <c r="E26" s="182"/>
      <c r="F26" s="182"/>
      <c r="G26" s="182"/>
      <c r="H26" s="182"/>
      <c r="I26" s="182"/>
    </row>
    <row r="27" spans="1:12">
      <c r="B27" s="182"/>
      <c r="C27" s="182"/>
      <c r="D27" s="182"/>
      <c r="E27" s="182"/>
      <c r="F27" s="182"/>
      <c r="G27" s="182"/>
      <c r="H27" s="182"/>
      <c r="I27" s="182"/>
    </row>
    <row r="28" spans="1:12">
      <c r="A28" s="256"/>
      <c r="E28" s="171"/>
      <c r="G28" s="171"/>
      <c r="I28" s="171"/>
    </row>
    <row r="29" spans="1:12">
      <c r="E29" s="171"/>
      <c r="G29" s="171"/>
      <c r="I29" s="171"/>
    </row>
    <row r="30" spans="1:12">
      <c r="D30" s="61"/>
      <c r="E30" s="61"/>
      <c r="F30" s="61"/>
      <c r="G30" s="61"/>
      <c r="H30" s="61"/>
      <c r="I30" s="61"/>
    </row>
    <row r="34" spans="9:9" hidden="1"/>
    <row r="35" spans="9:9" hidden="1">
      <c r="I35" s="171">
        <v>2002583000000</v>
      </c>
    </row>
    <row r="36" spans="9:9" hidden="1">
      <c r="I36" s="171">
        <v>52365143846</v>
      </c>
    </row>
    <row r="37" spans="9:9" hidden="1">
      <c r="I37" s="182">
        <f>I35+I36-I20</f>
        <v>1091651907809</v>
      </c>
    </row>
    <row r="38" spans="9:9" hidden="1"/>
  </sheetData>
  <mergeCells count="16">
    <mergeCell ref="B12:B13"/>
    <mergeCell ref="B9:B10"/>
    <mergeCell ref="E6:G6"/>
    <mergeCell ref="A1:K1"/>
    <mergeCell ref="A2:K2"/>
    <mergeCell ref="A3:K3"/>
    <mergeCell ref="K7:K8"/>
    <mergeCell ref="A4:K4"/>
    <mergeCell ref="I7:I8"/>
    <mergeCell ref="J7:J8"/>
    <mergeCell ref="A7:A8"/>
    <mergeCell ref="B7:B8"/>
    <mergeCell ref="C7:C8"/>
    <mergeCell ref="E7:E8"/>
    <mergeCell ref="G7:G8"/>
    <mergeCell ref="I6:K6"/>
  </mergeCells>
  <phoneticPr fontId="47" type="noConversion"/>
  <pageMargins left="0.25" right="0.25" top="0.75" bottom="0.75" header="0.3" footer="0.3"/>
  <pageSetup paperSize="9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tabColor rgb="FF00B0F0"/>
    <pageSetUpPr fitToPage="1"/>
  </sheetPr>
  <dimension ref="A1:M39"/>
  <sheetViews>
    <sheetView rightToLeft="1" view="pageBreakPreview" zoomScale="110" zoomScaleNormal="100" zoomScaleSheetLayoutView="110" workbookViewId="0">
      <selection activeCell="C21" sqref="C21:I25"/>
    </sheetView>
  </sheetViews>
  <sheetFormatPr defaultColWidth="9.140625" defaultRowHeight="18"/>
  <cols>
    <col min="1" max="1" width="54.28515625" style="110" customWidth="1"/>
    <col min="2" max="2" width="1" style="110" customWidth="1"/>
    <col min="3" max="3" width="10.85546875" style="7" bestFit="1" customWidth="1"/>
    <col min="4" max="4" width="1.140625" style="7" customWidth="1"/>
    <col min="5" max="5" width="20" style="70" customWidth="1"/>
    <col min="6" max="6" width="1" style="7" customWidth="1"/>
    <col min="7" max="7" width="15.140625" style="7" customWidth="1"/>
    <col min="8" max="8" width="0.42578125" style="7" customWidth="1"/>
    <col min="9" max="9" width="17.5703125" style="7" bestFit="1" customWidth="1"/>
    <col min="10" max="10" width="25.7109375" style="155" customWidth="1"/>
    <col min="11" max="11" width="27" style="298" hidden="1" customWidth="1"/>
    <col min="12" max="12" width="22" style="7" customWidth="1"/>
    <col min="13" max="14" width="13.5703125" style="7" bestFit="1" customWidth="1"/>
    <col min="15" max="16384" width="9.140625" style="7"/>
  </cols>
  <sheetData>
    <row r="1" spans="1:13" ht="21">
      <c r="A1" s="454" t="s">
        <v>75</v>
      </c>
      <c r="B1" s="454"/>
      <c r="C1" s="454"/>
      <c r="D1" s="454"/>
      <c r="E1" s="454"/>
      <c r="F1" s="454"/>
      <c r="G1" s="454"/>
      <c r="H1" s="454"/>
      <c r="I1" s="454"/>
      <c r="J1" s="145"/>
      <c r="K1" s="296"/>
    </row>
    <row r="2" spans="1:13" ht="21">
      <c r="A2" s="454" t="s">
        <v>42</v>
      </c>
      <c r="B2" s="454"/>
      <c r="C2" s="454"/>
      <c r="D2" s="454"/>
      <c r="E2" s="454"/>
      <c r="F2" s="454"/>
      <c r="G2" s="454"/>
      <c r="H2" s="454"/>
      <c r="I2" s="454"/>
      <c r="J2" s="152"/>
      <c r="K2" s="296"/>
    </row>
    <row r="3" spans="1:13" ht="21">
      <c r="A3" s="454" t="str">
        <f>سپرده!A3</f>
        <v>منتهی به 1405/02/31</v>
      </c>
      <c r="B3" s="454"/>
      <c r="C3" s="454"/>
      <c r="D3" s="454"/>
      <c r="E3" s="454"/>
      <c r="F3" s="454"/>
      <c r="G3" s="454"/>
      <c r="H3" s="454"/>
      <c r="I3" s="454"/>
      <c r="J3" s="145"/>
      <c r="K3" s="297"/>
    </row>
    <row r="4" spans="1:13" ht="21">
      <c r="A4" s="100" t="s">
        <v>23</v>
      </c>
      <c r="B4" s="101"/>
      <c r="C4" s="101"/>
      <c r="D4" s="101"/>
      <c r="E4" s="101"/>
      <c r="F4" s="101"/>
      <c r="G4" s="101"/>
      <c r="H4" s="101"/>
      <c r="I4" s="101"/>
      <c r="J4" s="145"/>
      <c r="K4" s="297"/>
      <c r="M4" s="102"/>
    </row>
    <row r="5" spans="1:13" ht="21.75" customHeight="1" thickBot="1">
      <c r="A5" s="100"/>
      <c r="B5" s="100"/>
      <c r="C5" s="100"/>
      <c r="D5" s="100"/>
      <c r="E5" s="453" t="str">
        <f>اوراق!Y6</f>
        <v xml:space="preserve"> 1405/02/31</v>
      </c>
      <c r="F5" s="453"/>
      <c r="G5" s="453"/>
      <c r="H5" s="453"/>
      <c r="I5" s="453"/>
      <c r="J5" s="145"/>
      <c r="K5" s="297"/>
    </row>
    <row r="6" spans="1:13" ht="21.75" customHeight="1" thickBot="1">
      <c r="A6" s="103" t="s">
        <v>30</v>
      </c>
      <c r="B6" s="104"/>
      <c r="C6" s="105" t="s">
        <v>31</v>
      </c>
      <c r="D6" s="98"/>
      <c r="E6" s="106" t="s">
        <v>6</v>
      </c>
      <c r="F6" s="98"/>
      <c r="G6" s="105" t="s">
        <v>16</v>
      </c>
      <c r="H6" s="98"/>
      <c r="I6" s="105" t="s">
        <v>74</v>
      </c>
      <c r="J6" s="145"/>
      <c r="K6" s="362" t="s">
        <v>171</v>
      </c>
    </row>
    <row r="7" spans="1:13" ht="21" customHeight="1">
      <c r="A7" s="270" t="s">
        <v>139</v>
      </c>
      <c r="B7" s="107"/>
      <c r="C7" s="210" t="s">
        <v>44</v>
      </c>
      <c r="D7" s="101"/>
      <c r="E7" s="305">
        <v>0</v>
      </c>
      <c r="F7" s="306"/>
      <c r="G7" s="307">
        <f>E7/$E$12</f>
        <v>0</v>
      </c>
      <c r="H7" s="308"/>
      <c r="I7" s="309">
        <f>E7/$J$7</f>
        <v>0</v>
      </c>
      <c r="J7" s="366">
        <v>3054861241436</v>
      </c>
      <c r="K7" s="367">
        <f>'درآمد سرمایه گذاری در سهام '!I11</f>
        <v>0</v>
      </c>
      <c r="L7" s="363" t="s">
        <v>172</v>
      </c>
      <c r="M7" s="114"/>
    </row>
    <row r="8" spans="1:13" ht="21" customHeight="1">
      <c r="A8" s="270" t="s">
        <v>140</v>
      </c>
      <c r="B8" s="107"/>
      <c r="C8" s="210" t="s">
        <v>45</v>
      </c>
      <c r="D8" s="101"/>
      <c r="E8" s="335">
        <f>'درآمد سرمایه گذاری در صندوق'!R17</f>
        <v>60073477943</v>
      </c>
      <c r="F8" s="306"/>
      <c r="G8" s="307">
        <f>E8/$E$12</f>
        <v>0.14787949689173149</v>
      </c>
      <c r="H8" s="308"/>
      <c r="I8" s="309">
        <f t="shared" ref="I8:I11" si="0">E8/$J$7</f>
        <v>1.9664879415197671E-2</v>
      </c>
      <c r="J8" s="368">
        <v>406244847721</v>
      </c>
      <c r="K8" s="369">
        <f>'درآمد سرمایه گذاری در صندوق'!I17</f>
        <v>22728536805</v>
      </c>
      <c r="L8" s="364" t="s">
        <v>173</v>
      </c>
      <c r="M8" s="114"/>
    </row>
    <row r="9" spans="1:13" ht="18.75" customHeight="1" thickBot="1">
      <c r="A9" s="270" t="s">
        <v>39</v>
      </c>
      <c r="B9" s="107"/>
      <c r="C9" s="210" t="s">
        <v>46</v>
      </c>
      <c r="D9" s="101"/>
      <c r="E9" s="335">
        <f>'درآمد سرمایه گذاری در اوراق بها'!Q16</f>
        <v>198471768681</v>
      </c>
      <c r="F9" s="306"/>
      <c r="G9" s="307">
        <f>E9/$E$12</f>
        <v>0.48856677363689016</v>
      </c>
      <c r="H9" s="308"/>
      <c r="I9" s="309">
        <f t="shared" si="0"/>
        <v>6.4969159969997289E-2</v>
      </c>
      <c r="J9" s="370">
        <v>80071004924</v>
      </c>
      <c r="K9" s="371">
        <f>'درآمد سرمایه گذاری در اوراق بها'!I16</f>
        <v>30367356782</v>
      </c>
      <c r="L9" s="365" t="s">
        <v>174</v>
      </c>
      <c r="M9" s="114"/>
    </row>
    <row r="10" spans="1:13" ht="18.75" customHeight="1">
      <c r="A10" s="270" t="s">
        <v>40</v>
      </c>
      <c r="B10" s="107"/>
      <c r="C10" s="210" t="s">
        <v>47</v>
      </c>
      <c r="D10" s="101"/>
      <c r="E10" s="335">
        <f>'درآمد سپرده بانکی'!G18</f>
        <v>147680653229</v>
      </c>
      <c r="F10" s="306"/>
      <c r="G10" s="307">
        <f>E10/$E$12</f>
        <v>0.36353714564134942</v>
      </c>
      <c r="H10" s="308"/>
      <c r="I10" s="309">
        <f t="shared" si="0"/>
        <v>4.8342835093740523E-2</v>
      </c>
      <c r="J10" s="350"/>
      <c r="K10" s="305">
        <f>'درآمد سپرده بانکی'!C18</f>
        <v>26891363519</v>
      </c>
      <c r="M10" s="114"/>
    </row>
    <row r="11" spans="1:13" ht="19.5" customHeight="1" thickBot="1">
      <c r="A11" s="270" t="s">
        <v>25</v>
      </c>
      <c r="B11" s="107"/>
      <c r="C11" s="210" t="s">
        <v>132</v>
      </c>
      <c r="D11" s="101"/>
      <c r="E11" s="336">
        <f>'سایر درآمدها'!E9</f>
        <v>6736893</v>
      </c>
      <c r="F11" s="306"/>
      <c r="G11" s="307">
        <f>E11/$E$12</f>
        <v>1.6583830028930672E-5</v>
      </c>
      <c r="H11" s="308"/>
      <c r="I11" s="309">
        <f t="shared" si="0"/>
        <v>2.2053024564982158E-6</v>
      </c>
      <c r="J11" s="350"/>
      <c r="K11" s="305">
        <f>'سایر درآمدها'!C9</f>
        <v>118212537</v>
      </c>
      <c r="M11" s="114"/>
    </row>
    <row r="12" spans="1:13" ht="19.5" customHeight="1" thickBot="1">
      <c r="A12" s="107"/>
      <c r="B12" s="109"/>
      <c r="C12" s="96"/>
      <c r="D12" s="96"/>
      <c r="E12" s="310">
        <f>SUM(E7:E11)</f>
        <v>406232636746</v>
      </c>
      <c r="F12" s="96"/>
      <c r="G12" s="311">
        <f>SUM(G7:G11)</f>
        <v>1</v>
      </c>
      <c r="H12" s="312"/>
      <c r="I12" s="313">
        <f>SUM(I7:I11)</f>
        <v>0.13297907978139198</v>
      </c>
      <c r="J12" s="350"/>
      <c r="K12" s="331">
        <f>SUM(K7:K11)</f>
        <v>80105469643</v>
      </c>
    </row>
    <row r="13" spans="1:13" ht="18.75" customHeight="1" thickTop="1">
      <c r="J13" s="108"/>
      <c r="K13" s="305"/>
    </row>
    <row r="14" spans="1:13" ht="18" hidden="1" customHeight="1">
      <c r="E14" s="112">
        <v>395980774895</v>
      </c>
      <c r="F14" s="112"/>
      <c r="G14" s="112"/>
      <c r="I14" s="113"/>
      <c r="J14" s="108"/>
      <c r="K14" s="305"/>
      <c r="L14" s="108"/>
      <c r="M14" s="114"/>
    </row>
    <row r="15" spans="1:13" ht="18" hidden="1" customHeight="1">
      <c r="E15" s="112">
        <v>-230079733</v>
      </c>
      <c r="F15" s="112"/>
      <c r="G15" s="112"/>
      <c r="J15" s="108"/>
      <c r="K15" s="305"/>
      <c r="L15" s="108"/>
      <c r="M15" s="114"/>
    </row>
    <row r="16" spans="1:13" ht="18" hidden="1" customHeight="1">
      <c r="E16" s="114">
        <f>E14+E15-E12</f>
        <v>-10481941584</v>
      </c>
      <c r="F16" s="112"/>
      <c r="G16" s="112"/>
      <c r="H16" s="112"/>
      <c r="J16" s="154"/>
      <c r="K16" s="305"/>
      <c r="L16" s="108"/>
      <c r="M16" s="108"/>
    </row>
    <row r="17" spans="2:12" ht="18" hidden="1" customHeight="1">
      <c r="E17" s="115"/>
      <c r="F17" s="112"/>
      <c r="G17" s="112"/>
      <c r="I17" s="113"/>
      <c r="J17" s="116"/>
      <c r="K17" s="305"/>
      <c r="L17" s="113"/>
    </row>
    <row r="18" spans="2:12" ht="17.45" customHeight="1">
      <c r="B18" s="159">
        <v>-356455</v>
      </c>
      <c r="E18" s="112"/>
      <c r="F18" s="112"/>
      <c r="G18" s="112"/>
      <c r="I18" s="113"/>
      <c r="J18" s="116"/>
      <c r="K18" s="305"/>
    </row>
    <row r="19" spans="2:12" ht="17.45" hidden="1" customHeight="1">
      <c r="B19" s="159">
        <v>-205678</v>
      </c>
      <c r="E19" s="352">
        <v>86293818570</v>
      </c>
      <c r="F19" s="112"/>
      <c r="G19" s="112"/>
      <c r="K19" s="305">
        <v>86293818570</v>
      </c>
      <c r="L19" s="113"/>
    </row>
    <row r="20" spans="2:12" ht="17.45" hidden="1" customHeight="1">
      <c r="B20" s="159">
        <v>-566700</v>
      </c>
      <c r="E20" s="352">
        <f>E19-E12</f>
        <v>-319938818176</v>
      </c>
      <c r="K20" s="305">
        <f>K19-K12</f>
        <v>6188348927</v>
      </c>
    </row>
    <row r="21" spans="2:12">
      <c r="B21" s="159">
        <v>-13277232</v>
      </c>
      <c r="C21" s="111"/>
      <c r="G21" s="111"/>
      <c r="J21" s="153"/>
    </row>
    <row r="22" spans="2:12">
      <c r="B22" s="159">
        <v>-44132676</v>
      </c>
      <c r="C22" s="114"/>
      <c r="G22" s="111"/>
      <c r="J22" s="153"/>
    </row>
    <row r="23" spans="2:12">
      <c r="B23" s="159">
        <v>-669467</v>
      </c>
      <c r="G23" s="111"/>
    </row>
    <row r="24" spans="2:12">
      <c r="B24" s="159">
        <v>-278224</v>
      </c>
      <c r="G24" s="114"/>
    </row>
    <row r="25" spans="2:12">
      <c r="B25" s="159">
        <v>-2331466</v>
      </c>
    </row>
    <row r="26" spans="2:12">
      <c r="B26" s="159">
        <v>-17573113</v>
      </c>
    </row>
    <row r="27" spans="2:12">
      <c r="B27" s="159">
        <v>-1408954</v>
      </c>
    </row>
    <row r="28" spans="2:12" ht="18.75" customHeight="1">
      <c r="B28" s="159">
        <v>-1015178</v>
      </c>
    </row>
    <row r="29" spans="2:12">
      <c r="B29" s="159">
        <v>-14498169</v>
      </c>
    </row>
    <row r="30" spans="2:12">
      <c r="B30" s="159">
        <v>-470772</v>
      </c>
    </row>
    <row r="31" spans="2:12">
      <c r="B31" s="159">
        <v>-854039</v>
      </c>
    </row>
    <row r="32" spans="2:12">
      <c r="B32" s="159">
        <v>-2219417</v>
      </c>
    </row>
    <row r="33" spans="2:2">
      <c r="B33" s="159">
        <v>-3940834</v>
      </c>
    </row>
    <row r="37" spans="2:2" ht="18.75" customHeight="1"/>
    <row r="38" spans="2:2" ht="17.45" customHeight="1"/>
    <row r="39" spans="2:2" ht="17.45" customHeight="1"/>
  </sheetData>
  <mergeCells count="4">
    <mergeCell ref="E5:I5"/>
    <mergeCell ref="A1:I1"/>
    <mergeCell ref="A2:I2"/>
    <mergeCell ref="A3:I3"/>
  </mergeCells>
  <pageMargins left="0.25" right="0.25" top="0.75" bottom="0.75" header="0.3" footer="0.3"/>
  <pageSetup paperSize="9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1">
    <tabColor rgb="FF92D050"/>
    <pageSetUpPr fitToPage="1"/>
  </sheetPr>
  <dimension ref="A1:U19"/>
  <sheetViews>
    <sheetView rightToLeft="1" view="pageBreakPreview" zoomScale="60" zoomScaleNormal="100" workbookViewId="0">
      <selection activeCell="K18" sqref="K18"/>
    </sheetView>
  </sheetViews>
  <sheetFormatPr defaultColWidth="9.140625" defaultRowHeight="15"/>
  <cols>
    <col min="1" max="1" width="49.85546875" style="37" customWidth="1"/>
    <col min="2" max="2" width="1.28515625" style="37" customWidth="1"/>
    <col min="3" max="3" width="26.5703125" style="44" customWidth="1"/>
    <col min="4" max="4" width="1" style="37" customWidth="1"/>
    <col min="5" max="5" width="28.42578125" style="45" customWidth="1"/>
    <col min="6" max="6" width="1.42578125" style="45" customWidth="1"/>
    <col min="7" max="7" width="26.5703125" style="45" customWidth="1"/>
    <col min="8" max="8" width="1" style="46" customWidth="1"/>
    <col min="9" max="9" width="28.42578125" style="46" customWidth="1"/>
    <col min="10" max="10" width="2" style="46" customWidth="1"/>
    <col min="11" max="11" width="28.5703125" style="47" customWidth="1"/>
    <col min="12" max="12" width="1.5703125" style="37" customWidth="1"/>
    <col min="13" max="13" width="28.42578125" style="44" bestFit="1" customWidth="1"/>
    <col min="14" max="14" width="0.85546875" style="44" customWidth="1"/>
    <col min="15" max="15" width="28.42578125" style="45" bestFit="1" customWidth="1"/>
    <col min="16" max="16" width="0.85546875" style="45" customWidth="1"/>
    <col min="17" max="17" width="28.42578125" style="45" bestFit="1" customWidth="1"/>
    <col min="18" max="18" width="0.85546875" style="45" customWidth="1"/>
    <col min="19" max="19" width="27.140625" style="45" customWidth="1"/>
    <col min="20" max="20" width="1.42578125" style="45" customWidth="1"/>
    <col min="21" max="21" width="29.85546875" style="47" customWidth="1"/>
    <col min="22" max="16384" width="9.140625" style="37"/>
  </cols>
  <sheetData>
    <row r="1" spans="1:21" ht="27.75">
      <c r="A1" s="459" t="s">
        <v>75</v>
      </c>
      <c r="B1" s="459"/>
      <c r="C1" s="459"/>
      <c r="D1" s="459"/>
      <c r="E1" s="459"/>
      <c r="F1" s="459"/>
      <c r="G1" s="459"/>
      <c r="H1" s="459"/>
      <c r="I1" s="459"/>
      <c r="J1" s="459"/>
      <c r="K1" s="459"/>
      <c r="L1" s="459"/>
      <c r="M1" s="459"/>
      <c r="N1" s="459"/>
      <c r="O1" s="459"/>
      <c r="P1" s="459"/>
      <c r="Q1" s="459"/>
      <c r="R1" s="459"/>
      <c r="S1" s="459"/>
      <c r="T1" s="459"/>
      <c r="U1" s="459"/>
    </row>
    <row r="2" spans="1:21" ht="27.75">
      <c r="A2" s="459" t="s">
        <v>48</v>
      </c>
      <c r="B2" s="459"/>
      <c r="C2" s="459"/>
      <c r="D2" s="459"/>
      <c r="E2" s="459"/>
      <c r="F2" s="459"/>
      <c r="G2" s="459"/>
      <c r="H2" s="459"/>
      <c r="I2" s="459"/>
      <c r="J2" s="459"/>
      <c r="K2" s="459"/>
      <c r="L2" s="459"/>
      <c r="M2" s="459"/>
      <c r="N2" s="459"/>
      <c r="O2" s="459"/>
      <c r="P2" s="459"/>
      <c r="Q2" s="459"/>
      <c r="R2" s="459"/>
      <c r="S2" s="459"/>
      <c r="T2" s="459"/>
      <c r="U2" s="459"/>
    </row>
    <row r="3" spans="1:21" ht="27.75">
      <c r="A3" s="459" t="str">
        <f>روکش!A21</f>
        <v>منتهی به 1405/02/31</v>
      </c>
      <c r="B3" s="459"/>
      <c r="C3" s="459"/>
      <c r="D3" s="459"/>
      <c r="E3" s="459"/>
      <c r="F3" s="459"/>
      <c r="G3" s="459"/>
      <c r="H3" s="459"/>
      <c r="I3" s="459"/>
      <c r="J3" s="459"/>
      <c r="K3" s="459"/>
      <c r="L3" s="459"/>
      <c r="M3" s="459"/>
      <c r="N3" s="459"/>
      <c r="O3" s="459"/>
      <c r="P3" s="459"/>
      <c r="Q3" s="459"/>
      <c r="R3" s="459"/>
      <c r="S3" s="459"/>
      <c r="T3" s="459"/>
      <c r="U3" s="459"/>
    </row>
    <row r="5" spans="1:21" s="38" customFormat="1" ht="27.75">
      <c r="A5" s="417" t="s">
        <v>24</v>
      </c>
      <c r="B5" s="417"/>
      <c r="C5" s="417"/>
      <c r="D5" s="417"/>
      <c r="E5" s="417"/>
      <c r="F5" s="417"/>
      <c r="G5" s="417"/>
      <c r="H5" s="417"/>
      <c r="I5" s="417"/>
      <c r="J5" s="417"/>
      <c r="K5" s="417"/>
      <c r="L5" s="417"/>
      <c r="M5" s="417"/>
      <c r="N5" s="417"/>
      <c r="O5" s="417"/>
      <c r="P5" s="417"/>
      <c r="Q5" s="417"/>
      <c r="R5" s="417"/>
      <c r="S5" s="417"/>
      <c r="T5" s="417"/>
      <c r="U5" s="417"/>
    </row>
    <row r="6" spans="1:21" s="38" customFormat="1" ht="9.75" customHeight="1">
      <c r="C6" s="35"/>
      <c r="E6" s="39"/>
      <c r="F6" s="39"/>
      <c r="G6" s="39"/>
      <c r="H6" s="40"/>
      <c r="I6" s="40"/>
      <c r="J6" s="40"/>
      <c r="K6" s="41"/>
      <c r="M6" s="35"/>
      <c r="N6" s="35"/>
      <c r="O6" s="39"/>
      <c r="P6" s="39"/>
      <c r="Q6" s="39"/>
      <c r="R6" s="39"/>
      <c r="S6" s="39"/>
      <c r="T6" s="39"/>
      <c r="U6" s="41"/>
    </row>
    <row r="7" spans="1:21" s="38" customFormat="1" ht="27" customHeight="1" thickBot="1">
      <c r="A7" s="42"/>
      <c r="B7" s="9"/>
      <c r="C7" s="455" t="s">
        <v>191</v>
      </c>
      <c r="D7" s="455"/>
      <c r="E7" s="455"/>
      <c r="F7" s="455"/>
      <c r="G7" s="455"/>
      <c r="H7" s="455"/>
      <c r="I7" s="455"/>
      <c r="J7" s="455"/>
      <c r="K7" s="455"/>
      <c r="L7" s="9"/>
      <c r="M7" s="455" t="s">
        <v>190</v>
      </c>
      <c r="N7" s="455"/>
      <c r="O7" s="455"/>
      <c r="P7" s="455"/>
      <c r="Q7" s="455"/>
      <c r="R7" s="455"/>
      <c r="S7" s="455"/>
      <c r="T7" s="455"/>
      <c r="U7" s="455"/>
    </row>
    <row r="8" spans="1:21" s="19" customFormat="1" ht="24.75" customHeight="1">
      <c r="A8" s="415" t="s">
        <v>20</v>
      </c>
      <c r="B8" s="415"/>
      <c r="C8" s="460" t="s">
        <v>9</v>
      </c>
      <c r="D8" s="413"/>
      <c r="E8" s="462" t="s">
        <v>10</v>
      </c>
      <c r="F8" s="456"/>
      <c r="G8" s="462" t="s">
        <v>11</v>
      </c>
      <c r="H8" s="468"/>
      <c r="I8" s="464" t="s">
        <v>2</v>
      </c>
      <c r="J8" s="464"/>
      <c r="K8" s="464"/>
      <c r="L8" s="415"/>
      <c r="M8" s="460" t="s">
        <v>9</v>
      </c>
      <c r="N8" s="465"/>
      <c r="O8" s="462" t="s">
        <v>10</v>
      </c>
      <c r="P8" s="456"/>
      <c r="Q8" s="462" t="s">
        <v>11</v>
      </c>
      <c r="R8" s="456"/>
      <c r="S8" s="464" t="s">
        <v>2</v>
      </c>
      <c r="T8" s="464"/>
      <c r="U8" s="464"/>
    </row>
    <row r="9" spans="1:21" s="19" customFormat="1" ht="6" customHeight="1" thickBot="1">
      <c r="A9" s="415"/>
      <c r="B9" s="415"/>
      <c r="C9" s="461"/>
      <c r="D9" s="415"/>
      <c r="E9" s="463"/>
      <c r="F9" s="457"/>
      <c r="G9" s="463"/>
      <c r="H9" s="469"/>
      <c r="I9" s="455"/>
      <c r="J9" s="455"/>
      <c r="K9" s="455"/>
      <c r="L9" s="415"/>
      <c r="M9" s="461"/>
      <c r="N9" s="466"/>
      <c r="O9" s="463"/>
      <c r="P9" s="457"/>
      <c r="Q9" s="463"/>
      <c r="R9" s="457"/>
      <c r="S9" s="455"/>
      <c r="T9" s="455"/>
      <c r="U9" s="455"/>
    </row>
    <row r="10" spans="1:21" s="19" customFormat="1" ht="42.75" customHeight="1" thickBot="1">
      <c r="A10" s="414"/>
      <c r="B10" s="415"/>
      <c r="C10" s="49" t="s">
        <v>51</v>
      </c>
      <c r="D10" s="415"/>
      <c r="E10" s="50" t="s">
        <v>52</v>
      </c>
      <c r="F10" s="458"/>
      <c r="G10" s="50" t="s">
        <v>53</v>
      </c>
      <c r="H10" s="469"/>
      <c r="I10" s="10" t="s">
        <v>6</v>
      </c>
      <c r="J10" s="190"/>
      <c r="K10" s="48" t="s">
        <v>16</v>
      </c>
      <c r="L10" s="415"/>
      <c r="M10" s="49" t="s">
        <v>51</v>
      </c>
      <c r="N10" s="467"/>
      <c r="O10" s="50" t="s">
        <v>52</v>
      </c>
      <c r="P10" s="458"/>
      <c r="Q10" s="50" t="s">
        <v>53</v>
      </c>
      <c r="R10" s="458"/>
      <c r="S10" s="11" t="s">
        <v>6</v>
      </c>
      <c r="T10" s="187"/>
      <c r="U10" s="48" t="s">
        <v>16</v>
      </c>
    </row>
    <row r="11" spans="1:21" s="43" customFormat="1" ht="25.5" customHeight="1" thickBot="1">
      <c r="C11" s="36"/>
      <c r="D11" s="57"/>
      <c r="E11" s="36"/>
      <c r="F11" s="57"/>
      <c r="G11" s="36"/>
      <c r="H11" s="57"/>
      <c r="I11" s="36"/>
      <c r="J11" s="189"/>
      <c r="K11" s="56"/>
      <c r="M11" s="36"/>
      <c r="N11" s="24"/>
      <c r="O11" s="36"/>
      <c r="P11" s="24"/>
      <c r="Q11" s="36"/>
      <c r="R11" s="24"/>
      <c r="S11" s="36"/>
      <c r="T11" s="189"/>
      <c r="U11" s="56"/>
    </row>
    <row r="12" spans="1:21" ht="25.5" customHeight="1" thickTop="1">
      <c r="D12" s="24">
        <v>0</v>
      </c>
      <c r="F12" s="24">
        <v>0</v>
      </c>
      <c r="H12" s="24">
        <v>0</v>
      </c>
      <c r="J12" s="6">
        <v>0</v>
      </c>
      <c r="L12" s="20"/>
      <c r="N12" s="24"/>
      <c r="O12" s="46"/>
      <c r="P12" s="24"/>
      <c r="Q12" s="46"/>
      <c r="R12" s="24"/>
      <c r="S12" s="46"/>
      <c r="T12" s="46"/>
    </row>
    <row r="13" spans="1:21" s="52" customFormat="1" ht="33"/>
    <row r="14" spans="1:21" s="52" customFormat="1" ht="33"/>
    <row r="15" spans="1:21" s="52" customFormat="1" ht="33"/>
    <row r="19" spans="4:8" ht="33">
      <c r="D19" s="53"/>
      <c r="E19" s="54"/>
      <c r="F19" s="54"/>
      <c r="G19" s="54"/>
      <c r="H19" s="55"/>
    </row>
  </sheetData>
  <autoFilter ref="A10:U10" xr:uid="{00000000-0009-0000-0000-000007000000}">
    <sortState xmlns:xlrd2="http://schemas.microsoft.com/office/spreadsheetml/2017/richdata2" ref="A12:U52">
      <sortCondition descending="1" ref="S10"/>
    </sortState>
  </autoFilter>
  <mergeCells count="23">
    <mergeCell ref="A1:U1"/>
    <mergeCell ref="A2:U2"/>
    <mergeCell ref="A3:U3"/>
    <mergeCell ref="C8:C9"/>
    <mergeCell ref="E8:E9"/>
    <mergeCell ref="G8:G9"/>
    <mergeCell ref="M8:M9"/>
    <mergeCell ref="O8:O9"/>
    <mergeCell ref="Q8:Q9"/>
    <mergeCell ref="I8:K9"/>
    <mergeCell ref="S8:U9"/>
    <mergeCell ref="A5:U5"/>
    <mergeCell ref="N8:N10"/>
    <mergeCell ref="P8:P10"/>
    <mergeCell ref="R8:R10"/>
    <mergeCell ref="H8:H10"/>
    <mergeCell ref="M7:U7"/>
    <mergeCell ref="C7:K7"/>
    <mergeCell ref="L8:L10"/>
    <mergeCell ref="A8:A10"/>
    <mergeCell ref="B8:B10"/>
    <mergeCell ref="D8:D10"/>
    <mergeCell ref="F8:F10"/>
  </mergeCells>
  <printOptions horizontalCentered="1"/>
  <pageMargins left="0.25" right="0.25" top="0.75" bottom="0.75" header="0.3" footer="0.3"/>
  <pageSetup paperSize="9" scale="41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</sheetPr>
  <dimension ref="A1:U25"/>
  <sheetViews>
    <sheetView rightToLeft="1" view="pageBreakPreview" zoomScaleNormal="100" zoomScaleSheetLayoutView="100" workbookViewId="0">
      <selection activeCell="Y10" sqref="Y10"/>
    </sheetView>
  </sheetViews>
  <sheetFormatPr defaultColWidth="9.140625" defaultRowHeight="15.75"/>
  <cols>
    <col min="1" max="1" width="22.42578125" style="172" customWidth="1"/>
    <col min="2" max="2" width="0.5703125" style="172" customWidth="1"/>
    <col min="3" max="3" width="13.28515625" style="172" bestFit="1" customWidth="1"/>
    <col min="4" max="4" width="0.42578125" style="172" customWidth="1"/>
    <col min="5" max="5" width="13.5703125" style="172" bestFit="1" customWidth="1"/>
    <col min="6" max="6" width="0.85546875" style="172" customWidth="1"/>
    <col min="7" max="7" width="9" style="172" bestFit="1" customWidth="1"/>
    <col min="8" max="8" width="0.7109375" style="172" customWidth="1"/>
    <col min="9" max="9" width="12.85546875" style="172" bestFit="1" customWidth="1"/>
    <col min="10" max="10" width="14.85546875" style="172" bestFit="1" customWidth="1"/>
    <col min="11" max="11" width="0.7109375" style="172" customWidth="1"/>
    <col min="12" max="12" width="13.28515625" style="172" bestFit="1" customWidth="1"/>
    <col min="13" max="13" width="0.5703125" style="172" customWidth="1"/>
    <col min="14" max="14" width="12.85546875" style="172" bestFit="1" customWidth="1"/>
    <col min="15" max="15" width="0.85546875" style="172" customWidth="1"/>
    <col min="16" max="16" width="10.7109375" style="172" bestFit="1" customWidth="1"/>
    <col min="17" max="17" width="0.85546875" style="172" customWidth="1"/>
    <col min="18" max="18" width="12.85546875" style="172" bestFit="1" customWidth="1"/>
    <col min="19" max="19" width="11.85546875" style="172" customWidth="1"/>
    <col min="20" max="20" width="9.140625" style="172"/>
    <col min="21" max="21" width="18" style="172" bestFit="1" customWidth="1"/>
    <col min="22" max="16384" width="9.140625" style="172"/>
  </cols>
  <sheetData>
    <row r="1" spans="1:21" ht="21">
      <c r="A1" s="477" t="s">
        <v>75</v>
      </c>
      <c r="B1" s="477"/>
      <c r="C1" s="477"/>
      <c r="D1" s="477"/>
      <c r="E1" s="477"/>
      <c r="F1" s="477"/>
      <c r="G1" s="477"/>
      <c r="H1" s="477"/>
      <c r="I1" s="477"/>
      <c r="J1" s="477"/>
      <c r="K1" s="477"/>
      <c r="L1" s="477"/>
      <c r="M1" s="477"/>
      <c r="N1" s="477"/>
      <c r="O1" s="477"/>
      <c r="P1" s="477"/>
      <c r="Q1" s="477"/>
      <c r="R1" s="477"/>
      <c r="S1" s="477"/>
    </row>
    <row r="2" spans="1:21" ht="21">
      <c r="A2" s="477" t="s">
        <v>48</v>
      </c>
      <c r="B2" s="477"/>
      <c r="C2" s="477"/>
      <c r="D2" s="477"/>
      <c r="E2" s="477"/>
      <c r="F2" s="477"/>
      <c r="G2" s="477"/>
      <c r="H2" s="477"/>
      <c r="I2" s="477"/>
      <c r="J2" s="477"/>
      <c r="K2" s="477"/>
      <c r="L2" s="477"/>
      <c r="M2" s="477"/>
      <c r="N2" s="477"/>
      <c r="O2" s="477"/>
      <c r="P2" s="477"/>
      <c r="Q2" s="477"/>
      <c r="R2" s="477"/>
      <c r="S2" s="477"/>
    </row>
    <row r="3" spans="1:21" ht="21">
      <c r="A3" s="477" t="str">
        <f>روکش!A21</f>
        <v>منتهی به 1405/02/31</v>
      </c>
      <c r="B3" s="477"/>
      <c r="C3" s="477"/>
      <c r="D3" s="477"/>
      <c r="E3" s="477"/>
      <c r="F3" s="477"/>
      <c r="G3" s="477"/>
      <c r="H3" s="477"/>
      <c r="I3" s="477"/>
      <c r="J3" s="477"/>
      <c r="K3" s="477"/>
      <c r="L3" s="477"/>
      <c r="M3" s="477"/>
      <c r="N3" s="477"/>
      <c r="O3" s="477"/>
      <c r="P3" s="477"/>
      <c r="Q3" s="477"/>
      <c r="R3" s="477"/>
      <c r="S3" s="477"/>
    </row>
    <row r="5" spans="1:21" ht="25.5">
      <c r="A5" s="478" t="s">
        <v>185</v>
      </c>
      <c r="B5" s="478"/>
      <c r="C5" s="478"/>
      <c r="D5" s="478"/>
      <c r="E5" s="478"/>
      <c r="F5" s="478"/>
      <c r="G5" s="478"/>
      <c r="H5" s="478"/>
      <c r="I5" s="478"/>
      <c r="J5" s="478"/>
      <c r="K5" s="478"/>
      <c r="L5" s="478"/>
      <c r="M5" s="478"/>
      <c r="N5" s="478"/>
      <c r="O5" s="478"/>
      <c r="P5" s="478"/>
      <c r="Q5" s="478"/>
      <c r="R5" s="478"/>
      <c r="S5" s="478"/>
    </row>
    <row r="7" spans="1:21" ht="19.5" customHeight="1" thickBot="1">
      <c r="A7" s="173"/>
      <c r="B7" s="174"/>
      <c r="C7" s="471" t="s">
        <v>191</v>
      </c>
      <c r="D7" s="471"/>
      <c r="E7" s="471"/>
      <c r="F7" s="471"/>
      <c r="G7" s="471"/>
      <c r="H7" s="471"/>
      <c r="I7" s="471"/>
      <c r="J7" s="471"/>
      <c r="K7" s="174"/>
      <c r="L7" s="471" t="s">
        <v>190</v>
      </c>
      <c r="M7" s="471"/>
      <c r="N7" s="471"/>
      <c r="O7" s="471"/>
      <c r="P7" s="471"/>
      <c r="Q7" s="471"/>
      <c r="R7" s="471"/>
      <c r="S7" s="471"/>
    </row>
    <row r="8" spans="1:21" ht="19.5" customHeight="1">
      <c r="A8" s="473" t="s">
        <v>126</v>
      </c>
      <c r="B8" s="475"/>
      <c r="C8" s="470" t="s">
        <v>127</v>
      </c>
      <c r="D8" s="472"/>
      <c r="E8" s="470" t="s">
        <v>10</v>
      </c>
      <c r="F8" s="472"/>
      <c r="G8" s="470" t="s">
        <v>11</v>
      </c>
      <c r="H8" s="474"/>
      <c r="I8" s="470" t="s">
        <v>2</v>
      </c>
      <c r="J8" s="470"/>
      <c r="K8" s="475"/>
      <c r="L8" s="470" t="s">
        <v>127</v>
      </c>
      <c r="M8" s="472"/>
      <c r="N8" s="470" t="s">
        <v>10</v>
      </c>
      <c r="O8" s="472"/>
      <c r="P8" s="470" t="s">
        <v>11</v>
      </c>
      <c r="Q8" s="474"/>
      <c r="R8" s="470" t="s">
        <v>2</v>
      </c>
      <c r="S8" s="470"/>
      <c r="U8" s="293"/>
    </row>
    <row r="9" spans="1:21" ht="13.5" customHeight="1" thickBot="1">
      <c r="A9" s="473"/>
      <c r="B9" s="475"/>
      <c r="C9" s="471"/>
      <c r="D9" s="473"/>
      <c r="E9" s="471"/>
      <c r="F9" s="473"/>
      <c r="G9" s="471"/>
      <c r="H9" s="475"/>
      <c r="I9" s="471"/>
      <c r="J9" s="471"/>
      <c r="K9" s="475"/>
      <c r="L9" s="471"/>
      <c r="M9" s="473"/>
      <c r="N9" s="471"/>
      <c r="O9" s="473"/>
      <c r="P9" s="471"/>
      <c r="Q9" s="475"/>
      <c r="R9" s="471"/>
      <c r="S9" s="471"/>
    </row>
    <row r="10" spans="1:21" ht="28.5" customHeight="1" thickBot="1">
      <c r="A10" s="476"/>
      <c r="B10" s="475"/>
      <c r="C10" s="332" t="s">
        <v>128</v>
      </c>
      <c r="D10" s="473"/>
      <c r="E10" s="332" t="s">
        <v>52</v>
      </c>
      <c r="F10" s="473"/>
      <c r="G10" s="332" t="s">
        <v>53</v>
      </c>
      <c r="H10" s="475"/>
      <c r="I10" s="254" t="s">
        <v>6</v>
      </c>
      <c r="J10" s="254" t="s">
        <v>129</v>
      </c>
      <c r="K10" s="475"/>
      <c r="L10" s="332" t="s">
        <v>128</v>
      </c>
      <c r="M10" s="473"/>
      <c r="N10" s="332" t="s">
        <v>52</v>
      </c>
      <c r="O10" s="473"/>
      <c r="P10" s="332" t="s">
        <v>53</v>
      </c>
      <c r="Q10" s="475"/>
      <c r="R10" s="176" t="s">
        <v>6</v>
      </c>
      <c r="S10" s="176" t="s">
        <v>129</v>
      </c>
    </row>
    <row r="11" spans="1:21" ht="24.75" customHeight="1">
      <c r="A11" s="194" t="s">
        <v>141</v>
      </c>
      <c r="B11" s="175"/>
      <c r="C11" s="194"/>
      <c r="D11" s="175"/>
      <c r="E11" s="60">
        <f>_xlfn.XLOOKUP(A11,'درآمد ناشی از تغییر قیمت اوراق '!$A$7:$A$12,'درآمد ناشی از تغییر قیمت اوراق '!$I$7:$I$12,0)</f>
        <v>811489000</v>
      </c>
      <c r="F11" s="60"/>
      <c r="G11" s="60">
        <f>_xlfn.XLOOKUP(A11,'درآمد ناشی ازفروش'!$A$7,'درآمد ناشی ازفروش'!$I$7,0)</f>
        <v>0</v>
      </c>
      <c r="H11" s="60"/>
      <c r="I11" s="60">
        <f>C11+E11+G11</f>
        <v>811489000</v>
      </c>
      <c r="J11" s="325">
        <f>I11/درآمدها!$J$9</f>
        <v>1.0134617403268898E-2</v>
      </c>
      <c r="K11" s="326"/>
      <c r="L11" s="327"/>
      <c r="M11" s="326"/>
      <c r="N11" s="60">
        <f>_xlfn.XLOOKUP(A11,'درآمد ناشی از تغییر قیمت اوراق '!$A$7:$A$12,'درآمد ناشی از تغییر قیمت اوراق '!$Q$7:$Q$12,0)</f>
        <v>7142975000</v>
      </c>
      <c r="O11" s="60"/>
      <c r="P11" s="60">
        <f>_xlfn.XLOOKUP(A11,'درآمد ناشی ازفروش'!$A$7,'درآمد ناشی ازفروش'!$Q$7,0)</f>
        <v>403489552</v>
      </c>
      <c r="Q11" s="60"/>
      <c r="R11" s="60">
        <f>L11+N11+P11</f>
        <v>7546464552</v>
      </c>
      <c r="S11" s="325">
        <f>R11/درآمدها!$J$7</f>
        <v>2.4703133646923454E-3</v>
      </c>
    </row>
    <row r="12" spans="1:21" ht="24.75" customHeight="1">
      <c r="A12" s="194" t="s">
        <v>138</v>
      </c>
      <c r="B12" s="175"/>
      <c r="C12" s="194"/>
      <c r="D12" s="175"/>
      <c r="E12" s="60">
        <f>_xlfn.XLOOKUP(A12,'درآمد ناشی از تغییر قیمت اوراق '!$A$7:$A$12,'درآمد ناشی از تغییر قیمت اوراق '!$I$7:$I$12,0)</f>
        <v>4225410267</v>
      </c>
      <c r="F12" s="60"/>
      <c r="G12" s="60">
        <f>_xlfn.XLOOKUP(A12,'درآمد ناشی ازفروش'!$A$7,'درآمد ناشی ازفروش'!$I$7,0)</f>
        <v>0</v>
      </c>
      <c r="H12" s="60"/>
      <c r="I12" s="60">
        <f t="shared" ref="I12:I16" si="0">C12+E12+G12</f>
        <v>4225410267</v>
      </c>
      <c r="J12" s="325">
        <f>I12/درآمدها!$J$9</f>
        <v>5.277079101243428E-2</v>
      </c>
      <c r="K12" s="326"/>
      <c r="L12" s="327"/>
      <c r="M12" s="326"/>
      <c r="N12" s="60">
        <f>_xlfn.XLOOKUP(A12,'درآمد ناشی از تغییر قیمت اوراق '!$A$7:$A$12,'درآمد ناشی از تغییر قیمت اوراق '!$Q$7:$Q$12,0)</f>
        <v>10148410159</v>
      </c>
      <c r="O12" s="60"/>
      <c r="P12" s="60">
        <f>_xlfn.XLOOKUP(A12,'درآمد ناشی ازفروش'!$A$7,'درآمد ناشی ازفروش'!$Q$7,0)</f>
        <v>0</v>
      </c>
      <c r="Q12" s="60"/>
      <c r="R12" s="60">
        <f t="shared" ref="R12:R16" si="1">L12+N12+P12</f>
        <v>10148410159</v>
      </c>
      <c r="S12" s="325">
        <f>R12/درآمدها!$J$7</f>
        <v>3.3220527405131936E-3</v>
      </c>
    </row>
    <row r="13" spans="1:21" ht="24.75" customHeight="1">
      <c r="A13" s="194" t="s">
        <v>168</v>
      </c>
      <c r="B13" s="175"/>
      <c r="C13" s="194"/>
      <c r="D13" s="175"/>
      <c r="E13" s="60">
        <f>_xlfn.XLOOKUP(A13,'درآمد ناشی از تغییر قیمت اوراق '!$A$7:$A$12,'درآمد ناشی از تغییر قیمت اوراق '!$I$7:$I$12,0)</f>
        <v>4222575698</v>
      </c>
      <c r="F13" s="60"/>
      <c r="G13" s="60">
        <f>_xlfn.XLOOKUP(A13,'درآمد ناشی ازفروش'!$A$7,'درآمد ناشی ازفروش'!$I$7,0)</f>
        <v>0</v>
      </c>
      <c r="H13" s="60"/>
      <c r="I13" s="60">
        <f t="shared" si="0"/>
        <v>4222575698</v>
      </c>
      <c r="J13" s="325">
        <f>I13/درآمدها!$J$9</f>
        <v>5.2735390320227525E-2</v>
      </c>
      <c r="K13" s="326"/>
      <c r="L13" s="327"/>
      <c r="M13" s="326"/>
      <c r="N13" s="60">
        <f>_xlfn.XLOOKUP(A13,'درآمد ناشی از تغییر قیمت اوراق '!$A$7:$A$12,'درآمد ناشی از تغییر قیمت اوراق '!$Q$7:$Q$12,0)</f>
        <v>10150311570</v>
      </c>
      <c r="O13" s="60"/>
      <c r="P13" s="60">
        <f>_xlfn.XLOOKUP(A13,'درآمد ناشی ازفروش'!$A$7,'درآمد ناشی ازفروش'!$Q$7,0)</f>
        <v>0</v>
      </c>
      <c r="Q13" s="60"/>
      <c r="R13" s="60">
        <f t="shared" si="1"/>
        <v>10150311570</v>
      </c>
      <c r="S13" s="325">
        <f>R13/درآمدها!$J$7</f>
        <v>3.3226751619096907E-3</v>
      </c>
    </row>
    <row r="14" spans="1:21" ht="24.75" customHeight="1">
      <c r="A14" s="194" t="s">
        <v>147</v>
      </c>
      <c r="B14" s="175"/>
      <c r="C14" s="194"/>
      <c r="D14" s="175"/>
      <c r="E14" s="60">
        <f>_xlfn.XLOOKUP(A14,'درآمد ناشی از تغییر قیمت اوراق '!$A$7:$A$12,'درآمد ناشی از تغییر قیمت اوراق '!$I$7:$I$12,0)</f>
        <v>5183322918</v>
      </c>
      <c r="F14" s="60"/>
      <c r="G14" s="60">
        <f>_xlfn.XLOOKUP(A14,'درآمد ناشی ازفروش'!$A$7,'درآمد ناشی ازفروش'!$I$7,0)</f>
        <v>0</v>
      </c>
      <c r="H14" s="60"/>
      <c r="I14" s="60">
        <f t="shared" si="0"/>
        <v>5183322918</v>
      </c>
      <c r="J14" s="325">
        <f>I14/درآمدها!$J$9</f>
        <v>6.4734080993735371E-2</v>
      </c>
      <c r="K14" s="326"/>
      <c r="L14" s="327"/>
      <c r="M14" s="326"/>
      <c r="N14" s="60">
        <f>_xlfn.XLOOKUP(A14,'درآمد ناشی از تغییر قیمت اوراق '!$A$7:$A$12,'درآمد ناشی از تغییر قیمت اوراق '!$Q$7:$Q$12,0)</f>
        <v>12470643814</v>
      </c>
      <c r="O14" s="60"/>
      <c r="P14" s="60">
        <f>_xlfn.XLOOKUP(A14,'درآمد ناشی ازفروش'!$A$7,'درآمد ناشی ازفروش'!$Q$7,0)</f>
        <v>0</v>
      </c>
      <c r="Q14" s="60"/>
      <c r="R14" s="60">
        <f t="shared" si="1"/>
        <v>12470643814</v>
      </c>
      <c r="S14" s="325">
        <f>R14/درآمدها!$J$7</f>
        <v>4.0822292171077204E-3</v>
      </c>
    </row>
    <row r="15" spans="1:21" ht="24.75" customHeight="1">
      <c r="A15" s="194" t="s">
        <v>169</v>
      </c>
      <c r="B15" s="175"/>
      <c r="C15" s="194"/>
      <c r="D15" s="175"/>
      <c r="E15" s="60">
        <f>_xlfn.XLOOKUP(A15,'درآمد ناشی از تغییر قیمت اوراق '!$A$7:$A$12,'درآمد ناشی از تغییر قیمت اوراق '!$I$7:$I$12,0)</f>
        <v>4220451746</v>
      </c>
      <c r="F15" s="60"/>
      <c r="G15" s="60">
        <f>_xlfn.XLOOKUP(A15,'درآمد ناشی ازفروش'!$A$7,'درآمد ناشی ازفروش'!$I$7,0)</f>
        <v>0</v>
      </c>
      <c r="H15" s="60"/>
      <c r="I15" s="60">
        <f t="shared" si="0"/>
        <v>4220451746</v>
      </c>
      <c r="J15" s="325">
        <f>I15/درآمدها!$J$9</f>
        <v>5.2708864463557985E-2</v>
      </c>
      <c r="K15" s="326"/>
      <c r="L15" s="327"/>
      <c r="M15" s="326"/>
      <c r="N15" s="60">
        <f>_xlfn.XLOOKUP(A15,'درآمد ناشی از تغییر قیمت اوراق '!$A$7:$A$12,'درآمد ناشی از تغییر قیمت اوراق '!$Q$7:$Q$12,0)</f>
        <v>9970734025</v>
      </c>
      <c r="O15" s="60"/>
      <c r="P15" s="60">
        <f>_xlfn.XLOOKUP(A15,'درآمد ناشی ازفروش'!$A$7,'درآمد ناشی ازفروش'!$Q$7,0)</f>
        <v>0</v>
      </c>
      <c r="Q15" s="60"/>
      <c r="R15" s="60">
        <f t="shared" si="1"/>
        <v>9970734025</v>
      </c>
      <c r="S15" s="325">
        <f>R15/درآمدها!$J$7</f>
        <v>3.2638909714645674E-3</v>
      </c>
    </row>
    <row r="16" spans="1:21" ht="24.75" customHeight="1">
      <c r="A16" s="194" t="s">
        <v>170</v>
      </c>
      <c r="B16" s="175"/>
      <c r="C16" s="194"/>
      <c r="D16" s="175"/>
      <c r="E16" s="60">
        <f>_xlfn.XLOOKUP(A16,'درآمد ناشی از تغییر قیمت اوراق '!$A$7:$A$12,'درآمد ناشی از تغییر قیمت اوراق '!$I$7:$I$12,0)</f>
        <v>4065287176</v>
      </c>
      <c r="F16" s="60"/>
      <c r="G16" s="60">
        <f>_xlfn.XLOOKUP(A16,'درآمد ناشی ازفروش'!$A$7,'درآمد ناشی ازفروش'!$I$7,0)</f>
        <v>0</v>
      </c>
      <c r="H16" s="60"/>
      <c r="I16" s="60">
        <f t="shared" si="0"/>
        <v>4065287176</v>
      </c>
      <c r="J16" s="325">
        <f>I16/درآمدها!$J$9</f>
        <v>5.0771027288324881E-2</v>
      </c>
      <c r="K16" s="326"/>
      <c r="L16" s="327"/>
      <c r="M16" s="326"/>
      <c r="N16" s="60">
        <f>_xlfn.XLOOKUP(A16,'درآمد ناشی از تغییر قیمت اوراق '!$A$7:$A$12,'درآمد ناشی از تغییر قیمت اوراق '!$Q$7:$Q$12,0)</f>
        <v>9786913823</v>
      </c>
      <c r="O16" s="60"/>
      <c r="P16" s="60">
        <f>_xlfn.XLOOKUP(A16,'درآمد ناشی ازفروش'!$A$7,'درآمد ناشی ازفروش'!$Q$7,0)</f>
        <v>0</v>
      </c>
      <c r="Q16" s="60"/>
      <c r="R16" s="60">
        <f t="shared" si="1"/>
        <v>9786913823</v>
      </c>
      <c r="S16" s="325">
        <f>R16/درآمدها!$J$7</f>
        <v>3.2037179595101545E-3</v>
      </c>
    </row>
    <row r="17" spans="1:20" ht="19.5" customHeight="1" thickBot="1">
      <c r="A17" s="177"/>
      <c r="B17" s="175"/>
      <c r="C17" s="178"/>
      <c r="D17" s="292"/>
      <c r="E17" s="245">
        <f>SUM(E11:E16)</f>
        <v>22728536805</v>
      </c>
      <c r="F17" s="60"/>
      <c r="G17" s="245">
        <f>SUM(G11:G16)</f>
        <v>0</v>
      </c>
      <c r="H17" s="60"/>
      <c r="I17" s="245">
        <f>SUM(I11:I16)</f>
        <v>22728536805</v>
      </c>
      <c r="J17" s="328">
        <f>SUM(J11:J16)</f>
        <v>0.28385477148154892</v>
      </c>
      <c r="K17" s="329"/>
      <c r="L17" s="330"/>
      <c r="M17" s="329"/>
      <c r="N17" s="245">
        <f>SUM(N11:N16)</f>
        <v>59669988391</v>
      </c>
      <c r="O17" s="60"/>
      <c r="P17" s="245">
        <f>SUM(P11:P16)</f>
        <v>403489552</v>
      </c>
      <c r="Q17" s="60"/>
      <c r="R17" s="245">
        <f>SUM(R11:R16)</f>
        <v>60073477943</v>
      </c>
      <c r="S17" s="328">
        <f>SUM(S11:S16)</f>
        <v>1.9664879415197671E-2</v>
      </c>
    </row>
    <row r="18" spans="1:20" ht="16.5" thickTop="1"/>
    <row r="19" spans="1:20" hidden="1">
      <c r="E19" s="212">
        <v>4451239494</v>
      </c>
    </row>
    <row r="20" spans="1:20" hidden="1">
      <c r="E20" s="213">
        <f>E19-E17</f>
        <v>-18277297311</v>
      </c>
    </row>
    <row r="21" spans="1:20" hidden="1"/>
    <row r="23" spans="1:20">
      <c r="E23" s="212"/>
      <c r="G23" s="212"/>
      <c r="N23" s="212"/>
      <c r="P23" s="212"/>
    </row>
    <row r="24" spans="1:20">
      <c r="B24" s="213"/>
      <c r="C24" s="213"/>
      <c r="D24" s="213"/>
      <c r="E24" s="213"/>
      <c r="F24" s="213"/>
      <c r="G24" s="213"/>
      <c r="H24" s="213"/>
      <c r="I24" s="213"/>
      <c r="J24" s="213"/>
      <c r="K24" s="213"/>
      <c r="L24" s="213"/>
      <c r="M24" s="213"/>
      <c r="N24" s="213"/>
      <c r="O24" s="213"/>
      <c r="P24" s="213"/>
      <c r="Q24" s="213"/>
      <c r="R24" s="213"/>
      <c r="S24" s="213"/>
      <c r="T24" s="213"/>
    </row>
    <row r="25" spans="1:20">
      <c r="C25" s="213"/>
      <c r="E25" s="213"/>
      <c r="L25" s="213"/>
      <c r="N25" s="213"/>
      <c r="P25" s="213"/>
    </row>
  </sheetData>
  <mergeCells count="23">
    <mergeCell ref="A1:S1"/>
    <mergeCell ref="A2:S2"/>
    <mergeCell ref="A3:S3"/>
    <mergeCell ref="A5:S5"/>
    <mergeCell ref="C7:J7"/>
    <mergeCell ref="L7:S7"/>
    <mergeCell ref="M8:M10"/>
    <mergeCell ref="A8:A10"/>
    <mergeCell ref="B8:B10"/>
    <mergeCell ref="C8:C9"/>
    <mergeCell ref="D8:D10"/>
    <mergeCell ref="E8:E9"/>
    <mergeCell ref="F8:F10"/>
    <mergeCell ref="G8:G9"/>
    <mergeCell ref="H8:H10"/>
    <mergeCell ref="I8:J9"/>
    <mergeCell ref="K8:K10"/>
    <mergeCell ref="L8:L9"/>
    <mergeCell ref="N8:N9"/>
    <mergeCell ref="O8:O10"/>
    <mergeCell ref="P8:P9"/>
    <mergeCell ref="Q8:Q10"/>
    <mergeCell ref="R8:S9"/>
  </mergeCells>
  <pageMargins left="0.7" right="0.7" top="0.75" bottom="0.75" header="0.3" footer="0.3"/>
  <pageSetup scale="71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j j h + X H d L x I e l A A A A 9 w A A A B I A H A B D b 2 5 m a W c v U G F j a 2 F n Z S 5 4 b W w g o h g A K K A U A A A A A A A A A A A A A A A A A A A A A A A A A A A A h Y + x D o I w G I R f h X S n L S U x S k o Z X C U x I R r X p l R o h B 9 D i + X d H H w k X 0 G M o m 6 O d / d d c n e / 3 n g 2 t k 1 w 0 b 0 1 H a Q o w h Q F G l R X G q h S N L h j u E S Z 4 F u p T r L S w Q S D T U Z r U l Q 7 d 0 4 I 8 d 5 j H + O u r w i j N C K H f F O o W r c y N G C d B K X R p 1 X + b y H B 9 6 8 x g u H V A s c s Y j G m n M w u z w 1 8 C T Y N f q Y / J l 8 P j R t 6 L T S E u 4 K T W X L y P i E e U E s D B B Q A A g A I A I 4 4 f l w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O O H 5 c K I p H u A 4 A A A A R A A A A E w A c A E Z v c m 1 1 b G F z L 1 N l Y 3 R p b 2 4 x L m 0 g o h g A K K A U A A A A A A A A A A A A A A A A A A A A A A A A A A A A K 0 5 N L s n M z 1 M I h t C G 1 g B Q S w E C L Q A U A A I A C A C O O H 5 c d 0 v E h 6 U A A A D 3 A A A A E g A A A A A A A A A A A A A A A A A A A A A A Q 2 9 u Z m l n L 1 B h Y 2 t h Z 2 U u e G 1 s U E s B A i 0 A F A A C A A g A j j h + X A / K 6 a u k A A A A 6 Q A A A B M A A A A A A A A A A A A A A A A A 8 Q A A A F t D b 2 5 0 Z W 5 0 X 1 R 5 c G V z X S 5 4 b W x Q S w E C L Q A U A A I A C A C O O H 5 c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t V Q c k / 6 v 5 E W y n y c P 5 A W + T Q A A A A A C A A A A A A A Q Z g A A A A E A A C A A A A D R r V N 1 5 S Y p T w W O v 0 r 5 s M X R 0 8 V r 7 5 W 9 A T V w s r V L X p 4 k L Q A A A A A O g A A A A A I A A C A A A A C N L R 5 S C Y / t 2 K l f 2 I J w C m p 7 Y u 8 x W 5 r T v j J V W w t d X Y v v q F A A A A A B C I p 8 x i w 2 D s T J k d W 4 R b R J R D r T b Q l L B x j 8 G f 2 y Y n w 4 i Y 4 t v / p w r F i B d D n h O k + a x N G e e H c u A f 8 D z N 0 u O H m Z 5 9 f C t D H B 2 W 6 a 8 x X 3 Q B 4 e B Y H 8 Q E A A A A A f H V 6 q y p E P M n U 8 u Y T C Q S F Z c E G n e Z f / K M B 2 y i f V E V C o C 5 z L 3 L B 8 6 B r a o n 4 / a d 2 C Q J t O c W l 3 B 1 t u m Y d F x l N q z V F f < / D a t a M a s h u p > 
</file>

<file path=customXml/itemProps1.xml><?xml version="1.0" encoding="utf-8"?>
<ds:datastoreItem xmlns:ds="http://schemas.openxmlformats.org/officeDocument/2006/customXml" ds:itemID="{49857B93-C517-4BD7-8D1F-4FC6757CA81B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25</vt:i4>
      </vt:variant>
    </vt:vector>
  </HeadingPairs>
  <TitlesOfParts>
    <vt:vector size="44" baseType="lpstr">
      <vt:lpstr>روکش</vt:lpstr>
      <vt:lpstr> سهام</vt:lpstr>
      <vt:lpstr>اوراق</vt:lpstr>
      <vt:lpstr>تعدیل اوراق</vt:lpstr>
      <vt:lpstr>صندوق</vt:lpstr>
      <vt:lpstr>سپرده</vt:lpstr>
      <vt:lpstr>درآمدها</vt:lpstr>
      <vt:lpstr>درآمد سرمایه گذاری در سهام </vt:lpstr>
      <vt:lpstr>درآمد سرمایه گذاری در صندوق</vt:lpstr>
      <vt:lpstr>درآمد سرمایه گذاری در اوراق بها</vt:lpstr>
      <vt:lpstr>درآمد سپرده بانکی</vt:lpstr>
      <vt:lpstr>مبالغ تخصیصی اوراق </vt:lpstr>
      <vt:lpstr>درآمد سود سهام</vt:lpstr>
      <vt:lpstr>سایر درآمدها</vt:lpstr>
      <vt:lpstr>سود اوراق بهادار</vt:lpstr>
      <vt:lpstr>سود سپرده بانکی</vt:lpstr>
      <vt:lpstr>درآمد ناشی ازفروش</vt:lpstr>
      <vt:lpstr>درآمد ناشی از تغییر قیمت اوراق </vt:lpstr>
      <vt:lpstr>مبالغ تخصیصی اورراق </vt:lpstr>
      <vt:lpstr>'سود اوراق بهادار'!A</vt:lpstr>
      <vt:lpstr>A</vt:lpstr>
      <vt:lpstr>' سهام'!Print_Area</vt:lpstr>
      <vt:lpstr>اوراق!Print_Area</vt:lpstr>
      <vt:lpstr>'تعدیل اوراق'!Print_Area</vt:lpstr>
      <vt:lpstr>'درآمد سپرده بانکی'!Print_Area</vt:lpstr>
      <vt:lpstr>'درآمد سرمایه گذاری در اوراق بها'!Print_Area</vt:lpstr>
      <vt:lpstr>'درآمد سرمایه گذاری در سهام '!Print_Area</vt:lpstr>
      <vt:lpstr>'درآمد سرمایه گذاری در صندوق'!Print_Area</vt:lpstr>
      <vt:lpstr>'درآمد سود سهام'!Print_Area</vt:lpstr>
      <vt:lpstr>'درآمد ناشی از تغییر قیمت اوراق '!Print_Area</vt:lpstr>
      <vt:lpstr>'درآمد ناشی ازفروش'!Print_Area</vt:lpstr>
      <vt:lpstr>درآمدها!Print_Area</vt:lpstr>
      <vt:lpstr>روکش!Print_Area</vt:lpstr>
      <vt:lpstr>'سایر درآمدها'!Print_Area</vt:lpstr>
      <vt:lpstr>سپرده!Print_Area</vt:lpstr>
      <vt:lpstr>'سود اوراق بهادار'!Print_Area</vt:lpstr>
      <vt:lpstr>'سود سپرده بانکی'!Print_Area</vt:lpstr>
      <vt:lpstr>صندوق!Print_Area</vt:lpstr>
      <vt:lpstr>'مبالغ تخصیصی اوراق '!Print_Area</vt:lpstr>
      <vt:lpstr>'مبالغ تخصیصی اورراق '!Print_Area</vt:lpstr>
      <vt:lpstr>' سهام'!Print_Titles</vt:lpstr>
      <vt:lpstr>'درآمد سرمایه گذاری در سهام '!Print_Titles</vt:lpstr>
      <vt:lpstr>'درآمد ناشی از تغییر قیمت اوراق '!Print_Titles</vt:lpstr>
      <vt:lpstr>'درآمد ناشی ازفروش'!Print_Titles</vt:lpstr>
    </vt:vector>
  </TitlesOfParts>
  <Company>15KHODAEI-A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 Akbar Iranshahi</dc:creator>
  <cp:lastModifiedBy>Ehsan Najafi</cp:lastModifiedBy>
  <cp:lastPrinted>2026-01-27T11:35:55Z</cp:lastPrinted>
  <dcterms:created xsi:type="dcterms:W3CDTF">2017-11-22T14:26:20Z</dcterms:created>
  <dcterms:modified xsi:type="dcterms:W3CDTF">2026-05-24T06:35:53Z</dcterms:modified>
</cp:coreProperties>
</file>