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Y:\fund\7 صندوق ندای ثابت کیان\گزارش پرتفوی\1404.08.30\"/>
    </mc:Choice>
  </mc:AlternateContent>
  <xr:revisionPtr revIDLastSave="0" documentId="13_ncr:1_{F6519785-5F16-4D68-A53B-C528CFD11633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روکش" sheetId="16" r:id="rId1"/>
    <sheet name=" سهام" sheetId="1" r:id="rId2"/>
    <sheet name="اوراق" sheetId="17" r:id="rId3"/>
    <sheet name="تعدیل اوراق" sheetId="19" r:id="rId4"/>
    <sheet name="سپرده" sheetId="2" r:id="rId5"/>
    <sheet name="صندوق" sheetId="24" r:id="rId6"/>
    <sheet name="درآمدها" sheetId="11" r:id="rId7"/>
    <sheet name="درآمد سرمایه گذاری در سهام " sheetId="5" r:id="rId8"/>
    <sheet name="درآمد سرمایه گذاری در صندوق" sheetId="23" r:id="rId9"/>
    <sheet name="درآمد سرمایه گذاری در اوراق بها" sheetId="6" r:id="rId10"/>
    <sheet name="درآمد سپرده بانکی" sheetId="7" r:id="rId11"/>
    <sheet name="سایر درآمدها" sheetId="8" r:id="rId12"/>
    <sheet name="مبالغ تخصیصی اوراق " sheetId="20" state="hidden" r:id="rId13"/>
    <sheet name="درآمد سود سهام" sheetId="18" r:id="rId14"/>
    <sheet name="سود اوراق بهادار" sheetId="21" r:id="rId15"/>
    <sheet name="سود سپرده بانکی" sheetId="13" r:id="rId16"/>
    <sheet name="درآمد ناشی ازفروش" sheetId="15" r:id="rId17"/>
    <sheet name="درآمد ناشی از تغییر قیمت اوراق " sheetId="14" r:id="rId18"/>
    <sheet name="مبالغ تخصیصی اورراق " sheetId="22" r:id="rId19"/>
  </sheets>
  <definedNames>
    <definedName name="_xlnm._FilterDatabase" localSheetId="1" hidden="1">' سهام'!$A$9:$W$9</definedName>
    <definedName name="_xlnm._FilterDatabase" localSheetId="10" hidden="1">'درآمد سپرده بانکی'!$A$7:$L$22</definedName>
    <definedName name="_xlnm._FilterDatabase" localSheetId="9" hidden="1">'درآمد سرمایه گذاری در اوراق بها'!$A$9:$Q$9</definedName>
    <definedName name="_xlnm._FilterDatabase" localSheetId="7" hidden="1">'درآمد سرمایه گذاری در سهام '!$A$10:$U$10</definedName>
    <definedName name="_xlnm._FilterDatabase" localSheetId="13" hidden="1">'درآمد سود سهام'!$A$7:$S$7</definedName>
    <definedName name="_xlnm._FilterDatabase" localSheetId="17" hidden="1">'درآمد ناشی از تغییر قیمت اوراق '!$A$6:$Q$6</definedName>
    <definedName name="_xlnm._FilterDatabase" localSheetId="16" hidden="1">'درآمد ناشی ازفروش'!$A$6:$Q$6</definedName>
    <definedName name="_xlnm._FilterDatabase" localSheetId="4" hidden="1">سپرده!$A$8:$L$21</definedName>
    <definedName name="_xlnm._FilterDatabase" localSheetId="14" hidden="1">'سود اوراق بهادار'!$A$6:$Q$13</definedName>
    <definedName name="_xlnm._FilterDatabase" localSheetId="15" hidden="1">'سود سپرده بانکی'!$A$6:$M$21</definedName>
    <definedName name="_xlnm._FilterDatabase" localSheetId="5" hidden="1">صندوق!$A$8:$L$19</definedName>
    <definedName name="A" localSheetId="14">'سود اوراق بهادار'!$A$8:$Q$14</definedName>
    <definedName name="A">'سود سپرده بانکی'!$A$17:$M$21</definedName>
    <definedName name="_xlnm.Print_Area" localSheetId="1">' سهام'!$A$1:$W$12</definedName>
    <definedName name="_xlnm.Print_Area" localSheetId="2">اوراق!$A$1:$AG$16</definedName>
    <definedName name="_xlnm.Print_Area" localSheetId="3">'تعدیل اوراق'!$A$1:$M$14</definedName>
    <definedName name="_xlnm.Print_Area" localSheetId="10">'درآمد سپرده بانکی'!$A$1:$J$23</definedName>
    <definedName name="_xlnm.Print_Area" localSheetId="9">'درآمد سرمایه گذاری در اوراق بها'!$A$1:$Q$19</definedName>
    <definedName name="_xlnm.Print_Area" localSheetId="7">'درآمد سرمایه گذاری در سهام '!$A$1:$U$12</definedName>
    <definedName name="_xlnm.Print_Area" localSheetId="8">'درآمد سرمایه گذاری در صندوق'!$A$1:$S$19</definedName>
    <definedName name="_xlnm.Print_Area" localSheetId="13">'درآمد سود سهام'!$A$1:$S$11</definedName>
    <definedName name="_xlnm.Print_Area" localSheetId="17">'درآمد ناشی از تغییر قیمت اوراق '!$A$1:$Q$21</definedName>
    <definedName name="_xlnm.Print_Area" localSheetId="16">'درآمد ناشی ازفروش'!$A$1:$Q$20</definedName>
    <definedName name="_xlnm.Print_Area" localSheetId="6">درآمدها!$A$1:$I$13</definedName>
    <definedName name="_xlnm.Print_Area" localSheetId="0">روکش!$A$1:$K$41</definedName>
    <definedName name="_xlnm.Print_Area" localSheetId="11">'سایر درآمدها'!$A$1:$E$11</definedName>
    <definedName name="_xlnm.Print_Area" localSheetId="4">سپرده!$A$1:$K$25</definedName>
    <definedName name="_xlnm.Print_Area" localSheetId="14">'سود اوراق بهادار'!$A$1:$Q$15</definedName>
    <definedName name="_xlnm.Print_Area" localSheetId="15">'سود سپرده بانکی'!$A$1:$M$22</definedName>
    <definedName name="_xlnm.Print_Area" localSheetId="5">صندوق!$A$1:$W$16</definedName>
    <definedName name="_xlnm.Print_Area" localSheetId="12">'مبالغ تخصیصی اوراق '!$A$1:$I$18</definedName>
    <definedName name="_xlnm.Print_Area" localSheetId="18">'مبالغ تخصیصی اورراق '!$A$1:$O$11</definedName>
    <definedName name="_xlnm.Print_Titles" localSheetId="1">' سهام'!$7:$9</definedName>
    <definedName name="_xlnm.Print_Titles" localSheetId="7">'درآمد سرمایه گذاری در سهام '!$7:$10</definedName>
    <definedName name="_xlnm.Print_Titles" localSheetId="17">'درآمد ناشی از تغییر قیمت اوراق '!$5:$6</definedName>
    <definedName name="_xlnm.Print_Titles" localSheetId="16">'درآمد ناشی ازفروش'!$5:$6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1" l="1"/>
  <c r="Q14" i="21"/>
  <c r="O14" i="21"/>
  <c r="M14" i="21"/>
  <c r="K14" i="21"/>
  <c r="G14" i="21"/>
  <c r="I14" i="21"/>
  <c r="Q10" i="6"/>
  <c r="C7" i="1"/>
  <c r="R17" i="23"/>
  <c r="I17" i="23"/>
  <c r="P17" i="23"/>
  <c r="N17" i="23"/>
  <c r="G17" i="23"/>
  <c r="E17" i="23"/>
  <c r="C21" i="13"/>
  <c r="C25" i="13" s="1"/>
  <c r="E21" i="13"/>
  <c r="K21" i="13"/>
  <c r="I21" i="13"/>
  <c r="C10" i="8"/>
  <c r="E10" i="8"/>
  <c r="Q8" i="14"/>
  <c r="Q9" i="14"/>
  <c r="Q10" i="14"/>
  <c r="Q11" i="14"/>
  <c r="Q12" i="14"/>
  <c r="Q13" i="14"/>
  <c r="Q14" i="14"/>
  <c r="Q15" i="14"/>
  <c r="Q16" i="14"/>
  <c r="Q17" i="14"/>
  <c r="Q18" i="14"/>
  <c r="G19" i="14"/>
  <c r="E19" i="14"/>
  <c r="I8" i="14"/>
  <c r="I9" i="14"/>
  <c r="I10" i="14"/>
  <c r="I11" i="14"/>
  <c r="I12" i="14"/>
  <c r="I13" i="14"/>
  <c r="I14" i="14"/>
  <c r="I15" i="14"/>
  <c r="I16" i="14"/>
  <c r="I17" i="14"/>
  <c r="I18" i="14"/>
  <c r="I7" i="14"/>
  <c r="Q12" i="15"/>
  <c r="O12" i="15"/>
  <c r="M12" i="15"/>
  <c r="I12" i="15"/>
  <c r="G12" i="15"/>
  <c r="E12" i="15"/>
  <c r="S12" i="23"/>
  <c r="S13" i="23"/>
  <c r="S14" i="23"/>
  <c r="S15" i="23"/>
  <c r="S16" i="23"/>
  <c r="I24" i="2"/>
  <c r="I29" i="2" s="1"/>
  <c r="G24" i="2"/>
  <c r="E24" i="2"/>
  <c r="C24" i="2"/>
  <c r="K23" i="2"/>
  <c r="AG9" i="17"/>
  <c r="G15" i="24"/>
  <c r="E15" i="24"/>
  <c r="W10" i="24"/>
  <c r="W11" i="24"/>
  <c r="W12" i="24"/>
  <c r="W13" i="24"/>
  <c r="W14" i="24"/>
  <c r="U15" i="24"/>
  <c r="S15" i="24"/>
  <c r="M15" i="24"/>
  <c r="J15" i="24"/>
  <c r="I13" i="19"/>
  <c r="I19" i="14" l="1"/>
  <c r="E11" i="11"/>
  <c r="M18" i="13"/>
  <c r="M19" i="13"/>
  <c r="G17" i="13"/>
  <c r="G18" i="13"/>
  <c r="Q12" i="21"/>
  <c r="Q9" i="21"/>
  <c r="Q7" i="21"/>
  <c r="Q11" i="21"/>
  <c r="Q13" i="21"/>
  <c r="Q10" i="21"/>
  <c r="K12" i="21"/>
  <c r="K9" i="21"/>
  <c r="K7" i="21"/>
  <c r="K11" i="21"/>
  <c r="K13" i="21"/>
  <c r="K10" i="21"/>
  <c r="K8" i="21"/>
  <c r="O19" i="14"/>
  <c r="M19" i="14"/>
  <c r="Q17" i="6" l="1"/>
  <c r="O18" i="6"/>
  <c r="M18" i="6"/>
  <c r="K18" i="6"/>
  <c r="I17" i="6"/>
  <c r="G18" i="6"/>
  <c r="E18" i="6"/>
  <c r="C18" i="6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9" i="2"/>
  <c r="U39" i="24"/>
  <c r="W9" i="24"/>
  <c r="W15" i="24" s="1"/>
  <c r="AG10" i="17"/>
  <c r="AG11" i="17"/>
  <c r="AG12" i="17"/>
  <c r="AG13" i="17"/>
  <c r="AG14" i="17"/>
  <c r="AE15" i="17"/>
  <c r="AC20" i="17" s="1"/>
  <c r="AC15" i="17"/>
  <c r="W15" i="17"/>
  <c r="T15" i="17"/>
  <c r="Q15" i="17"/>
  <c r="O15" i="17"/>
  <c r="W10" i="1"/>
  <c r="Q7" i="14"/>
  <c r="Q19" i="14" s="1"/>
  <c r="I25" i="13"/>
  <c r="Q8" i="21"/>
  <c r="M8" i="13"/>
  <c r="M9" i="13"/>
  <c r="M10" i="13"/>
  <c r="M11" i="13"/>
  <c r="M12" i="13"/>
  <c r="M13" i="13"/>
  <c r="M14" i="13"/>
  <c r="M15" i="13"/>
  <c r="M16" i="13"/>
  <c r="M17" i="13"/>
  <c r="M20" i="13"/>
  <c r="M7" i="13"/>
  <c r="G8" i="13"/>
  <c r="G9" i="13"/>
  <c r="G10" i="13"/>
  <c r="G11" i="13"/>
  <c r="G12" i="13"/>
  <c r="G13" i="13"/>
  <c r="G14" i="13"/>
  <c r="G15" i="13"/>
  <c r="G16" i="13"/>
  <c r="G19" i="13"/>
  <c r="G20" i="13"/>
  <c r="G7" i="13"/>
  <c r="K7" i="11"/>
  <c r="M21" i="13" l="1"/>
  <c r="G21" i="13"/>
  <c r="AG15" i="17"/>
  <c r="G22" i="7"/>
  <c r="C22" i="7"/>
  <c r="E19" i="7" s="1"/>
  <c r="Q16" i="6"/>
  <c r="I16" i="6"/>
  <c r="I10" i="6"/>
  <c r="I11" i="6"/>
  <c r="I12" i="6"/>
  <c r="I13" i="6"/>
  <c r="I14" i="6"/>
  <c r="I15" i="6"/>
  <c r="I8" i="7" l="1"/>
  <c r="I9" i="7"/>
  <c r="I15" i="7"/>
  <c r="I21" i="7"/>
  <c r="I16" i="7"/>
  <c r="I12" i="7"/>
  <c r="I10" i="7"/>
  <c r="I11" i="7"/>
  <c r="I17" i="7"/>
  <c r="I13" i="7"/>
  <c r="I19" i="7"/>
  <c r="I14" i="7"/>
  <c r="I20" i="7"/>
  <c r="I18" i="7"/>
  <c r="I18" i="6"/>
  <c r="K9" i="11" s="1"/>
  <c r="G25" i="7"/>
  <c r="C25" i="7"/>
  <c r="K10" i="11"/>
  <c r="I11" i="11"/>
  <c r="I7" i="11"/>
  <c r="S11" i="23"/>
  <c r="S17" i="23" s="1"/>
  <c r="K8" i="11"/>
  <c r="I10" i="19"/>
  <c r="I11" i="19"/>
  <c r="I12" i="19"/>
  <c r="AF15" i="17" l="1"/>
  <c r="K24" i="2"/>
  <c r="I41" i="2"/>
  <c r="Y9" i="24" l="1"/>
  <c r="U20" i="24" l="1"/>
  <c r="D15" i="24"/>
  <c r="A3" i="24" l="1"/>
  <c r="I9" i="19"/>
  <c r="A3" i="1" l="1"/>
  <c r="A3" i="17"/>
  <c r="A3" i="14"/>
  <c r="A3" i="15"/>
  <c r="A3" i="18"/>
  <c r="A3" i="8"/>
  <c r="A3" i="13"/>
  <c r="A3" i="5"/>
  <c r="A3" i="7"/>
  <c r="A3" i="21"/>
  <c r="A3" i="6"/>
  <c r="A3" i="23"/>
  <c r="A3" i="2"/>
  <c r="A3" i="22" s="1"/>
  <c r="A3" i="19"/>
  <c r="E10" i="11"/>
  <c r="Q10" i="19"/>
  <c r="I10" i="11" l="1"/>
  <c r="K11" i="11"/>
  <c r="K12" i="11" s="1"/>
  <c r="K20" i="11" s="1"/>
  <c r="Q11" i="6"/>
  <c r="Q12" i="6"/>
  <c r="Q13" i="6"/>
  <c r="Q14" i="6"/>
  <c r="Q15" i="6"/>
  <c r="O7" i="1"/>
  <c r="E5" i="11"/>
  <c r="J11" i="23" l="1"/>
  <c r="J14" i="23"/>
  <c r="J15" i="23"/>
  <c r="J16" i="23"/>
  <c r="J13" i="23"/>
  <c r="Q18" i="6"/>
  <c r="E9" i="11" s="1"/>
  <c r="I9" i="11" s="1"/>
  <c r="J12" i="23"/>
  <c r="E8" i="11"/>
  <c r="J17" i="23" l="1"/>
  <c r="I8" i="11"/>
  <c r="I12" i="11" s="1"/>
  <c r="E12" i="11"/>
  <c r="E23" i="14"/>
  <c r="K17" i="15"/>
  <c r="W28" i="13"/>
  <c r="G11" i="11" l="1"/>
  <c r="G7" i="11"/>
  <c r="E16" i="11"/>
  <c r="M17" i="21"/>
  <c r="G17" i="21"/>
  <c r="C20" i="6" l="1"/>
  <c r="M23" i="14" l="1"/>
  <c r="G8" i="22"/>
  <c r="E20" i="23"/>
  <c r="Q23" i="14" l="1"/>
  <c r="I24" i="14"/>
  <c r="D21" i="13" l="1"/>
  <c r="F21" i="13"/>
  <c r="H21" i="13"/>
  <c r="J21" i="13"/>
  <c r="L21" i="13"/>
  <c r="Q17" i="15" l="1"/>
  <c r="M17" i="15"/>
  <c r="N7" i="13" l="1"/>
  <c r="N16" i="13"/>
  <c r="N17" i="13"/>
  <c r="N19" i="13"/>
  <c r="N20" i="13"/>
  <c r="M11" i="1" l="1"/>
  <c r="J11" i="1"/>
  <c r="S17" i="13" l="1"/>
  <c r="T17" i="13" s="1"/>
  <c r="S19" i="13"/>
  <c r="T19" i="13" s="1"/>
  <c r="S20" i="13"/>
  <c r="T20" i="13" s="1"/>
  <c r="S7" i="13"/>
  <c r="T7" i="13" l="1"/>
  <c r="S16" i="13" l="1"/>
  <c r="T16" i="13" l="1"/>
  <c r="V12" i="15" l="1"/>
  <c r="V9" i="15"/>
  <c r="U13" i="15"/>
  <c r="T13" i="15"/>
  <c r="S13" i="15"/>
  <c r="V13" i="15" l="1"/>
  <c r="Y9" i="15" l="1"/>
  <c r="I22" i="7" l="1"/>
  <c r="G9" i="11" l="1"/>
  <c r="G10" i="11"/>
  <c r="G8" i="11"/>
  <c r="F24" i="2"/>
  <c r="H24" i="2"/>
  <c r="J24" i="2"/>
  <c r="G12" i="11" l="1"/>
  <c r="J14" i="21"/>
  <c r="F14" i="21"/>
  <c r="Q9" i="18" l="1"/>
  <c r="S8" i="18"/>
  <c r="M8" i="18"/>
  <c r="M9" i="18" l="1"/>
  <c r="K9" i="18"/>
  <c r="I9" i="18"/>
  <c r="O9" i="18"/>
  <c r="S9" i="18"/>
  <c r="W11" i="1" l="1"/>
  <c r="U11" i="1"/>
  <c r="S11" i="1"/>
  <c r="G11" i="1"/>
  <c r="E11" i="1"/>
  <c r="D11" i="1"/>
  <c r="J9" i="18" l="1"/>
  <c r="L9" i="18"/>
  <c r="N9" i="18"/>
  <c r="R9" i="18"/>
  <c r="A3" i="11" l="1"/>
  <c r="E9" i="7"/>
  <c r="E13" i="7" l="1"/>
  <c r="E17" i="7"/>
  <c r="E14" i="7"/>
  <c r="E18" i="7"/>
  <c r="E10" i="7"/>
  <c r="E11" i="7"/>
  <c r="E15" i="7"/>
  <c r="E20" i="7"/>
  <c r="E12" i="7"/>
  <c r="E16" i="7"/>
  <c r="E21" i="7"/>
  <c r="E8" i="7"/>
  <c r="E22" i="7" l="1"/>
</calcChain>
</file>

<file path=xl/sharedStrings.xml><?xml version="1.0" encoding="utf-8"?>
<sst xmlns="http://schemas.openxmlformats.org/spreadsheetml/2006/main" count="473" uniqueCount="205">
  <si>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</si>
  <si>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</si>
  <si>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</si>
  <si>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</si>
  <si>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</si>
  <si>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</si>
  <si>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</si>
  <si>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</si>
  <si>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</si>
  <si>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</si>
  <si>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</si>
  <si>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</si>
  <si>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</si>
  <si>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</si>
  <si>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</si>
  <si>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</si>
  <si>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</si>
  <si>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</si>
  <si>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</si>
  <si>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</si>
  <si>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</si>
  <si>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</si>
  <si>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</si>
  <si>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</si>
  <si>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</si>
  <si>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</si>
  <si>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</si>
  <si>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نرخ سود علی الحساب</t>
  </si>
  <si>
    <t>افزایش</t>
  </si>
  <si>
    <t>کاهش</t>
  </si>
  <si>
    <t>شرح</t>
  </si>
  <si>
    <t>یادداشت</t>
  </si>
  <si>
    <t>هزینه تنزیل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</si>
  <si>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</si>
  <si>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</si>
  <si>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</si>
  <si>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</si>
  <si>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</si>
  <si>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</si>
  <si>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</si>
  <si>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</si>
  <si>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</si>
  <si>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</si>
  <si>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</si>
  <si>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</si>
  <si>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</si>
  <si>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</si>
  <si>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</si>
  <si>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</si>
  <si>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</si>
  <si>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</si>
  <si>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</si>
  <si>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</si>
  <si>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</si>
  <si>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ب- درآمد ناشی از تغییر قیمت اوراق بهادار</t>
  </si>
  <si>
    <t>ج- سود(زیان) حاصل از فروش اوراق بهادار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</si>
  <si>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</si>
  <si>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</si>
  <si>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</si>
  <si>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</si>
  <si>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</si>
  <si>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</si>
  <si>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</si>
  <si>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</si>
  <si>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</si>
  <si>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‫اطلاعات مجمع</t>
  </si>
  <si>
    <t>‫نام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</si>
  <si>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</si>
  <si>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</si>
  <si>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</si>
  <si>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</si>
  <si>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</si>
  <si>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</si>
  <si>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‫جمع</t>
  </si>
  <si>
    <t>درصد از کل داراییها</t>
  </si>
  <si>
    <t>صندوق سرمایه گذاری ندای ثابت کیان</t>
  </si>
  <si>
    <t>-</t>
  </si>
  <si>
    <t>---</t>
  </si>
  <si>
    <t>بلی</t>
  </si>
  <si>
    <t>‫نام اوراق بهادار</t>
  </si>
  <si>
    <t>‫تعداد</t>
  </si>
  <si>
    <t>‫قیمت تعدیل شده</t>
  </si>
  <si>
    <t>‫درصد تعدیل</t>
  </si>
  <si>
    <t>‫خالص ارزش فروش تعدیل شده</t>
  </si>
  <si>
    <t>‫دلیل تعدیل</t>
  </si>
  <si>
    <t>‫اوراق بهاداری که ارزش آن‌ها در تاریخ گزارش تعدیل شده</t>
  </si>
  <si>
    <r>
      <t>‫</t>
    </r>
    <r>
      <rPr>
        <b/>
        <sz val="12"/>
        <color rgb="FFFF0000"/>
        <rFont val="B Nazanin"/>
        <charset val="178"/>
      </rPr>
      <t>(بر اساس دستورالعمل نحوه تعیین قیمت خرید و فروش اوراق بهادار در صندوق‌های سرمایه گذاری)</t>
    </r>
  </si>
  <si>
    <t>تعدیل کارمزد کارگزاری</t>
  </si>
  <si>
    <t>مرابحه عام دولت142-ش.خ031009 (اراد142)</t>
  </si>
  <si>
    <t>1403/10/09</t>
  </si>
  <si>
    <t>اسناد خزانه-م1بودجه01-040326 (اخزا101)</t>
  </si>
  <si>
    <t>مرابحه عالیس-کیان070224 (عالیس072)</t>
  </si>
  <si>
    <t>1403/02/24</t>
  </si>
  <si>
    <t>1407/02/24</t>
  </si>
  <si>
    <t xml:space="preserve"> مطابق بند 3-2 دستورالعمل نحوه تعیین قیمت خرید و فروش اوراق بهادار </t>
  </si>
  <si>
    <t>صندوق سرمایه گذاری ...................</t>
  </si>
  <si>
    <t>برای ماه منتهی به ............</t>
  </si>
  <si>
    <t>1-3-2-مبالغ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</si>
  <si>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</si>
  <si>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</si>
  <si>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</si>
  <si>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</si>
  <si>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</si>
  <si>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</si>
  <si>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</si>
  <si>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</si>
  <si>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</si>
  <si>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</si>
  <si>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</si>
  <si>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</si>
  <si>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</si>
  <si>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</si>
  <si>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</si>
  <si>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</si>
  <si>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</si>
  <si>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</si>
  <si>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</si>
  <si>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</si>
  <si>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</si>
  <si>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</si>
  <si>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</si>
  <si>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 xml:space="preserve">   </t>
  </si>
  <si>
    <t xml:space="preserve">                 </t>
  </si>
  <si>
    <t>د- سود سپرده بانکی</t>
  </si>
  <si>
    <t>صندوق سرمایه گذاری اختصاصی بازارگردانی کیان</t>
  </si>
  <si>
    <t>شرکت بهار رز عالیس چناران</t>
  </si>
  <si>
    <t>‫قیمت پایانی</t>
  </si>
  <si>
    <t>اخزا104</t>
  </si>
  <si>
    <t>لوازم مادیران063</t>
  </si>
  <si>
    <t>صکوک مرابحه فروس670-بدون ضامن (صفروس670)</t>
  </si>
  <si>
    <t>1403/07/29</t>
  </si>
  <si>
    <t>1406/07/29</t>
  </si>
  <si>
    <t xml:space="preserve"> شرکت فروسیلیس ایران</t>
  </si>
  <si>
    <t>2-2-درآمد حاصل از سرمایه­گذاری در واحدهای صندوق:</t>
  </si>
  <si>
    <t>صندوق</t>
  </si>
  <si>
    <t>درآمد سود صندوق</t>
  </si>
  <si>
    <t>یادداشت ...</t>
  </si>
  <si>
    <t>درصد از کل درآمد ها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</si>
  <si>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</si>
  <si>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</si>
  <si>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</t>
  </si>
  <si>
    <t>5-2-سایر درآمدها:</t>
  </si>
  <si>
    <t>مرابحه عام دولت137-ش.خ061229 (اراد137)</t>
  </si>
  <si>
    <t>مرابحه عام دولت181-ش.خ050424 (اراد181)</t>
  </si>
  <si>
    <t>1402/06/29</t>
  </si>
  <si>
    <t>1403/07/24</t>
  </si>
  <si>
    <t>1406/12/29</t>
  </si>
  <si>
    <t>1405/04/24</t>
  </si>
  <si>
    <t>واحد عادی صندوق اهرم کاریزما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</si>
  <si>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</si>
  <si>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</si>
  <si>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تضمین اصل سرمایه کیان</t>
  </si>
  <si>
    <t xml:space="preserve">  خاور میانه کوتاه مدت/100510810707074272	</t>
  </si>
  <si>
    <t xml:space="preserve"> پاسارگاد کوتاه مدت 2098100152272681	</t>
  </si>
  <si>
    <t xml:space="preserve"> اقتصاد نوین کوتاه مدت/12485068674801	</t>
  </si>
  <si>
    <t xml:space="preserve"> سامان کوتاه مدت/86481039984291	</t>
  </si>
  <si>
    <t xml:space="preserve"> ملی کوتاه مدت/ 0228580617005</t>
  </si>
  <si>
    <t> بانک شهر 7001004144834</t>
  </si>
  <si>
    <t>واحد عادی صندوق اهرمی موج</t>
  </si>
  <si>
    <t>مرابحه عام دولت137-ش.خ061229</t>
  </si>
  <si>
    <t>صکوک مرابحه فروس670-بدون ضامن</t>
  </si>
  <si>
    <t>مرابحه عالیس-کیان070224</t>
  </si>
  <si>
    <t>مرابحه عام دولت181-ش.خ050424</t>
  </si>
  <si>
    <t>4-1- سرمایه‌گذاری در  واحدهای صندوق های سرمایه گذاری</t>
  </si>
  <si>
    <t>بانک پاسارگاد</t>
  </si>
  <si>
    <t>بانک تجارت</t>
  </si>
  <si>
    <t>بانک خاورمیانه</t>
  </si>
  <si>
    <t>بانک دی</t>
  </si>
  <si>
    <t>بانک رفاه</t>
  </si>
  <si>
    <t>بانک سامان</t>
  </si>
  <si>
    <t>بانک شهر</t>
  </si>
  <si>
    <t>بانک صادرات</t>
  </si>
  <si>
    <t>بانک گردشگری</t>
  </si>
  <si>
    <t>بانک مسکن</t>
  </si>
  <si>
    <t>بانک ملل</t>
  </si>
  <si>
    <t>بانک ملی</t>
  </si>
  <si>
    <t>بانک اقتصادنوین</t>
  </si>
  <si>
    <t>مرابحه عام دولت186-ش.خ051124 (اراد186)</t>
  </si>
  <si>
    <t>1405/11/24</t>
  </si>
  <si>
    <t>مرابحه عام دولت186-ش.خ051124</t>
  </si>
  <si>
    <t>بانک سینا</t>
  </si>
  <si>
    <t>بانک ملت</t>
  </si>
  <si>
    <t>‫الف- درآمد سود سهام</t>
  </si>
  <si>
    <t>بانک خاوریانه</t>
  </si>
  <si>
    <t>تحت مدیریت مدیر صندوق</t>
  </si>
  <si>
    <t>مرابحه عام دولت205-ش.خ050414 (اراد205)</t>
  </si>
  <si>
    <t>1403/12/14</t>
  </si>
  <si>
    <t>1405/04/14</t>
  </si>
  <si>
    <t>الف- سود اوراق بهادار با درآمد ثابت</t>
  </si>
  <si>
    <t>واحد عادی صندوق اهرمی کیان</t>
  </si>
  <si>
    <t>واحد عادی صندوق اهرمی شتاب</t>
  </si>
  <si>
    <t>واحد عادی صندوق اهرمی توان</t>
  </si>
  <si>
    <t>1404/07/30</t>
  </si>
  <si>
    <t>میانگین نرخ بازده تا سررسید قراردادهای منعقده (مؤثر سالانه)</t>
  </si>
  <si>
    <t>منتهی به 1404/08/30</t>
  </si>
  <si>
    <t xml:space="preserve"> 1404/08/30</t>
  </si>
  <si>
    <t>از تاریخ 1404/08/01  الی 1404/08/30</t>
  </si>
  <si>
    <t>1404/08/30</t>
  </si>
  <si>
    <t>طی آبان ماه</t>
  </si>
  <si>
    <t>از ابتدای سال مالی تا پایان آبان ماه</t>
  </si>
  <si>
    <t>‫طی آبان ماه</t>
  </si>
  <si>
    <t>از ابتدای سال مالی تا  پایان آبان ماه</t>
  </si>
  <si>
    <t>درآمد یک ماهه منتهی به 1404/08/30</t>
  </si>
  <si>
    <t>طی  آبان ماه</t>
  </si>
  <si>
    <t>از ابتدای سال مالی تا پایان  آبان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</si>
</sst>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_-;[Red]\(#,##0\)"/>
    <numFmt numFmtId="168" formatCode="_-* #,##0_-;_-* #,##0\-;_-* &quot;-&quot;??_-;_-@_-"/>
    <numFmt numFmtId="169" formatCode="_-* #,##0.00000000_-;_-* #,##0.00000000\-;_-* &quot;-&quot;??_-;_-@_-"/>
    <numFmt numFmtId="170" formatCode="0.0%"/>
    <numFmt numFmtId="171" formatCode="_(* #,##0.00000000_);_(* \(#,##0.00000000\);_(* &quot;-&quot;??_);_(@_)"/>
    <numFmt numFmtId="172" formatCode="_(* #,##0.0000000_);_(* \(#,##0.0000000\);_(* &quot;-&quot;??_);_(@_)"/>
    <numFmt numFmtId="173" formatCode="_(* #,##0.0_);_(* \(#,##0.0\);_(* &quot;-&quot;??_);_(@_)"/>
    <numFmt numFmtId="174" formatCode="_(* #,##0.0000_);_(* \(#,##0.0000\);_(* &quot;-&quot;??_);_(@_)"/>
  </numFmts>
  <fonts count="76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6"/>
      <color theme="1"/>
      <name val="B Mitra"/>
      <charset val="178"/>
    </font>
    <font>
      <sz val="14"/>
      <color theme="1"/>
      <name val="B Mitra"/>
      <charset val="178"/>
    </font>
    <font>
      <b/>
      <sz val="16"/>
      <color rgb="FF0062AC"/>
      <name val="B Mitra"/>
      <charset val="178"/>
    </font>
    <font>
      <b/>
      <sz val="10"/>
      <color theme="1"/>
      <name val="B Mitra"/>
      <charset val="178"/>
    </font>
    <font>
      <sz val="12"/>
      <name val="B Mitra"/>
      <charset val="178"/>
    </font>
    <font>
      <sz val="11"/>
      <color theme="1"/>
      <name val="B Mitra"/>
      <charset val="178"/>
    </font>
    <font>
      <sz val="16"/>
      <color theme="1"/>
      <name val="B Mitra"/>
      <charset val="178"/>
    </font>
    <font>
      <sz val="10"/>
      <color theme="1"/>
      <name val="B Mitra"/>
      <charset val="178"/>
    </font>
    <font>
      <b/>
      <sz val="18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4"/>
      <color theme="1"/>
      <name val="B Mitra"/>
      <charset val="178"/>
    </font>
    <font>
      <b/>
      <sz val="14"/>
      <color rgb="FF000000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4"/>
      <color rgb="FF0062AC"/>
      <name val="B Mitra"/>
      <charset val="178"/>
    </font>
    <font>
      <sz val="14"/>
      <name val="B Mitra"/>
      <charset val="178"/>
    </font>
    <font>
      <b/>
      <sz val="12"/>
      <name val="B Mitra"/>
      <charset val="178"/>
    </font>
    <font>
      <b/>
      <sz val="12"/>
      <color rgb="FF000000"/>
      <name val="B Mitra"/>
      <charset val="178"/>
    </font>
    <font>
      <sz val="12"/>
      <color rgb="FF000000"/>
      <name val="B Mitra"/>
      <charset val="178"/>
    </font>
    <font>
      <sz val="14"/>
      <color rgb="FF000000"/>
      <name val="B Mitra"/>
      <charset val="178"/>
    </font>
    <font>
      <b/>
      <sz val="26"/>
      <color theme="1"/>
      <name val="B Mitra"/>
      <charset val="178"/>
    </font>
    <font>
      <sz val="18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6"/>
      <name val="B Mitra"/>
      <charset val="178"/>
    </font>
    <font>
      <b/>
      <sz val="10"/>
      <color rgb="FF000000"/>
      <name val="B Mitra"/>
      <charset val="178"/>
    </font>
    <font>
      <u/>
      <sz val="11"/>
      <color theme="10"/>
      <name val="Calibri"/>
      <family val="2"/>
      <scheme val="minor"/>
    </font>
    <font>
      <sz val="22"/>
      <color theme="1"/>
      <name val="B Mitra"/>
      <charset val="178"/>
    </font>
    <font>
      <sz val="9"/>
      <color rgb="FF2E2E2E"/>
      <name val="WYekan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B Nazanin"/>
      <charset val="178"/>
    </font>
    <font>
      <sz val="16"/>
      <color rgb="FF0070C0"/>
      <name val="B Nazanin"/>
      <charset val="178"/>
    </font>
    <font>
      <sz val="11"/>
      <color theme="9" tint="-0.499984740745262"/>
      <name val="B Mitra"/>
      <charset val="178"/>
    </font>
    <font>
      <sz val="9"/>
      <color rgb="FF00A651"/>
      <name val="WYekan"/>
    </font>
    <font>
      <b/>
      <sz val="12"/>
      <color rgb="FFFF0000"/>
      <name val="B Nazanin"/>
      <charset val="178"/>
    </font>
    <font>
      <sz val="8"/>
      <name val="Calibri"/>
      <family val="2"/>
      <charset val="178"/>
      <scheme val="minor"/>
    </font>
    <font>
      <sz val="11"/>
      <color rgb="FFFF0000"/>
      <name val="B Nazanin"/>
      <charset val="178"/>
    </font>
    <font>
      <b/>
      <sz val="11"/>
      <color theme="1"/>
      <name val="B Mitra"/>
      <charset val="178"/>
    </font>
    <font>
      <b/>
      <sz val="18"/>
      <color rgb="FF0062AC"/>
      <name val="B Mitra"/>
      <charset val="178"/>
    </font>
    <font>
      <b/>
      <sz val="12"/>
      <color rgb="FF0062AC"/>
      <name val="B Titr"/>
      <charset val="178"/>
    </font>
    <font>
      <sz val="8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b/>
      <sz val="14"/>
      <name val="B Mitra"/>
      <charset val="178"/>
    </font>
    <font>
      <sz val="11"/>
      <name val="B Nazanin"/>
      <charset val="178"/>
    </font>
    <font>
      <sz val="10"/>
      <name val="B Mitra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9"/>
      <color theme="1"/>
      <name val="Calibri"/>
      <family val="2"/>
      <charset val="178"/>
      <scheme val="minor"/>
    </font>
    <font>
      <b/>
      <sz val="10"/>
      <color rgb="FF2E2E2E"/>
      <name val="IranSansFaNum"/>
    </font>
    <font>
      <b/>
      <sz val="9"/>
      <color theme="1"/>
      <name val="B Mitra"/>
      <charset val="178"/>
    </font>
    <font>
      <b/>
      <sz val="9"/>
      <color rgb="FF000000"/>
      <name val="B Mitra"/>
      <charset val="178"/>
    </font>
    <font>
      <sz val="18"/>
      <color theme="1"/>
      <name val="B Mitra"/>
      <charset val="178"/>
    </font>
    <font>
      <sz val="12"/>
      <color rgb="FFFF0000"/>
      <name val="B Mitra"/>
      <charset val="178"/>
    </font>
    <font>
      <sz val="16"/>
      <name val="B Mitra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rgb="FF0062AC"/>
      <name val="B Mitra"/>
      <charset val="178"/>
    </font>
    <font>
      <b/>
      <sz val="11"/>
      <name val="B Mitra"/>
      <charset val="178"/>
    </font>
    <font>
      <sz val="11"/>
      <name val="B Mitra"/>
      <charset val="178"/>
    </font>
    <font>
      <sz val="12"/>
      <color theme="1"/>
      <name val="Calibri"/>
      <family val="2"/>
      <charset val="178"/>
      <scheme val="minor"/>
    </font>
    <font>
      <b/>
      <sz val="12"/>
      <color theme="1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6" fillId="0" borderId="0" applyNumberFormat="0" applyFill="0" applyBorder="0" applyAlignment="0" applyProtection="0"/>
  </cellStyleXfs>
  <cellXfs count="496">
    <xf numFmtId="0" fontId="0" fillId="0" borderId="0" xfId="0"/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vertical="center" wrapText="1" readingOrder="2"/>
    </xf>
    <xf numFmtId="166" fontId="4" fillId="0" borderId="0" xfId="1" applyNumberFormat="1" applyFont="1" applyBorder="1" applyAlignment="1">
      <alignment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readingOrder="2"/>
    </xf>
    <xf numFmtId="37" fontId="7" fillId="0" borderId="0" xfId="0" applyNumberFormat="1" applyFont="1" applyAlignment="1">
      <alignment horizontal="center" vertical="center"/>
    </xf>
    <xf numFmtId="0" fontId="13" fillId="0" borderId="0" xfId="0" applyFont="1"/>
    <xf numFmtId="37" fontId="1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 wrapText="1" readingOrder="2"/>
    </xf>
    <xf numFmtId="167" fontId="22" fillId="0" borderId="4" xfId="0" applyNumberFormat="1" applyFont="1" applyBorder="1" applyAlignment="1">
      <alignment horizontal="center" vertical="center" wrapText="1" readingOrder="2"/>
    </xf>
    <xf numFmtId="167" fontId="22" fillId="0" borderId="4" xfId="1" applyNumberFormat="1" applyFont="1" applyBorder="1" applyAlignment="1">
      <alignment horizontal="center" vertical="center" wrapText="1" readingOrder="2"/>
    </xf>
    <xf numFmtId="167" fontId="9" fillId="0" borderId="0" xfId="1" applyNumberFormat="1" applyFont="1" applyFill="1"/>
    <xf numFmtId="0" fontId="25" fillId="0" borderId="0" xfId="0" applyFont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 vertical="center"/>
    </xf>
    <xf numFmtId="37" fontId="12" fillId="0" borderId="13" xfId="0" applyNumberFormat="1" applyFont="1" applyBorder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vertical="center" wrapText="1" readingOrder="2"/>
    </xf>
    <xf numFmtId="166" fontId="5" fillId="0" borderId="0" xfId="1" applyNumberFormat="1" applyFont="1" applyBorder="1" applyAlignment="1">
      <alignment horizontal="center" vertical="center" readingOrder="2"/>
    </xf>
    <xf numFmtId="166" fontId="5" fillId="0" borderId="0" xfId="1" applyNumberFormat="1" applyFont="1" applyAlignment="1">
      <alignment vertical="center"/>
    </xf>
    <xf numFmtId="166" fontId="5" fillId="0" borderId="0" xfId="1" applyNumberFormat="1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166" fontId="5" fillId="0" borderId="2" xfId="1" applyNumberFormat="1" applyFont="1" applyBorder="1" applyAlignment="1">
      <alignment horizontal="right" vertical="center" readingOrder="2"/>
    </xf>
    <xf numFmtId="166" fontId="5" fillId="0" borderId="2" xfId="1" applyNumberFormat="1" applyFont="1" applyFill="1" applyBorder="1" applyAlignment="1">
      <alignment horizontal="right" vertical="center" readingOrder="2"/>
    </xf>
    <xf numFmtId="10" fontId="5" fillId="0" borderId="2" xfId="2" applyNumberFormat="1" applyFont="1" applyBorder="1" applyAlignment="1">
      <alignment horizontal="center" vertical="center" readingOrder="2"/>
    </xf>
    <xf numFmtId="166" fontId="5" fillId="0" borderId="0" xfId="1" applyNumberFormat="1" applyFont="1" applyFill="1" applyAlignment="1">
      <alignment vertical="center"/>
    </xf>
    <xf numFmtId="10" fontId="5" fillId="0" borderId="0" xfId="2" applyNumberFormat="1" applyFont="1" applyAlignment="1">
      <alignment horizontal="center" vertical="center"/>
    </xf>
    <xf numFmtId="166" fontId="19" fillId="0" borderId="0" xfId="1" applyNumberFormat="1" applyFont="1" applyAlignment="1">
      <alignment vertical="center"/>
    </xf>
    <xf numFmtId="166" fontId="19" fillId="0" borderId="8" xfId="1" applyNumberFormat="1" applyFont="1" applyBorder="1" applyAlignment="1">
      <alignment vertical="center"/>
    </xf>
    <xf numFmtId="166" fontId="19" fillId="0" borderId="0" xfId="1" applyNumberFormat="1" applyFont="1" applyAlignment="1">
      <alignment horizontal="center" vertical="center" wrapText="1" shrinkToFit="1"/>
    </xf>
    <xf numFmtId="166" fontId="14" fillId="0" borderId="0" xfId="1" applyNumberFormat="1" applyFont="1" applyAlignment="1">
      <alignment vertical="center"/>
    </xf>
    <xf numFmtId="166" fontId="8" fillId="0" borderId="8" xfId="1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14" fillId="0" borderId="0" xfId="1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166" fontId="15" fillId="0" borderId="0" xfId="1" applyNumberFormat="1" applyFont="1" applyAlignment="1">
      <alignment vertical="center"/>
    </xf>
    <xf numFmtId="167" fontId="15" fillId="0" borderId="0" xfId="1" applyNumberFormat="1" applyFont="1" applyAlignment="1">
      <alignment vertical="center"/>
    </xf>
    <xf numFmtId="167" fontId="15" fillId="0" borderId="0" xfId="0" applyNumberFormat="1" applyFont="1" applyAlignment="1">
      <alignment vertical="center"/>
    </xf>
    <xf numFmtId="0" fontId="15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center" vertical="center" wrapText="1" readingOrder="2"/>
    </xf>
    <xf numFmtId="166" fontId="23" fillId="0" borderId="1" xfId="1" applyNumberFormat="1" applyFont="1" applyBorder="1" applyAlignment="1">
      <alignment horizontal="center" vertical="center" wrapText="1" readingOrder="2"/>
    </xf>
    <xf numFmtId="167" fontId="23" fillId="0" borderId="1" xfId="1" applyNumberFormat="1" applyFont="1" applyBorder="1" applyAlignment="1">
      <alignment horizontal="center" vertical="center" wrapText="1" readingOrder="2"/>
    </xf>
    <xf numFmtId="10" fontId="7" fillId="0" borderId="0" xfId="2" applyNumberFormat="1" applyFont="1" applyAlignment="1">
      <alignment horizontal="center" vertical="center"/>
    </xf>
    <xf numFmtId="166" fontId="37" fillId="0" borderId="0" xfId="1" applyNumberFormat="1" applyFont="1" applyAlignment="1">
      <alignment vertical="center"/>
    </xf>
    <xf numFmtId="0" fontId="37" fillId="0" borderId="0" xfId="0" applyFont="1" applyAlignment="1">
      <alignment vertical="center"/>
    </xf>
    <xf numFmtId="167" fontId="37" fillId="0" borderId="0" xfId="1" applyNumberFormat="1" applyFont="1" applyAlignment="1">
      <alignment vertical="center"/>
    </xf>
    <xf numFmtId="167" fontId="37" fillId="0" borderId="0" xfId="0" applyNumberFormat="1" applyFont="1" applyAlignment="1">
      <alignment vertical="center"/>
    </xf>
    <xf numFmtId="10" fontId="22" fillId="0" borderId="8" xfId="2" applyNumberFormat="1" applyFont="1" applyBorder="1" applyAlignment="1">
      <alignment horizontal="center" vertical="center" wrapText="1" readingOrder="2"/>
    </xf>
    <xf numFmtId="166" fontId="8" fillId="0" borderId="0" xfId="1" applyNumberFormat="1" applyFont="1" applyFill="1" applyAlignment="1">
      <alignment vertical="center"/>
    </xf>
    <xf numFmtId="166" fontId="5" fillId="0" borderId="0" xfId="1" applyNumberFormat="1" applyFont="1" applyAlignment="1">
      <alignment vertical="center" wrapText="1"/>
    </xf>
    <xf numFmtId="37" fontId="12" fillId="0" borderId="0" xfId="0" quotePrefix="1" applyNumberFormat="1" applyFont="1" applyAlignment="1">
      <alignment horizontal="right" vertical="center" wrapText="1"/>
    </xf>
    <xf numFmtId="166" fontId="19" fillId="0" borderId="0" xfId="1" applyNumberFormat="1" applyFont="1" applyFill="1" applyAlignment="1">
      <alignment vertical="center"/>
    </xf>
    <xf numFmtId="166" fontId="15" fillId="0" borderId="0" xfId="1" applyNumberFormat="1" applyFont="1" applyFill="1"/>
    <xf numFmtId="166" fontId="9" fillId="0" borderId="0" xfId="1" applyNumberFormat="1" applyFont="1" applyFill="1" applyAlignment="1">
      <alignment vertical="center"/>
    </xf>
    <xf numFmtId="166" fontId="9" fillId="0" borderId="0" xfId="1" applyNumberFormat="1" applyFont="1" applyFill="1"/>
    <xf numFmtId="166" fontId="14" fillId="0" borderId="0" xfId="1" applyNumberFormat="1" applyFont="1" applyFill="1" applyAlignment="1">
      <alignment horizontal="center"/>
    </xf>
    <xf numFmtId="166" fontId="14" fillId="0" borderId="0" xfId="1" applyNumberFormat="1" applyFont="1" applyFill="1"/>
    <xf numFmtId="166" fontId="14" fillId="0" borderId="4" xfId="1" applyNumberFormat="1" applyFont="1" applyFill="1" applyBorder="1" applyAlignment="1">
      <alignment horizontal="center" vertical="center" wrapText="1"/>
    </xf>
    <xf numFmtId="166" fontId="14" fillId="0" borderId="0" xfId="1" applyNumberFormat="1" applyFont="1" applyFill="1" applyAlignment="1">
      <alignment horizontal="center" vertical="center" wrapText="1"/>
    </xf>
    <xf numFmtId="166" fontId="19" fillId="0" borderId="0" xfId="1" applyNumberFormat="1" applyFont="1" applyFill="1"/>
    <xf numFmtId="166" fontId="9" fillId="0" borderId="0" xfId="1" applyNumberFormat="1" applyFont="1" applyFill="1" applyAlignment="1">
      <alignment horizontal="center" vertical="center"/>
    </xf>
    <xf numFmtId="167" fontId="9" fillId="0" borderId="0" xfId="1" applyNumberFormat="1" applyFont="1" applyFill="1" applyAlignment="1">
      <alignment horizontal="center" vertical="center"/>
    </xf>
    <xf numFmtId="166" fontId="9" fillId="0" borderId="0" xfId="1" applyNumberFormat="1" applyFont="1" applyFill="1" applyBorder="1" applyAlignment="1">
      <alignment vertical="center"/>
    </xf>
    <xf numFmtId="166" fontId="13" fillId="0" borderId="0" xfId="1" applyNumberFormat="1" applyFont="1" applyFill="1"/>
    <xf numFmtId="167" fontId="13" fillId="0" borderId="0" xfId="1" applyNumberFormat="1" applyFont="1" applyFill="1"/>
    <xf numFmtId="166" fontId="27" fillId="0" borderId="14" xfId="1" applyNumberFormat="1" applyFont="1" applyFill="1" applyBorder="1" applyAlignment="1">
      <alignment horizontal="center" vertical="center" wrapText="1" readingOrder="2"/>
    </xf>
    <xf numFmtId="166" fontId="19" fillId="0" borderId="0" xfId="1" applyNumberFormat="1" applyFont="1" applyFill="1" applyAlignment="1">
      <alignment vertical="center" wrapText="1"/>
    </xf>
    <xf numFmtId="166" fontId="19" fillId="0" borderId="3" xfId="1" applyNumberFormat="1" applyFont="1" applyFill="1" applyBorder="1" applyAlignment="1">
      <alignment vertical="center" wrapText="1"/>
    </xf>
    <xf numFmtId="167" fontId="9" fillId="0" borderId="1" xfId="1" applyNumberFormat="1" applyFont="1" applyFill="1" applyBorder="1" applyAlignment="1">
      <alignment horizontal="center" vertical="center"/>
    </xf>
    <xf numFmtId="167" fontId="9" fillId="0" borderId="1" xfId="1" applyNumberFormat="1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vertical="center" wrapText="1"/>
    </xf>
    <xf numFmtId="166" fontId="8" fillId="0" borderId="0" xfId="1" applyNumberFormat="1" applyFont="1" applyFill="1" applyAlignment="1"/>
    <xf numFmtId="168" fontId="42" fillId="0" borderId="0" xfId="1" applyNumberFormat="1" applyFont="1" applyFill="1" applyAlignment="1">
      <alignment horizontal="left" vertical="center" wrapText="1" shrinkToFit="1"/>
    </xf>
    <xf numFmtId="166" fontId="42" fillId="0" borderId="0" xfId="1" applyNumberFormat="1" applyFont="1" applyFill="1" applyAlignment="1">
      <alignment horizontal="left" vertical="center" wrapText="1" shrinkToFit="1"/>
    </xf>
    <xf numFmtId="169" fontId="42" fillId="0" borderId="0" xfId="1" applyNumberFormat="1" applyFont="1" applyFill="1" applyAlignment="1">
      <alignment horizontal="left" vertical="center" wrapText="1" shrinkToFit="1"/>
    </xf>
    <xf numFmtId="166" fontId="40" fillId="0" borderId="0" xfId="1" applyNumberFormat="1" applyFont="1" applyFill="1" applyAlignment="1">
      <alignment vertical="center"/>
    </xf>
    <xf numFmtId="166" fontId="0" fillId="0" borderId="0" xfId="1" applyNumberFormat="1" applyFont="1" applyFill="1"/>
    <xf numFmtId="164" fontId="9" fillId="0" borderId="0" xfId="1" applyNumberFormat="1" applyFont="1" applyFill="1" applyBorder="1" applyAlignment="1">
      <alignment horizontal="center" vertical="center"/>
    </xf>
    <xf numFmtId="171" fontId="48" fillId="0" borderId="0" xfId="1" applyNumberFormat="1" applyFont="1" applyFill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40" fillId="0" borderId="0" xfId="0" applyFont="1"/>
    <xf numFmtId="0" fontId="42" fillId="0" borderId="0" xfId="0" applyFont="1"/>
    <xf numFmtId="166" fontId="40" fillId="0" borderId="0" xfId="0" applyNumberFormat="1" applyFont="1" applyAlignment="1">
      <alignment vertical="center"/>
    </xf>
    <xf numFmtId="166" fontId="41" fillId="0" borderId="0" xfId="0" applyNumberFormat="1" applyFont="1" applyAlignment="1">
      <alignment horizontal="left" vertical="center" wrapText="1" shrinkToFit="1"/>
    </xf>
    <xf numFmtId="166" fontId="0" fillId="0" borderId="0" xfId="0" applyNumberFormat="1"/>
    <xf numFmtId="3" fontId="38" fillId="0" borderId="0" xfId="0" applyNumberFormat="1" applyFont="1"/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166" fontId="19" fillId="0" borderId="0" xfId="0" applyNumberFormat="1" applyFont="1"/>
    <xf numFmtId="0" fontId="18" fillId="0" borderId="0" xfId="0" applyFont="1" applyAlignment="1">
      <alignment horizontal="right" vertical="center" readingOrder="2"/>
    </xf>
    <xf numFmtId="0" fontId="18" fillId="0" borderId="0" xfId="0" applyFont="1" applyAlignment="1">
      <alignment vertical="center" readingOrder="2"/>
    </xf>
    <xf numFmtId="38" fontId="13" fillId="0" borderId="0" xfId="0" applyNumberFormat="1" applyFont="1"/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166" fontId="19" fillId="0" borderId="1" xfId="1" applyNumberFormat="1" applyFont="1" applyFill="1" applyBorder="1" applyAlignment="1">
      <alignment horizontal="center"/>
    </xf>
    <xf numFmtId="0" fontId="17" fillId="0" borderId="0" xfId="0" applyFont="1" applyAlignment="1">
      <alignment horizontal="right" vertical="center" readingOrder="2"/>
    </xf>
    <xf numFmtId="166" fontId="43" fillId="0" borderId="0" xfId="0" applyNumberFormat="1" applyFont="1" applyAlignment="1">
      <alignment vertical="center" wrapText="1" shrinkToFit="1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45" fillId="0" borderId="0" xfId="0" applyNumberFormat="1" applyFont="1"/>
    <xf numFmtId="166" fontId="13" fillId="0" borderId="0" xfId="1" applyNumberFormat="1" applyFont="1" applyFill="1" applyAlignment="1"/>
    <xf numFmtId="166" fontId="13" fillId="0" borderId="0" xfId="0" applyNumberFormat="1" applyFont="1"/>
    <xf numFmtId="3" fontId="13" fillId="0" borderId="0" xfId="0" applyNumberFormat="1" applyFont="1"/>
    <xf numFmtId="166" fontId="44" fillId="0" borderId="0" xfId="1" applyNumberFormat="1" applyFont="1" applyFill="1" applyAlignment="1"/>
    <xf numFmtId="166" fontId="32" fillId="0" borderId="0" xfId="0" applyNumberFormat="1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6" fontId="9" fillId="0" borderId="0" xfId="0" applyNumberFormat="1" applyFont="1"/>
    <xf numFmtId="37" fontId="25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right" vertical="center" wrapText="1" readingOrder="2"/>
    </xf>
    <xf numFmtId="0" fontId="27" fillId="0" borderId="0" xfId="0" applyFont="1" applyAlignment="1">
      <alignment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7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center" vertical="center" wrapText="1" readingOrder="2"/>
    </xf>
    <xf numFmtId="0" fontId="17" fillId="0" borderId="0" xfId="0" applyFont="1"/>
    <xf numFmtId="0" fontId="27" fillId="0" borderId="1" xfId="0" applyFont="1" applyBorder="1" applyAlignment="1">
      <alignment horizontal="center" vertical="center" wrapText="1" readingOrder="2"/>
    </xf>
    <xf numFmtId="37" fontId="12" fillId="0" borderId="0" xfId="0" quotePrefix="1" applyNumberFormat="1" applyFont="1" applyAlignment="1">
      <alignment horizontal="center" vertical="center" wrapText="1"/>
    </xf>
    <xf numFmtId="166" fontId="9" fillId="0" borderId="0" xfId="1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166" fontId="19" fillId="0" borderId="0" xfId="1" applyNumberFormat="1" applyFont="1"/>
    <xf numFmtId="166" fontId="9" fillId="0" borderId="0" xfId="1" applyNumberFormat="1" applyFont="1"/>
    <xf numFmtId="170" fontId="19" fillId="0" borderId="0" xfId="2" applyNumberFormat="1" applyFont="1"/>
    <xf numFmtId="170" fontId="9" fillId="0" borderId="0" xfId="2" applyNumberFormat="1" applyFont="1"/>
    <xf numFmtId="9" fontId="9" fillId="0" borderId="0" xfId="2" applyFont="1"/>
    <xf numFmtId="166" fontId="9" fillId="0" borderId="0" xfId="1" applyNumberFormat="1" applyFont="1" applyFill="1" applyBorder="1" applyAlignment="1">
      <alignment horizontal="center" vertical="center"/>
    </xf>
    <xf numFmtId="170" fontId="19" fillId="0" borderId="0" xfId="0" applyNumberFormat="1" applyFont="1"/>
    <xf numFmtId="3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3" fontId="19" fillId="0" borderId="0" xfId="0" applyNumberFormat="1" applyFont="1"/>
    <xf numFmtId="37" fontId="31" fillId="0" borderId="0" xfId="0" quotePrefix="1" applyNumberFormat="1" applyFont="1" applyAlignment="1">
      <alignment horizontal="right" vertical="center" wrapText="1"/>
    </xf>
    <xf numFmtId="9" fontId="19" fillId="0" borderId="0" xfId="0" applyNumberFormat="1" applyFont="1"/>
    <xf numFmtId="172" fontId="0" fillId="0" borderId="0" xfId="1" applyNumberFormat="1" applyFont="1" applyFill="1"/>
    <xf numFmtId="171" fontId="0" fillId="0" borderId="0" xfId="1" applyNumberFormat="1" applyFont="1" applyFill="1"/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15" fillId="0" borderId="15" xfId="0" applyFont="1" applyBorder="1" applyAlignment="1">
      <alignment horizontal="center" vertical="center" wrapText="1" readingOrder="2"/>
    </xf>
    <xf numFmtId="0" fontId="52" fillId="0" borderId="15" xfId="0" applyFont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2"/>
    </xf>
    <xf numFmtId="0" fontId="53" fillId="0" borderId="15" xfId="0" applyFont="1" applyBorder="1" applyAlignment="1">
      <alignment horizontal="center" vertical="center" wrapText="1" readingOrder="2"/>
    </xf>
    <xf numFmtId="0" fontId="54" fillId="0" borderId="15" xfId="0" applyFont="1" applyBorder="1" applyAlignment="1">
      <alignment horizontal="center" vertical="center" wrapText="1" readingOrder="2"/>
    </xf>
    <xf numFmtId="3" fontId="32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9" fontId="20" fillId="0" borderId="0" xfId="2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right" vertical="center"/>
    </xf>
    <xf numFmtId="166" fontId="14" fillId="0" borderId="0" xfId="1" applyNumberFormat="1" applyFont="1" applyFill="1" applyBorder="1" applyAlignment="1">
      <alignment horizontal="center" vertical="center" wrapText="1"/>
    </xf>
    <xf numFmtId="166" fontId="8" fillId="0" borderId="0" xfId="1" applyNumberFormat="1" applyFont="1" applyAlignment="1">
      <alignment horizontal="center"/>
    </xf>
    <xf numFmtId="166" fontId="17" fillId="0" borderId="8" xfId="1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166" fontId="20" fillId="0" borderId="0" xfId="0" applyNumberFormat="1" applyFont="1" applyAlignment="1">
      <alignment horizontal="center" vertical="center"/>
    </xf>
    <xf numFmtId="166" fontId="20" fillId="0" borderId="0" xfId="1" applyNumberFormat="1" applyFont="1" applyFill="1" applyBorder="1" applyAlignment="1">
      <alignment vertical="center"/>
    </xf>
    <xf numFmtId="166" fontId="41" fillId="0" borderId="0" xfId="1" applyNumberFormat="1" applyFont="1" applyAlignment="1">
      <alignment horizontal="center" vertical="center" wrapText="1" shrinkToFit="1"/>
    </xf>
    <xf numFmtId="166" fontId="57" fillId="0" borderId="0" xfId="0" applyNumberFormat="1" applyFont="1" applyAlignment="1">
      <alignment horizontal="center" vertical="center" wrapText="1" shrinkToFit="1"/>
    </xf>
    <xf numFmtId="166" fontId="22" fillId="0" borderId="0" xfId="1" applyNumberFormat="1" applyFont="1" applyFill="1" applyBorder="1" applyAlignment="1">
      <alignment horizontal="center" vertical="center" wrapText="1" readingOrder="2"/>
    </xf>
    <xf numFmtId="166" fontId="35" fillId="0" borderId="0" xfId="1" applyNumberFormat="1" applyFont="1" applyFill="1" applyBorder="1" applyAlignment="1">
      <alignment horizontal="center" vertical="center" wrapText="1" readingOrder="2"/>
    </xf>
    <xf numFmtId="166" fontId="15" fillId="0" borderId="0" xfId="1" applyNumberFormat="1" applyFont="1" applyFill="1" applyBorder="1" applyAlignment="1">
      <alignment horizontal="center" vertical="center" wrapText="1"/>
    </xf>
    <xf numFmtId="166" fontId="15" fillId="0" borderId="0" xfId="1" applyNumberFormat="1" applyFont="1" applyFill="1" applyAlignment="1">
      <alignment vertical="center"/>
    </xf>
    <xf numFmtId="3" fontId="15" fillId="0" borderId="0" xfId="0" applyNumberFormat="1" applyFont="1"/>
    <xf numFmtId="0" fontId="59" fillId="0" borderId="0" xfId="0" applyFont="1"/>
    <xf numFmtId="0" fontId="59" fillId="0" borderId="1" xfId="0" applyFont="1" applyBorder="1"/>
    <xf numFmtId="0" fontId="60" fillId="0" borderId="0" xfId="0" applyFont="1" applyAlignment="1">
      <alignment vertical="center" wrapText="1" readingOrder="2"/>
    </xf>
    <xf numFmtId="0" fontId="59" fillId="0" borderId="0" xfId="0" applyFont="1" applyAlignment="1">
      <alignment vertical="center" wrapText="1"/>
    </xf>
    <xf numFmtId="0" fontId="60" fillId="0" borderId="4" xfId="0" applyFont="1" applyBorder="1" applyAlignment="1">
      <alignment horizontal="center" vertical="center" wrapText="1" readingOrder="2"/>
    </xf>
    <xf numFmtId="0" fontId="61" fillId="0" borderId="0" xfId="0" applyFont="1" applyAlignment="1">
      <alignment horizontal="right" vertical="center" wrapText="1" readingOrder="2"/>
    </xf>
    <xf numFmtId="165" fontId="61" fillId="0" borderId="8" xfId="0" applyNumberFormat="1" applyFont="1" applyBorder="1" applyAlignment="1">
      <alignment horizontal="center" vertical="center" wrapText="1" readingOrder="2"/>
    </xf>
    <xf numFmtId="166" fontId="20" fillId="0" borderId="0" xfId="1" applyNumberFormat="1" applyFont="1" applyFill="1" applyBorder="1" applyAlignment="1">
      <alignment horizontal="center" vertical="center"/>
    </xf>
    <xf numFmtId="166" fontId="62" fillId="0" borderId="0" xfId="1" applyNumberFormat="1" applyFont="1"/>
    <xf numFmtId="3" fontId="63" fillId="0" borderId="0" xfId="0" applyNumberFormat="1" applyFont="1"/>
    <xf numFmtId="166" fontId="15" fillId="0" borderId="0" xfId="0" applyNumberFormat="1" applyFont="1"/>
    <xf numFmtId="166" fontId="53" fillId="0" borderId="0" xfId="1" applyNumberFormat="1" applyFont="1" applyFill="1"/>
    <xf numFmtId="166" fontId="65" fillId="0" borderId="0" xfId="1" applyNumberFormat="1" applyFont="1" applyFill="1" applyBorder="1" applyAlignment="1">
      <alignment horizontal="center" vertical="center" wrapText="1" readingOrder="2"/>
    </xf>
    <xf numFmtId="166" fontId="53" fillId="0" borderId="0" xfId="1" applyNumberFormat="1" applyFont="1" applyFill="1" applyBorder="1" applyAlignment="1">
      <alignment horizontal="center" vertical="center" wrapText="1"/>
    </xf>
    <xf numFmtId="166" fontId="53" fillId="0" borderId="0" xfId="1" applyNumberFormat="1" applyFont="1" applyFill="1" applyAlignment="1">
      <alignment vertical="center"/>
    </xf>
    <xf numFmtId="167" fontId="22" fillId="0" borderId="3" xfId="1" applyNumberFormat="1" applyFont="1" applyBorder="1" applyAlignment="1">
      <alignment horizontal="center" vertical="center" wrapText="1" readingOrder="2"/>
    </xf>
    <xf numFmtId="166" fontId="17" fillId="0" borderId="0" xfId="1" applyNumberFormat="1" applyFont="1" applyFill="1" applyBorder="1" applyAlignment="1">
      <alignment horizontal="left" vertical="center"/>
    </xf>
    <xf numFmtId="37" fontId="34" fillId="0" borderId="0" xfId="0" applyNumberFormat="1" applyFont="1" applyAlignment="1">
      <alignment horizontal="center" vertical="center"/>
    </xf>
    <xf numFmtId="167" fontId="22" fillId="0" borderId="3" xfId="0" applyNumberFormat="1" applyFont="1" applyBorder="1" applyAlignment="1">
      <alignment horizontal="center" vertical="center" wrapText="1" readingOrder="2"/>
    </xf>
    <xf numFmtId="166" fontId="11" fillId="0" borderId="8" xfId="1" applyNumberFormat="1" applyFont="1" applyFill="1" applyBorder="1" applyAlignment="1">
      <alignment horizontal="center" vertical="center"/>
    </xf>
    <xf numFmtId="166" fontId="17" fillId="0" borderId="0" xfId="1" applyNumberFormat="1" applyFont="1" applyFill="1" applyAlignment="1">
      <alignment vertical="center"/>
    </xf>
    <xf numFmtId="166" fontId="11" fillId="0" borderId="8" xfId="1" applyNumberFormat="1" applyFont="1" applyFill="1" applyBorder="1" applyAlignment="1">
      <alignment vertical="center"/>
    </xf>
    <xf numFmtId="0" fontId="61" fillId="0" borderId="0" xfId="0" applyFont="1" applyAlignment="1">
      <alignment vertical="center" wrapText="1" readingOrder="2"/>
    </xf>
    <xf numFmtId="166" fontId="19" fillId="0" borderId="0" xfId="1" applyNumberFormat="1" applyFont="1" applyFill="1" applyAlignment="1">
      <alignment horizontal="center" vertical="center"/>
    </xf>
    <xf numFmtId="166" fontId="19" fillId="0" borderId="0" xfId="1" applyNumberFormat="1" applyFont="1" applyFill="1" applyBorder="1"/>
    <xf numFmtId="0" fontId="19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66" fillId="0" borderId="0" xfId="0" applyFont="1" applyAlignment="1">
      <alignment horizontal="center" vertical="center" wrapText="1"/>
    </xf>
    <xf numFmtId="166" fontId="66" fillId="0" borderId="0" xfId="1" applyNumberFormat="1" applyFont="1" applyAlignment="1">
      <alignment horizontal="center" vertical="center" wrapText="1"/>
    </xf>
    <xf numFmtId="166" fontId="5" fillId="0" borderId="0" xfId="1" applyNumberFormat="1" applyFont="1" applyFill="1" applyAlignment="1">
      <alignment horizontal="center"/>
    </xf>
    <xf numFmtId="37" fontId="56" fillId="0" borderId="0" xfId="0" quotePrefix="1" applyNumberFormat="1" applyFont="1" applyAlignment="1">
      <alignment horizontal="right" vertical="center" wrapText="1"/>
    </xf>
    <xf numFmtId="166" fontId="19" fillId="0" borderId="0" xfId="1" applyNumberFormat="1" applyFont="1" applyBorder="1" applyAlignment="1">
      <alignment horizontal="right" vertical="center" wrapText="1" readingOrder="2"/>
    </xf>
    <xf numFmtId="10" fontId="12" fillId="0" borderId="0" xfId="2" applyNumberFormat="1" applyFont="1" applyFill="1" applyBorder="1" applyAlignment="1">
      <alignment horizontal="center" vertical="center"/>
    </xf>
    <xf numFmtId="166" fontId="19" fillId="0" borderId="0" xfId="1" applyNumberFormat="1" applyFont="1" applyBorder="1" applyAlignment="1">
      <alignment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vertical="center" wrapText="1" readingOrder="2"/>
    </xf>
    <xf numFmtId="166" fontId="17" fillId="0" borderId="1" xfId="1" applyNumberFormat="1" applyFont="1" applyFill="1" applyBorder="1" applyAlignment="1">
      <alignment horizontal="center" vertical="center" wrapText="1" readingOrder="2"/>
    </xf>
    <xf numFmtId="0" fontId="19" fillId="0" borderId="0" xfId="0" applyFont="1" applyAlignment="1">
      <alignment vertical="center" wrapText="1" readingOrder="2"/>
    </xf>
    <xf numFmtId="49" fontId="19" fillId="0" borderId="0" xfId="0" applyNumberFormat="1" applyFont="1" applyAlignment="1">
      <alignment horizontal="center" vertical="center" readingOrder="2"/>
    </xf>
    <xf numFmtId="166" fontId="20" fillId="0" borderId="0" xfId="1" applyNumberFormat="1" applyFont="1" applyAlignment="1">
      <alignment horizontal="center"/>
    </xf>
    <xf numFmtId="3" fontId="59" fillId="0" borderId="0" xfId="0" applyNumberFormat="1" applyFont="1"/>
    <xf numFmtId="166" fontId="59" fillId="0" borderId="0" xfId="0" applyNumberFormat="1" applyFont="1"/>
    <xf numFmtId="0" fontId="67" fillId="0" borderId="0" xfId="0" applyFont="1"/>
    <xf numFmtId="166" fontId="67" fillId="0" borderId="0" xfId="1" applyNumberFormat="1" applyFont="1" applyFill="1"/>
    <xf numFmtId="173" fontId="0" fillId="0" borderId="0" xfId="1" applyNumberFormat="1" applyFont="1" applyAlignment="1">
      <alignment horizontal="right"/>
    </xf>
    <xf numFmtId="166" fontId="40" fillId="0" borderId="0" xfId="1" applyNumberFormat="1" applyFont="1"/>
    <xf numFmtId="166" fontId="19" fillId="0" borderId="0" xfId="1" applyNumberFormat="1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166" fontId="5" fillId="0" borderId="0" xfId="0" applyNumberFormat="1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37" fontId="12" fillId="0" borderId="0" xfId="0" applyNumberFormat="1" applyFont="1" applyAlignment="1">
      <alignment horizontal="right" vertical="center" wrapText="1"/>
    </xf>
    <xf numFmtId="166" fontId="19" fillId="0" borderId="8" xfId="1" applyNumberFormat="1" applyFont="1" applyFill="1" applyBorder="1" applyAlignment="1">
      <alignment horizontal="center" vertical="center" readingOrder="2"/>
    </xf>
    <xf numFmtId="0" fontId="21" fillId="0" borderId="0" xfId="0" applyFont="1" applyAlignment="1">
      <alignment horizontal="right" vertical="center" wrapText="1" readingOrder="2"/>
    </xf>
    <xf numFmtId="0" fontId="9" fillId="0" borderId="0" xfId="0" applyFont="1" applyAlignment="1">
      <alignment vertical="center" wrapText="1"/>
    </xf>
    <xf numFmtId="37" fontId="26" fillId="0" borderId="0" xfId="0" applyNumberFormat="1" applyFont="1" applyAlignment="1">
      <alignment horizontal="center" vertical="center" wrapText="1"/>
    </xf>
    <xf numFmtId="37" fontId="56" fillId="0" borderId="0" xfId="0" applyNumberFormat="1" applyFont="1" applyAlignment="1">
      <alignment horizontal="center" vertical="center"/>
    </xf>
    <xf numFmtId="0" fontId="20" fillId="0" borderId="0" xfId="0" applyFont="1"/>
    <xf numFmtId="166" fontId="20" fillId="0" borderId="8" xfId="1" applyNumberFormat="1" applyFont="1" applyFill="1" applyBorder="1" applyAlignment="1">
      <alignment vertical="center"/>
    </xf>
    <xf numFmtId="166" fontId="20" fillId="0" borderId="0" xfId="1" applyNumberFormat="1" applyFont="1" applyFill="1" applyAlignment="1">
      <alignment vertical="center"/>
    </xf>
    <xf numFmtId="170" fontId="19" fillId="0" borderId="0" xfId="2" applyNumberFormat="1" applyFont="1" applyFill="1"/>
    <xf numFmtId="170" fontId="9" fillId="0" borderId="0" xfId="2" applyNumberFormat="1" applyFont="1" applyFill="1"/>
    <xf numFmtId="0" fontId="27" fillId="0" borderId="14" xfId="0" applyFont="1" applyBorder="1" applyAlignment="1">
      <alignment horizontal="center" vertical="center" wrapText="1" readingOrder="2"/>
    </xf>
    <xf numFmtId="166" fontId="12" fillId="0" borderId="0" xfId="1" applyNumberFormat="1" applyFont="1" applyFill="1" applyAlignment="1">
      <alignment horizontal="right" vertical="center"/>
    </xf>
    <xf numFmtId="0" fontId="29" fillId="0" borderId="0" xfId="0" applyFont="1" applyAlignment="1">
      <alignment horizontal="center" vertical="center" wrapText="1" readingOrder="2"/>
    </xf>
    <xf numFmtId="166" fontId="11" fillId="0" borderId="2" xfId="1" applyNumberFormat="1" applyFont="1" applyFill="1" applyBorder="1" applyAlignment="1">
      <alignment vertical="center"/>
    </xf>
    <xf numFmtId="9" fontId="35" fillId="0" borderId="2" xfId="2" applyFont="1" applyFill="1" applyBorder="1" applyAlignment="1">
      <alignment horizontal="center" vertical="center" wrapText="1" readingOrder="2"/>
    </xf>
    <xf numFmtId="0" fontId="6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37" fontId="58" fillId="0" borderId="0" xfId="0" applyNumberFormat="1" applyFont="1" applyAlignment="1">
      <alignment horizontal="center" vertical="center" wrapText="1"/>
    </xf>
    <xf numFmtId="9" fontId="53" fillId="0" borderId="0" xfId="0" applyNumberFormat="1" applyFont="1"/>
    <xf numFmtId="166" fontId="64" fillId="0" borderId="0" xfId="0" applyNumberFormat="1" applyFont="1"/>
    <xf numFmtId="166" fontId="64" fillId="0" borderId="0" xfId="1" applyNumberFormat="1" applyFont="1" applyFill="1"/>
    <xf numFmtId="170" fontId="9" fillId="0" borderId="0" xfId="0" applyNumberFormat="1" applyFont="1"/>
    <xf numFmtId="170" fontId="53" fillId="0" borderId="0" xfId="2" applyNumberFormat="1" applyFont="1" applyFill="1"/>
    <xf numFmtId="0" fontId="9" fillId="0" borderId="0" xfId="0" applyFont="1" applyAlignment="1">
      <alignment horizontal="center" vertical="center" wrapText="1"/>
    </xf>
    <xf numFmtId="166" fontId="19" fillId="0" borderId="8" xfId="1" applyNumberFormat="1" applyFont="1" applyFill="1" applyBorder="1" applyAlignment="1">
      <alignment vertical="center"/>
    </xf>
    <xf numFmtId="166" fontId="15" fillId="0" borderId="0" xfId="1" applyNumberFormat="1" applyFont="1" applyFill="1" applyBorder="1" applyAlignment="1">
      <alignment vertical="center"/>
    </xf>
    <xf numFmtId="3" fontId="9" fillId="0" borderId="0" xfId="0" applyNumberFormat="1" applyFont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20" fillId="0" borderId="8" xfId="1" applyNumberFormat="1" applyFont="1" applyFill="1" applyBorder="1" applyAlignment="1">
      <alignment horizontal="center" vertical="center"/>
    </xf>
    <xf numFmtId="0" fontId="0" fillId="3" borderId="0" xfId="0" applyFill="1"/>
    <xf numFmtId="0" fontId="60" fillId="0" borderId="1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/>
    </xf>
    <xf numFmtId="37" fontId="12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right"/>
    </xf>
    <xf numFmtId="167" fontId="17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6" fontId="17" fillId="0" borderId="1" xfId="1" applyNumberFormat="1" applyFont="1" applyFill="1" applyBorder="1" applyAlignment="1">
      <alignment horizontal="center" vertical="center" wrapText="1"/>
    </xf>
    <xf numFmtId="166" fontId="17" fillId="0" borderId="0" xfId="1" applyNumberFormat="1" applyFont="1" applyFill="1" applyAlignment="1">
      <alignment horizontal="center" vertical="center"/>
    </xf>
    <xf numFmtId="166" fontId="17" fillId="0" borderId="1" xfId="1" applyNumberFormat="1" applyFont="1" applyFill="1" applyBorder="1" applyAlignment="1">
      <alignment horizontal="center" vertical="center"/>
    </xf>
    <xf numFmtId="167" fontId="17" fillId="0" borderId="0" xfId="1" applyNumberFormat="1" applyFont="1" applyFill="1"/>
    <xf numFmtId="167" fontId="17" fillId="0" borderId="1" xfId="1" applyNumberFormat="1" applyFont="1" applyFill="1" applyBorder="1" applyAlignment="1">
      <alignment horizontal="center" vertical="center"/>
    </xf>
    <xf numFmtId="167" fontId="17" fillId="0" borderId="0" xfId="1" applyNumberFormat="1" applyFont="1" applyFill="1" applyAlignment="1">
      <alignment horizontal="center" vertical="center"/>
    </xf>
    <xf numFmtId="167" fontId="17" fillId="0" borderId="1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horizontal="center" vertical="center"/>
    </xf>
    <xf numFmtId="165" fontId="41" fillId="0" borderId="0" xfId="1" applyFont="1" applyAlignment="1">
      <alignment horizontal="center" vertical="center" wrapText="1" shrinkToFit="1"/>
    </xf>
    <xf numFmtId="174" fontId="19" fillId="0" borderId="0" xfId="0" applyNumberFormat="1" applyFont="1"/>
    <xf numFmtId="10" fontId="12" fillId="0" borderId="8" xfId="2" applyNumberFormat="1" applyFont="1" applyFill="1" applyBorder="1" applyAlignment="1">
      <alignment horizontal="center" vertical="center"/>
    </xf>
    <xf numFmtId="10" fontId="31" fillId="0" borderId="10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6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 readingOrder="2"/>
    </xf>
    <xf numFmtId="166" fontId="8" fillId="0" borderId="0" xfId="1" applyNumberFormat="1" applyFont="1" applyBorder="1" applyAlignment="1">
      <alignment vertical="center" wrapText="1" readingOrder="2"/>
    </xf>
    <xf numFmtId="166" fontId="14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 readingOrder="2"/>
    </xf>
    <xf numFmtId="166" fontId="14" fillId="0" borderId="0" xfId="1" applyNumberFormat="1" applyFont="1" applyBorder="1" applyAlignment="1">
      <alignment horizontal="center" vertical="center" readingOrder="2"/>
    </xf>
    <xf numFmtId="166" fontId="14" fillId="0" borderId="0" xfId="1" applyNumberFormat="1" applyFont="1" applyBorder="1" applyAlignment="1">
      <alignment horizontal="center" vertical="center" wrapText="1" readingOrder="2"/>
    </xf>
    <xf numFmtId="166" fontId="14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readingOrder="2"/>
    </xf>
    <xf numFmtId="37" fontId="68" fillId="0" borderId="0" xfId="0" quotePrefix="1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center" vertical="center"/>
    </xf>
    <xf numFmtId="10" fontId="68" fillId="0" borderId="0" xfId="2" applyNumberFormat="1" applyFont="1" applyAlignment="1">
      <alignment horizontal="center" vertical="center"/>
    </xf>
    <xf numFmtId="166" fontId="14" fillId="0" borderId="2" xfId="1" applyNumberFormat="1" applyFont="1" applyBorder="1" applyAlignment="1">
      <alignment horizontal="right" vertical="center" readingOrder="2"/>
    </xf>
    <xf numFmtId="166" fontId="14" fillId="0" borderId="2" xfId="1" applyNumberFormat="1" applyFont="1" applyFill="1" applyBorder="1" applyAlignment="1">
      <alignment horizontal="right" vertical="center" readingOrder="2"/>
    </xf>
    <xf numFmtId="10" fontId="14" fillId="0" borderId="2" xfId="2" applyNumberFormat="1" applyFont="1" applyBorder="1" applyAlignment="1">
      <alignment horizontal="center" vertical="center" readingOrder="2"/>
    </xf>
    <xf numFmtId="9" fontId="66" fillId="0" borderId="0" xfId="2" applyFont="1" applyFill="1" applyAlignment="1">
      <alignment horizontal="center" vertical="center" wrapText="1"/>
    </xf>
    <xf numFmtId="166" fontId="66" fillId="0" borderId="0" xfId="1" applyNumberFormat="1" applyFont="1" applyFill="1" applyAlignment="1">
      <alignment horizontal="center" vertical="center" wrapText="1"/>
    </xf>
    <xf numFmtId="9" fontId="66" fillId="0" borderId="0" xfId="2" applyFont="1" applyFill="1" applyBorder="1" applyAlignment="1">
      <alignment horizontal="center" vertical="center" wrapText="1"/>
    </xf>
    <xf numFmtId="166" fontId="66" fillId="0" borderId="0" xfId="1" applyNumberFormat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 readingOrder="2"/>
    </xf>
    <xf numFmtId="166" fontId="66" fillId="0" borderId="0" xfId="1" applyNumberFormat="1" applyFont="1" applyBorder="1" applyAlignment="1">
      <alignment horizontal="center" vertical="center" wrapText="1"/>
    </xf>
    <xf numFmtId="10" fontId="31" fillId="0" borderId="0" xfId="2" applyNumberFormat="1" applyFont="1" applyFill="1" applyBorder="1" applyAlignment="1">
      <alignment horizontal="center" vertical="center"/>
    </xf>
    <xf numFmtId="166" fontId="19" fillId="0" borderId="0" xfId="1" applyNumberFormat="1" applyFont="1" applyFill="1" applyAlignment="1">
      <alignment horizontal="right" vertical="center"/>
    </xf>
    <xf numFmtId="0" fontId="61" fillId="0" borderId="0" xfId="0" applyFont="1" applyAlignment="1">
      <alignment horizontal="center" vertical="center" wrapText="1" readingOrder="2"/>
    </xf>
    <xf numFmtId="166" fontId="59" fillId="0" borderId="0" xfId="1" applyNumberFormat="1" applyFont="1"/>
    <xf numFmtId="170" fontId="12" fillId="0" borderId="0" xfId="0" applyNumberFormat="1" applyFont="1" applyAlignment="1">
      <alignment horizontal="center" vertical="center"/>
    </xf>
    <xf numFmtId="0" fontId="27" fillId="0" borderId="16" xfId="0" applyFont="1" applyBorder="1" applyAlignment="1">
      <alignment horizontal="center" vertical="center" wrapText="1" readingOrder="2"/>
    </xf>
    <xf numFmtId="166" fontId="32" fillId="0" borderId="0" xfId="1" applyNumberFormat="1" applyFont="1" applyAlignment="1">
      <alignment horizontal="center" vertical="center"/>
    </xf>
    <xf numFmtId="166" fontId="32" fillId="2" borderId="0" xfId="1" applyNumberFormat="1" applyFont="1" applyFill="1" applyAlignment="1">
      <alignment horizontal="center" vertical="center"/>
    </xf>
    <xf numFmtId="166" fontId="33" fillId="0" borderId="0" xfId="1" applyNumberFormat="1" applyFont="1" applyAlignment="1">
      <alignment vertical="center"/>
    </xf>
    <xf numFmtId="166" fontId="69" fillId="2" borderId="0" xfId="1" applyNumberFormat="1" applyFont="1" applyFill="1" applyAlignment="1">
      <alignment horizontal="center" vertical="center"/>
    </xf>
    <xf numFmtId="37" fontId="12" fillId="0" borderId="0" xfId="0" applyNumberFormat="1" applyFont="1" applyAlignment="1">
      <alignment horizontal="right" vertical="center"/>
    </xf>
    <xf numFmtId="37" fontId="39" fillId="0" borderId="16" xfId="0" applyNumberFormat="1" applyFont="1" applyBorder="1" applyAlignment="1">
      <alignment horizontal="center" vertical="center" wrapText="1"/>
    </xf>
    <xf numFmtId="166" fontId="41" fillId="0" borderId="0" xfId="1" applyNumberFormat="1" applyFont="1" applyAlignment="1">
      <alignment horizontal="center" vertical="center" shrinkToFit="1"/>
    </xf>
    <xf numFmtId="166" fontId="41" fillId="0" borderId="0" xfId="1" applyNumberFormat="1" applyFont="1" applyAlignment="1">
      <alignment horizontal="right" vertical="center" shrinkToFit="1"/>
    </xf>
    <xf numFmtId="166" fontId="41" fillId="0" borderId="0" xfId="0" applyNumberFormat="1" applyFont="1" applyAlignment="1">
      <alignment horizontal="right" vertical="center" shrinkToFit="1"/>
    </xf>
    <xf numFmtId="166" fontId="41" fillId="0" borderId="0" xfId="1" applyNumberFormat="1" applyFont="1" applyAlignment="1">
      <alignment horizontal="left" vertical="center" wrapText="1" shrinkToFit="1"/>
    </xf>
    <xf numFmtId="0" fontId="19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 readingOrder="2"/>
    </xf>
    <xf numFmtId="166" fontId="19" fillId="0" borderId="0" xfId="1" applyNumberFormat="1" applyFont="1" applyAlignment="1">
      <alignment horizontal="right" vertical="center" readingOrder="2"/>
    </xf>
    <xf numFmtId="0" fontId="71" fillId="0" borderId="0" xfId="0" applyFont="1" applyAlignment="1">
      <alignment vertical="center" readingOrder="2"/>
    </xf>
    <xf numFmtId="170" fontId="19" fillId="0" borderId="0" xfId="2" applyNumberFormat="1" applyFont="1" applyFill="1" applyAlignment="1">
      <alignment horizontal="center" vertical="center" wrapText="1" shrinkToFit="1" readingOrder="2"/>
    </xf>
    <xf numFmtId="0" fontId="19" fillId="0" borderId="0" xfId="0" applyFont="1" applyAlignment="1">
      <alignment horizontal="center" vertical="center" readingOrder="2"/>
    </xf>
    <xf numFmtId="170" fontId="19" fillId="0" borderId="0" xfId="2" applyNumberFormat="1" applyFont="1" applyAlignment="1">
      <alignment horizontal="center" vertical="center" wrapText="1" readingOrder="2"/>
    </xf>
    <xf numFmtId="38" fontId="19" fillId="0" borderId="10" xfId="0" applyNumberFormat="1" applyFont="1" applyBorder="1" applyAlignment="1">
      <alignment horizontal="right" vertical="center" readingOrder="2"/>
    </xf>
    <xf numFmtId="9" fontId="19" fillId="0" borderId="2" xfId="2" applyFont="1" applyBorder="1" applyAlignment="1">
      <alignment horizontal="center" vertical="center" readingOrder="2"/>
    </xf>
    <xf numFmtId="170" fontId="19" fillId="0" borderId="0" xfId="2" applyNumberFormat="1" applyFont="1" applyAlignment="1">
      <alignment horizontal="center" vertical="center" readingOrder="2"/>
    </xf>
    <xf numFmtId="170" fontId="19" fillId="0" borderId="2" xfId="2" applyNumberFormat="1" applyFont="1" applyBorder="1" applyAlignment="1">
      <alignment horizontal="center" vertical="center" readingOrder="2"/>
    </xf>
    <xf numFmtId="3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166" fontId="66" fillId="0" borderId="2" xfId="0" applyNumberFormat="1" applyFont="1" applyBorder="1" applyAlignment="1">
      <alignment horizontal="center" vertical="center" readingOrder="2"/>
    </xf>
    <xf numFmtId="0" fontId="66" fillId="0" borderId="0" xfId="0" applyFont="1" applyAlignment="1">
      <alignment horizontal="center"/>
    </xf>
    <xf numFmtId="166" fontId="66" fillId="0" borderId="0" xfId="0" applyNumberFormat="1" applyFont="1" applyAlignment="1">
      <alignment horizontal="center" vertical="center" readingOrder="2"/>
    </xf>
    <xf numFmtId="166" fontId="66" fillId="0" borderId="0" xfId="0" applyNumberFormat="1" applyFont="1" applyAlignment="1">
      <alignment horizontal="center"/>
    </xf>
    <xf numFmtId="10" fontId="66" fillId="0" borderId="2" xfId="0" applyNumberFormat="1" applyFont="1" applyBorder="1" applyAlignment="1">
      <alignment horizontal="center" vertical="center" readingOrder="2"/>
    </xf>
    <xf numFmtId="37" fontId="39" fillId="0" borderId="16" xfId="0" applyNumberFormat="1" applyFont="1" applyBorder="1" applyAlignment="1">
      <alignment horizontal="center" vertical="center"/>
    </xf>
    <xf numFmtId="37" fontId="39" fillId="0" borderId="1" xfId="0" applyNumberFormat="1" applyFont="1" applyBorder="1" applyAlignment="1">
      <alignment horizontal="right"/>
    </xf>
    <xf numFmtId="0" fontId="40" fillId="0" borderId="1" xfId="0" applyFont="1" applyBorder="1"/>
    <xf numFmtId="170" fontId="28" fillId="0" borderId="0" xfId="2" applyNumberFormat="1" applyFont="1" applyAlignment="1">
      <alignment horizontal="center" wrapText="1" readingOrder="2"/>
    </xf>
    <xf numFmtId="0" fontId="19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 readingOrder="2"/>
    </xf>
    <xf numFmtId="170" fontId="28" fillId="0" borderId="8" xfId="2" applyNumberFormat="1" applyFont="1" applyBorder="1" applyAlignment="1">
      <alignment horizontal="center" wrapText="1" readingOrder="2"/>
    </xf>
    <xf numFmtId="166" fontId="28" fillId="0" borderId="0" xfId="0" applyNumberFormat="1" applyFont="1" applyAlignment="1">
      <alignment horizontal="center" wrapText="1" readingOrder="2"/>
    </xf>
    <xf numFmtId="166" fontId="28" fillId="0" borderId="8" xfId="0" applyNumberFormat="1" applyFont="1" applyBorder="1" applyAlignment="1">
      <alignment horizontal="center" wrapText="1" readingOrder="2"/>
    </xf>
    <xf numFmtId="166" fontId="19" fillId="0" borderId="8" xfId="1" applyNumberFormat="1" applyFont="1" applyBorder="1" applyAlignment="1">
      <alignment horizontal="right" vertical="center" readingOrder="2"/>
    </xf>
    <xf numFmtId="0" fontId="61" fillId="0" borderId="1" xfId="0" applyFont="1" applyBorder="1" applyAlignment="1">
      <alignment horizontal="center" vertical="center" wrapText="1" readingOrder="2"/>
    </xf>
    <xf numFmtId="166" fontId="72" fillId="0" borderId="8" xfId="1" applyNumberFormat="1" applyFont="1" applyFill="1" applyBorder="1" applyAlignment="1">
      <alignment vertical="center"/>
    </xf>
    <xf numFmtId="166" fontId="73" fillId="0" borderId="0" xfId="1" applyNumberFormat="1" applyFont="1" applyFill="1" applyBorder="1" applyAlignment="1">
      <alignment vertical="center" wrapText="1" readingOrder="2"/>
    </xf>
    <xf numFmtId="166" fontId="19" fillId="0" borderId="0" xfId="1" applyNumberFormat="1" applyFont="1" applyFill="1" applyAlignment="1">
      <alignment horizontal="right" vertical="center" readingOrder="2"/>
    </xf>
    <xf numFmtId="166" fontId="19" fillId="0" borderId="1" xfId="1" applyNumberFormat="1" applyFont="1" applyFill="1" applyBorder="1" applyAlignment="1">
      <alignment horizontal="right" vertical="center" readingOrder="2"/>
    </xf>
    <xf numFmtId="0" fontId="74" fillId="0" borderId="0" xfId="0" applyFont="1"/>
    <xf numFmtId="0" fontId="75" fillId="0" borderId="0" xfId="0" applyFont="1"/>
    <xf numFmtId="0" fontId="19" fillId="0" borderId="6" xfId="0" applyFont="1" applyBorder="1" applyAlignment="1">
      <alignment horizontal="center" vertical="center" wrapText="1" readingOrder="2"/>
    </xf>
    <xf numFmtId="0" fontId="19" fillId="0" borderId="0" xfId="0" applyFont="1" applyAlignment="1">
      <alignment horizontal="right" vertical="center" wrapText="1" readingOrder="2"/>
    </xf>
    <xf numFmtId="166" fontId="19" fillId="0" borderId="0" xfId="1" applyNumberFormat="1" applyFont="1" applyFill="1" applyBorder="1" applyAlignment="1">
      <alignment horizontal="right" vertical="center" wrapText="1" readingOrder="2"/>
    </xf>
    <xf numFmtId="9" fontId="19" fillId="0" borderId="0" xfId="0" applyNumberFormat="1" applyFont="1" applyAlignment="1">
      <alignment horizontal="center" vertical="center" wrapText="1" readingOrder="2"/>
    </xf>
    <xf numFmtId="170" fontId="19" fillId="0" borderId="0" xfId="0" applyNumberFormat="1" applyFont="1" applyAlignment="1">
      <alignment horizontal="center" vertical="center" wrapText="1" readingOrder="2"/>
    </xf>
    <xf numFmtId="166" fontId="74" fillId="0" borderId="0" xfId="0" applyNumberFormat="1" applyFont="1"/>
    <xf numFmtId="166" fontId="11" fillId="0" borderId="0" xfId="1" applyNumberFormat="1" applyFont="1" applyFill="1" applyBorder="1" applyAlignment="1">
      <alignment horizontal="center" vertical="center"/>
    </xf>
    <xf numFmtId="166" fontId="11" fillId="0" borderId="9" xfId="1" applyNumberFormat="1" applyFont="1" applyFill="1" applyBorder="1" applyAlignment="1">
      <alignment horizontal="center" vertical="center"/>
    </xf>
    <xf numFmtId="166" fontId="19" fillId="0" borderId="0" xfId="1" applyNumberFormat="1" applyFont="1" applyFill="1" applyBorder="1" applyAlignment="1">
      <alignment horizontal="center" vertical="center" wrapText="1" readingOrder="2"/>
    </xf>
    <xf numFmtId="166" fontId="0" fillId="0" borderId="0" xfId="1" applyNumberFormat="1" applyFont="1"/>
    <xf numFmtId="166" fontId="69" fillId="2" borderId="16" xfId="1" applyNumberFormat="1" applyFont="1" applyFill="1" applyBorder="1" applyAlignment="1">
      <alignment horizontal="center" vertical="center"/>
    </xf>
    <xf numFmtId="0" fontId="25" fillId="0" borderId="0" xfId="2" applyNumberFormat="1" applyFont="1" applyAlignment="1">
      <alignment horizontal="center" vertical="center"/>
    </xf>
    <xf numFmtId="167" fontId="9" fillId="0" borderId="0" xfId="1" applyNumberFormat="1" applyFont="1" applyFill="1" applyBorder="1" applyAlignment="1">
      <alignment vertical="center"/>
    </xf>
    <xf numFmtId="3" fontId="0" fillId="0" borderId="0" xfId="0" applyNumberFormat="1"/>
    <xf numFmtId="166" fontId="16" fillId="0" borderId="0" xfId="0" applyNumberFormat="1" applyFont="1" applyAlignment="1">
      <alignment horizontal="center"/>
    </xf>
    <xf numFmtId="166" fontId="19" fillId="0" borderId="0" xfId="1" applyNumberFormat="1" applyFont="1" applyFill="1" applyBorder="1" applyAlignment="1">
      <alignment horizontal="left" vertical="center" wrapText="1" readingOrder="2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166" fontId="5" fillId="0" borderId="0" xfId="1" applyNumberFormat="1" applyFont="1" applyAlignment="1">
      <alignment horizontal="center" vertical="center"/>
    </xf>
    <xf numFmtId="166" fontId="5" fillId="0" borderId="0" xfId="1" applyNumberFormat="1" applyFont="1" applyBorder="1" applyAlignment="1">
      <alignment horizontal="center" vertical="center" wrapText="1" readingOrder="2"/>
    </xf>
    <xf numFmtId="166" fontId="5" fillId="0" borderId="3" xfId="1" applyNumberFormat="1" applyFont="1" applyBorder="1" applyAlignment="1">
      <alignment horizontal="center" vertical="center" readingOrder="2"/>
    </xf>
    <xf numFmtId="166" fontId="5" fillId="0" borderId="1" xfId="1" applyNumberFormat="1" applyFont="1" applyBorder="1" applyAlignment="1">
      <alignment horizontal="center" vertical="center" readingOrder="2"/>
    </xf>
    <xf numFmtId="166" fontId="5" fillId="0" borderId="0" xfId="1" applyNumberFormat="1" applyFont="1" applyBorder="1" applyAlignment="1">
      <alignment horizontal="center" vertical="center" readingOrder="2"/>
    </xf>
    <xf numFmtId="166" fontId="5" fillId="0" borderId="0" xfId="1" applyNumberFormat="1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readingOrder="2"/>
    </xf>
    <xf numFmtId="166" fontId="5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6" fontId="5" fillId="0" borderId="3" xfId="1" applyNumberFormat="1" applyFont="1" applyBorder="1" applyAlignment="1">
      <alignment horizontal="center" vertical="center" wrapText="1" readingOrder="2"/>
    </xf>
    <xf numFmtId="166" fontId="5" fillId="0" borderId="1" xfId="1" applyNumberFormat="1" applyFont="1" applyBorder="1" applyAlignment="1">
      <alignment horizontal="center" vertical="center" wrapText="1" readingOrder="2"/>
    </xf>
    <xf numFmtId="10" fontId="5" fillId="0" borderId="3" xfId="2" applyNumberFormat="1" applyFont="1" applyBorder="1" applyAlignment="1">
      <alignment horizontal="center" vertical="center" wrapText="1" readingOrder="2"/>
    </xf>
    <xf numFmtId="10" fontId="5" fillId="0" borderId="1" xfId="2" applyNumberFormat="1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50" fillId="0" borderId="0" xfId="0" applyFont="1" applyAlignment="1">
      <alignment horizontal="right" vertical="center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 readingOrder="2"/>
    </xf>
    <xf numFmtId="0" fontId="14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32" fillId="0" borderId="1" xfId="0" applyFont="1" applyBorder="1" applyAlignment="1">
      <alignment horizontal="center"/>
    </xf>
    <xf numFmtId="0" fontId="70" fillId="0" borderId="1" xfId="0" applyFont="1" applyBorder="1" applyAlignment="1">
      <alignment horizontal="center"/>
    </xf>
    <xf numFmtId="37" fontId="39" fillId="0" borderId="0" xfId="0" applyNumberFormat="1" applyFont="1" applyAlignment="1">
      <alignment horizontal="right" vertical="center"/>
    </xf>
    <xf numFmtId="0" fontId="40" fillId="0" borderId="0" xfId="0" applyFont="1"/>
    <xf numFmtId="0" fontId="8" fillId="0" borderId="0" xfId="0" applyFont="1" applyAlignment="1">
      <alignment horizontal="center"/>
    </xf>
    <xf numFmtId="166" fontId="19" fillId="0" borderId="0" xfId="1" applyNumberFormat="1" applyFont="1" applyBorder="1" applyAlignment="1">
      <alignment vertical="center" wrapText="1" readingOrder="2"/>
    </xf>
    <xf numFmtId="0" fontId="17" fillId="0" borderId="1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readingOrder="2"/>
    </xf>
    <xf numFmtId="0" fontId="19" fillId="0" borderId="3" xfId="0" applyFont="1" applyBorder="1" applyAlignment="1">
      <alignment horizontal="center" vertical="center" readingOrder="2"/>
    </xf>
    <xf numFmtId="0" fontId="19" fillId="0" borderId="1" xfId="0" applyFont="1" applyBorder="1" applyAlignment="1">
      <alignment horizontal="center" vertical="center" readingOrder="2"/>
    </xf>
    <xf numFmtId="0" fontId="19" fillId="0" borderId="0" xfId="0" applyFont="1" applyAlignment="1">
      <alignment horizontal="center" vertical="center" wrapText="1" readingOrder="2"/>
    </xf>
    <xf numFmtId="0" fontId="19" fillId="0" borderId="1" xfId="0" applyFont="1" applyBorder="1" applyAlignment="1">
      <alignment horizontal="center" vertical="center" wrapText="1" readingOrder="2"/>
    </xf>
    <xf numFmtId="166" fontId="19" fillId="0" borderId="0" xfId="1" applyNumberFormat="1" applyFont="1" applyFill="1" applyBorder="1" applyAlignment="1">
      <alignment horizontal="center" vertical="center" readingOrder="2"/>
    </xf>
    <xf numFmtId="166" fontId="19" fillId="0" borderId="1" xfId="1" applyNumberFormat="1" applyFont="1" applyFill="1" applyBorder="1" applyAlignment="1">
      <alignment horizontal="center" vertical="center" readingOrder="2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 readingOrder="2"/>
    </xf>
    <xf numFmtId="10" fontId="14" fillId="0" borderId="3" xfId="2" applyNumberFormat="1" applyFont="1" applyBorder="1" applyAlignment="1">
      <alignment horizontal="center" vertical="center" wrapText="1" readingOrder="2"/>
    </xf>
    <xf numFmtId="10" fontId="14" fillId="0" borderId="1" xfId="2" applyNumberFormat="1" applyFont="1" applyBorder="1" applyAlignment="1">
      <alignment horizontal="center" vertical="center" wrapText="1" readingOrder="2"/>
    </xf>
    <xf numFmtId="166" fontId="14" fillId="0" borderId="0" xfId="1" applyNumberFormat="1" applyFont="1" applyBorder="1" applyAlignment="1">
      <alignment horizontal="center" vertical="center" wrapText="1" readingOrder="2"/>
    </xf>
    <xf numFmtId="166" fontId="14" fillId="0" borderId="3" xfId="1" applyNumberFormat="1" applyFont="1" applyBorder="1" applyAlignment="1">
      <alignment horizontal="center" vertical="center" wrapText="1" readingOrder="2"/>
    </xf>
    <xf numFmtId="166" fontId="14" fillId="0" borderId="1" xfId="1" applyNumberFormat="1" applyFont="1" applyBorder="1" applyAlignment="1">
      <alignment horizontal="center" vertical="center" wrapText="1" readingOrder="2"/>
    </xf>
    <xf numFmtId="166" fontId="14" fillId="0" borderId="3" xfId="1" applyNumberFormat="1" applyFont="1" applyBorder="1" applyAlignment="1">
      <alignment horizontal="center" vertical="center" readingOrder="2"/>
    </xf>
    <xf numFmtId="166" fontId="14" fillId="0" borderId="1" xfId="1" applyNumberFormat="1" applyFont="1" applyBorder="1" applyAlignment="1">
      <alignment horizontal="center" vertical="center" readingOrder="2"/>
    </xf>
    <xf numFmtId="0" fontId="17" fillId="0" borderId="0" xfId="0" applyFont="1" applyAlignment="1">
      <alignment horizontal="center" vertical="center"/>
    </xf>
    <xf numFmtId="166" fontId="14" fillId="0" borderId="0" xfId="1" applyNumberFormat="1" applyFont="1" applyBorder="1" applyAlignment="1">
      <alignment horizontal="center" vertical="center" readingOrder="2"/>
    </xf>
    <xf numFmtId="166" fontId="8" fillId="0" borderId="1" xfId="1" applyNumberFormat="1" applyFont="1" applyBorder="1" applyAlignment="1">
      <alignment horizontal="center" vertical="center" wrapText="1" readingOrder="2"/>
    </xf>
    <xf numFmtId="166" fontId="14" fillId="0" borderId="1" xfId="1" applyNumberFormat="1" applyFont="1" applyBorder="1" applyAlignment="1">
      <alignment horizontal="center" vertical="center"/>
    </xf>
    <xf numFmtId="166" fontId="14" fillId="0" borderId="0" xfId="1" applyNumberFormat="1" applyFont="1" applyAlignment="1">
      <alignment horizontal="center" vertical="center" wrapText="1" readingOrder="2"/>
    </xf>
    <xf numFmtId="166" fontId="14" fillId="0" borderId="0" xfId="1" applyNumberFormat="1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6" fontId="22" fillId="0" borderId="3" xfId="1" applyNumberFormat="1" applyFont="1" applyBorder="1" applyAlignment="1">
      <alignment horizontal="center" vertical="center" wrapText="1" readingOrder="2"/>
    </xf>
    <xf numFmtId="166" fontId="22" fillId="0" borderId="0" xfId="1" applyNumberFormat="1" applyFont="1" applyBorder="1" applyAlignment="1">
      <alignment horizontal="center" vertical="center" wrapText="1" readingOrder="2"/>
    </xf>
    <xf numFmtId="167" fontId="22" fillId="0" borderId="3" xfId="1" applyNumberFormat="1" applyFont="1" applyBorder="1" applyAlignment="1">
      <alignment horizontal="center" vertical="center" wrapText="1" readingOrder="2"/>
    </xf>
    <xf numFmtId="167" fontId="22" fillId="0" borderId="0" xfId="1" applyNumberFormat="1" applyFont="1" applyBorder="1" applyAlignment="1">
      <alignment horizontal="center" vertical="center" wrapText="1" readingOrder="2"/>
    </xf>
    <xf numFmtId="0" fontId="22" fillId="0" borderId="3" xfId="0" applyFont="1" applyBorder="1" applyAlignment="1">
      <alignment horizontal="center" vertical="center" wrapText="1" readingOrder="2"/>
    </xf>
    <xf numFmtId="0" fontId="22" fillId="0" borderId="1" xfId="0" applyFont="1" applyBorder="1" applyAlignment="1">
      <alignment horizontal="center" vertical="center" wrapText="1" readingOrder="2"/>
    </xf>
    <xf numFmtId="166" fontId="14" fillId="0" borderId="3" xfId="1" applyNumberFormat="1" applyFont="1" applyBorder="1" applyAlignment="1">
      <alignment horizontal="center" vertical="center" wrapText="1"/>
    </xf>
    <xf numFmtId="166" fontId="14" fillId="0" borderId="0" xfId="1" applyNumberFormat="1" applyFont="1" applyBorder="1" applyAlignment="1">
      <alignment horizontal="center" vertical="center" wrapText="1"/>
    </xf>
    <xf numFmtId="166" fontId="14" fillId="0" borderId="0" xfId="1" applyNumberFormat="1" applyFont="1" applyAlignment="1">
      <alignment horizontal="center" vertical="center" wrapText="1"/>
    </xf>
    <xf numFmtId="167" fontId="14" fillId="0" borderId="3" xfId="1" applyNumberFormat="1" applyFont="1" applyBorder="1" applyAlignment="1">
      <alignment horizontal="center" vertical="center" wrapText="1"/>
    </xf>
    <xf numFmtId="167" fontId="14" fillId="0" borderId="0" xfId="1" applyNumberFormat="1" applyFont="1" applyBorder="1" applyAlignment="1">
      <alignment horizontal="center" vertical="center" wrapText="1"/>
    </xf>
    <xf numFmtId="167" fontId="14" fillId="0" borderId="0" xfId="1" applyNumberFormat="1" applyFont="1" applyAlignment="1">
      <alignment horizontal="center" vertical="center" wrapText="1"/>
    </xf>
    <xf numFmtId="167" fontId="14" fillId="0" borderId="3" xfId="0" applyNumberFormat="1" applyFont="1" applyBorder="1" applyAlignment="1">
      <alignment horizontal="center" vertical="center" wrapText="1"/>
    </xf>
    <xf numFmtId="167" fontId="14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51" fillId="0" borderId="0" xfId="0" applyFont="1" applyAlignment="1">
      <alignment horizontal="right" vertical="center" readingOrder="2"/>
    </xf>
    <xf numFmtId="0" fontId="60" fillId="0" borderId="1" xfId="0" applyFont="1" applyBorder="1" applyAlignment="1">
      <alignment horizontal="center" vertical="center" wrapText="1" readingOrder="2"/>
    </xf>
    <xf numFmtId="0" fontId="59" fillId="0" borderId="3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0" borderId="0" xfId="0" applyFont="1" applyAlignment="1">
      <alignment vertical="center" wrapText="1"/>
    </xf>
    <xf numFmtId="0" fontId="60" fillId="0" borderId="3" xfId="0" applyFont="1" applyBorder="1" applyAlignment="1">
      <alignment horizontal="center" vertical="center" wrapText="1" readingOrder="2"/>
    </xf>
    <xf numFmtId="0" fontId="59" fillId="0" borderId="3" xfId="0" applyFont="1" applyBorder="1" applyAlignment="1">
      <alignment vertical="center" wrapText="1"/>
    </xf>
    <xf numFmtId="0" fontId="20" fillId="0" borderId="0" xfId="0" applyFont="1" applyAlignment="1">
      <alignment horizontal="center"/>
    </xf>
    <xf numFmtId="0" fontId="27" fillId="0" borderId="3" xfId="0" applyFont="1" applyBorder="1" applyAlignment="1">
      <alignment horizontal="center"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7" fillId="0" borderId="1" xfId="0" applyFont="1" applyBorder="1" applyAlignment="1">
      <alignment horizontal="center" vertical="center" wrapText="1" readingOrder="2"/>
    </xf>
    <xf numFmtId="0" fontId="19" fillId="0" borderId="3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166" fontId="17" fillId="0" borderId="1" xfId="1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 readingOrder="2"/>
    </xf>
    <xf numFmtId="0" fontId="53" fillId="0" borderId="15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/>
    </xf>
    <xf numFmtId="0" fontId="13" fillId="0" borderId="12" xfId="0" applyFont="1" applyBorder="1"/>
    <xf numFmtId="167" fontId="24" fillId="0" borderId="0" xfId="1" applyNumberFormat="1" applyFont="1" applyAlignment="1">
      <alignment horizontal="right" vertical="center" readingOrder="2"/>
    </xf>
    <xf numFmtId="0" fontId="2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4" fillId="0" borderId="1" xfId="0" applyFont="1" applyBorder="1" applyAlignment="1">
      <alignment horizontal="center"/>
    </xf>
    <xf numFmtId="166" fontId="22" fillId="0" borderId="1" xfId="1" applyNumberFormat="1" applyFont="1" applyFill="1" applyBorder="1" applyAlignment="1">
      <alignment horizontal="center" vertical="center" wrapText="1" readingOrder="2"/>
    </xf>
    <xf numFmtId="166" fontId="21" fillId="0" borderId="1" xfId="1" applyNumberFormat="1" applyFont="1" applyFill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 readingOrder="2"/>
    </xf>
    <xf numFmtId="167" fontId="21" fillId="0" borderId="1" xfId="1" applyNumberFormat="1" applyFont="1" applyFill="1" applyBorder="1" applyAlignment="1">
      <alignment horizontal="center" vertical="center" wrapText="1" readingOrder="2"/>
    </xf>
    <xf numFmtId="167" fontId="24" fillId="0" borderId="0" xfId="1" applyNumberFormat="1" applyFont="1" applyFill="1" applyAlignment="1">
      <alignment horizontal="right" vertical="center" readingOrder="2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7" fontId="20" fillId="0" borderId="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17" fillId="0" borderId="16" xfId="0" applyFont="1" applyBorder="1" applyAlignment="1">
      <alignment horizontal="center"/>
    </xf>
  </cellXfs>
  <cellStyles count="5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11</xdr:col>
      <xdr:colOff>57150</xdr:colOff>
      <xdr:row>38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2B37E0-2CE9-C7DE-1157-8A4E8F637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923650" y="0"/>
          <a:ext cx="6381750" cy="894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7:M31"/>
  <sheetViews>
    <sheetView rightToLeft="1" tabSelected="1" view="pageBreakPreview" topLeftCell="A4" zoomScaleNormal="100" zoomScaleSheetLayoutView="100" workbookViewId="0">
      <selection activeCell="S20" sqref="S20"/>
    </sheetView>
  </sheetViews>
  <sheetFormatPr defaultColWidth="9.140625" defaultRowHeight="17.25"/>
  <cols>
    <col min="1" max="9" width="9.140625" style="7"/>
    <col min="10" max="10" width="3.5703125" style="7" customWidth="1"/>
    <col min="11" max="16384" width="9.140625" style="7"/>
  </cols>
  <sheetData>
    <row r="17" spans="1:13">
      <c r="A17" s="375" t="s">
        <v>63</v>
      </c>
      <c r="B17" s="375"/>
      <c r="C17" s="375"/>
      <c r="D17" s="375"/>
      <c r="E17" s="375"/>
      <c r="F17" s="375"/>
      <c r="G17" s="375"/>
      <c r="H17" s="375"/>
      <c r="I17" s="375"/>
      <c r="J17" s="375"/>
    </row>
    <row r="18" spans="1:13">
      <c r="A18" s="375"/>
      <c r="B18" s="375"/>
      <c r="C18" s="375"/>
      <c r="D18" s="375"/>
      <c r="E18" s="375"/>
      <c r="F18" s="375"/>
      <c r="G18" s="375"/>
      <c r="H18" s="375"/>
      <c r="I18" s="375"/>
      <c r="J18" s="375"/>
      <c r="M18" s="7" t="s">
        <v>50</v>
      </c>
    </row>
    <row r="19" spans="1:13">
      <c r="A19" s="375"/>
      <c r="B19" s="375"/>
      <c r="C19" s="375"/>
      <c r="D19" s="375"/>
      <c r="E19" s="375"/>
      <c r="F19" s="375"/>
      <c r="G19" s="375"/>
      <c r="H19" s="375"/>
      <c r="I19" s="375"/>
      <c r="J19" s="375"/>
    </row>
    <row r="20" spans="1:13" ht="40.5">
      <c r="A20" s="375" t="s">
        <v>75</v>
      </c>
      <c r="B20" s="375"/>
      <c r="C20" s="375"/>
      <c r="D20" s="375"/>
      <c r="E20" s="375"/>
      <c r="F20" s="375"/>
      <c r="G20" s="375"/>
      <c r="H20" s="375"/>
      <c r="I20" s="375"/>
    </row>
    <row r="21" spans="1:13">
      <c r="A21" s="375" t="s">
        <v>194</v>
      </c>
      <c r="B21" s="375"/>
      <c r="C21" s="375"/>
      <c r="D21" s="375"/>
      <c r="E21" s="375"/>
      <c r="F21" s="375"/>
      <c r="G21" s="375"/>
      <c r="H21" s="375"/>
      <c r="I21" s="375"/>
      <c r="J21" s="375"/>
    </row>
    <row r="22" spans="1:13">
      <c r="A22" s="375"/>
      <c r="B22" s="375"/>
      <c r="C22" s="375"/>
      <c r="D22" s="375"/>
      <c r="E22" s="375"/>
      <c r="F22" s="375"/>
      <c r="G22" s="375"/>
      <c r="H22" s="375"/>
      <c r="I22" s="375"/>
      <c r="J22" s="375"/>
    </row>
    <row r="23" spans="1:13">
      <c r="A23" s="375"/>
      <c r="B23" s="375"/>
      <c r="C23" s="375"/>
      <c r="D23" s="375"/>
      <c r="E23" s="375"/>
      <c r="F23" s="375"/>
      <c r="G23" s="375"/>
      <c r="H23" s="375"/>
      <c r="I23" s="375"/>
      <c r="J23" s="375"/>
    </row>
    <row r="24" spans="1:13" ht="15" customHeight="1">
      <c r="K24" s="18"/>
      <c r="L24" s="18"/>
    </row>
    <row r="25" spans="1:13" ht="15" customHeight="1">
      <c r="K25" s="18"/>
      <c r="L25" s="18"/>
    </row>
    <row r="26" spans="1:13" ht="15" customHeight="1">
      <c r="K26" s="18"/>
      <c r="L26" s="18"/>
    </row>
    <row r="27" spans="1:13" ht="45" customHeight="1"/>
    <row r="28" spans="1:13" ht="15" customHeight="1">
      <c r="K28" s="375"/>
      <c r="L28" s="375"/>
    </row>
    <row r="29" spans="1:13" ht="15" customHeight="1">
      <c r="K29" s="375"/>
      <c r="L29" s="375"/>
    </row>
    <row r="30" spans="1:13" ht="15" customHeight="1">
      <c r="K30" s="375"/>
      <c r="L30" s="375"/>
    </row>
    <row r="31" spans="1:13" ht="15" customHeight="1">
      <c r="A31" s="375"/>
      <c r="B31" s="375"/>
      <c r="C31" s="375"/>
      <c r="D31" s="375"/>
      <c r="E31" s="375"/>
      <c r="F31" s="375"/>
      <c r="G31" s="375"/>
      <c r="H31" s="375"/>
      <c r="I31" s="375"/>
      <c r="J31" s="375"/>
      <c r="K31" s="375"/>
      <c r="L31" s="375"/>
    </row>
  </sheetData>
  <mergeCells count="6">
    <mergeCell ref="A17:J19"/>
    <mergeCell ref="A21:J23"/>
    <mergeCell ref="K28:L30"/>
    <mergeCell ref="A31:J31"/>
    <mergeCell ref="K31:L31"/>
    <mergeCell ref="A20:I20"/>
  </mergeCells>
  <printOptions horizontalCentered="1"/>
  <pageMargins left="0.25" right="0.25" top="0.75" bottom="0.75" header="0.3" footer="0.3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rgb="FF92D050"/>
    <pageSetUpPr fitToPage="1"/>
  </sheetPr>
  <dimension ref="A1:T23"/>
  <sheetViews>
    <sheetView rightToLeft="1" view="pageBreakPreview" zoomScale="90" zoomScaleNormal="100" zoomScaleSheetLayoutView="90" workbookViewId="0">
      <selection activeCell="Q11" sqref="Q11"/>
    </sheetView>
  </sheetViews>
  <sheetFormatPr defaultColWidth="9.140625" defaultRowHeight="21.75"/>
  <cols>
    <col min="1" max="1" width="45.42578125" style="88" customWidth="1"/>
    <col min="2" max="2" width="0.42578125" style="88" customWidth="1"/>
    <col min="3" max="3" width="21.140625" style="88" bestFit="1" customWidth="1"/>
    <col min="4" max="4" width="0.7109375" style="88" customWidth="1"/>
    <col min="5" max="5" width="20.85546875" style="88" customWidth="1"/>
    <col min="6" max="6" width="0.5703125" style="88" customWidth="1"/>
    <col min="7" max="7" width="21" style="88" customWidth="1"/>
    <col min="8" max="8" width="0.5703125" style="88" customWidth="1"/>
    <col min="9" max="9" width="22.85546875" style="88" bestFit="1" customWidth="1"/>
    <col min="10" max="10" width="0.42578125" style="88" customWidth="1"/>
    <col min="11" max="11" width="22.85546875" style="88" bestFit="1" customWidth="1"/>
    <col min="12" max="12" width="0.5703125" style="88" customWidth="1"/>
    <col min="13" max="13" width="22" style="88" customWidth="1"/>
    <col min="14" max="14" width="0.85546875" style="88" customWidth="1"/>
    <col min="15" max="15" width="21.140625" style="88" bestFit="1" customWidth="1"/>
    <col min="16" max="16" width="0.5703125" style="88" customWidth="1"/>
    <col min="17" max="17" width="22.85546875" style="88" bestFit="1" customWidth="1"/>
    <col min="18" max="18" width="16" style="88" bestFit="1" customWidth="1"/>
    <col min="19" max="19" width="15.42578125" style="88" bestFit="1" customWidth="1"/>
    <col min="20" max="16384" width="9.140625" style="88"/>
  </cols>
  <sheetData>
    <row r="1" spans="1:20" ht="21" customHeight="1">
      <c r="A1" s="465" t="s">
        <v>75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</row>
    <row r="2" spans="1:20" ht="21.75" customHeight="1">
      <c r="A2" s="465" t="s">
        <v>48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</row>
    <row r="3" spans="1:20" ht="23.25" customHeight="1">
      <c r="A3" s="465" t="str">
        <f>روکش!A21</f>
        <v>منتهی به 1404/08/30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</row>
    <row r="4" spans="1:20">
      <c r="A4" s="417" t="s">
        <v>138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</row>
    <row r="5" spans="1:20" ht="4.5" customHeight="1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  <row r="6" spans="1:20" ht="22.5" customHeight="1" thickBot="1">
      <c r="A6" s="129"/>
      <c r="B6" s="130"/>
      <c r="C6" s="468" t="s">
        <v>198</v>
      </c>
      <c r="D6" s="468"/>
      <c r="E6" s="468"/>
      <c r="F6" s="468"/>
      <c r="G6" s="468"/>
      <c r="H6" s="468"/>
      <c r="I6" s="468"/>
      <c r="J6" s="104"/>
      <c r="K6" s="468" t="s">
        <v>199</v>
      </c>
      <c r="L6" s="468"/>
      <c r="M6" s="468"/>
      <c r="N6" s="468"/>
      <c r="O6" s="468"/>
      <c r="P6" s="468"/>
      <c r="Q6" s="468"/>
    </row>
    <row r="7" spans="1:20" ht="15.75" customHeight="1">
      <c r="A7" s="469"/>
      <c r="B7" s="470"/>
      <c r="C7" s="466" t="s">
        <v>12</v>
      </c>
      <c r="D7" s="466"/>
      <c r="E7" s="466" t="s">
        <v>10</v>
      </c>
      <c r="F7" s="469"/>
      <c r="G7" s="466" t="s">
        <v>11</v>
      </c>
      <c r="H7" s="469"/>
      <c r="I7" s="466" t="s">
        <v>2</v>
      </c>
      <c r="J7" s="131"/>
      <c r="K7" s="466" t="s">
        <v>12</v>
      </c>
      <c r="L7" s="466"/>
      <c r="M7" s="466" t="s">
        <v>10</v>
      </c>
      <c r="N7" s="469"/>
      <c r="O7" s="466" t="s">
        <v>11</v>
      </c>
      <c r="P7" s="469"/>
      <c r="Q7" s="466" t="s">
        <v>2</v>
      </c>
    </row>
    <row r="8" spans="1:20" ht="12" customHeight="1">
      <c r="A8" s="470"/>
      <c r="B8" s="470"/>
      <c r="C8" s="467"/>
      <c r="D8" s="467"/>
      <c r="E8" s="467"/>
      <c r="F8" s="470"/>
      <c r="G8" s="467"/>
      <c r="H8" s="470"/>
      <c r="I8" s="467"/>
      <c r="J8" s="131"/>
      <c r="K8" s="467"/>
      <c r="L8" s="467"/>
      <c r="M8" s="467"/>
      <c r="N8" s="470"/>
      <c r="O8" s="467"/>
      <c r="P8" s="470"/>
      <c r="Q8" s="467"/>
    </row>
    <row r="9" spans="1:20" ht="20.25" customHeight="1" thickBot="1">
      <c r="A9" s="470"/>
      <c r="B9" s="470"/>
      <c r="C9" s="132" t="s">
        <v>51</v>
      </c>
      <c r="D9" s="467"/>
      <c r="E9" s="132" t="s">
        <v>52</v>
      </c>
      <c r="F9" s="470"/>
      <c r="G9" s="132" t="s">
        <v>53</v>
      </c>
      <c r="H9" s="470"/>
      <c r="I9" s="468"/>
      <c r="J9" s="133"/>
      <c r="K9" s="132" t="s">
        <v>51</v>
      </c>
      <c r="L9" s="467"/>
      <c r="M9" s="132" t="s">
        <v>52</v>
      </c>
      <c r="N9" s="470"/>
      <c r="O9" s="132" t="s">
        <v>53</v>
      </c>
      <c r="P9" s="470"/>
      <c r="Q9" s="468"/>
    </row>
    <row r="10" spans="1:20" ht="20.25" customHeight="1">
      <c r="A10" s="104" t="s">
        <v>90</v>
      </c>
      <c r="B10" s="104"/>
      <c r="C10" s="62">
        <v>0</v>
      </c>
      <c r="D10" s="62"/>
      <c r="E10" s="62">
        <v>0</v>
      </c>
      <c r="F10" s="104"/>
      <c r="G10" s="62">
        <v>0</v>
      </c>
      <c r="H10" s="104"/>
      <c r="I10" s="62">
        <f>G10+E10+C10</f>
        <v>0</v>
      </c>
      <c r="J10" s="133"/>
      <c r="K10" s="62">
        <v>0</v>
      </c>
      <c r="L10" s="62"/>
      <c r="M10" s="62">
        <v>0</v>
      </c>
      <c r="N10" s="62"/>
      <c r="O10" s="62">
        <v>4632046046</v>
      </c>
      <c r="P10" s="104"/>
      <c r="Q10" s="62">
        <f>K10+M10+O10</f>
        <v>4632046046</v>
      </c>
      <c r="R10" s="127"/>
      <c r="S10" s="127"/>
      <c r="T10" s="127"/>
    </row>
    <row r="11" spans="1:20" ht="27.75" customHeight="1">
      <c r="A11" s="104" t="s">
        <v>142</v>
      </c>
      <c r="B11" s="104"/>
      <c r="C11" s="62">
        <v>1921748640</v>
      </c>
      <c r="D11" s="62"/>
      <c r="E11" s="62">
        <v>-32146500</v>
      </c>
      <c r="F11" s="104"/>
      <c r="G11" s="62">
        <v>0</v>
      </c>
      <c r="H11" s="104"/>
      <c r="I11" s="62">
        <f t="shared" ref="I11:I17" si="0">G11+E11+C11</f>
        <v>1889602140</v>
      </c>
      <c r="J11" s="133"/>
      <c r="K11" s="62">
        <v>21880013500</v>
      </c>
      <c r="L11" s="62"/>
      <c r="M11" s="62">
        <v>-7383719750</v>
      </c>
      <c r="N11" s="62"/>
      <c r="O11" s="62">
        <v>0</v>
      </c>
      <c r="P11" s="104"/>
      <c r="Q11" s="62">
        <f t="shared" ref="Q11:Q17" si="1">K11+M11+O11</f>
        <v>14496293750</v>
      </c>
      <c r="R11" s="127"/>
      <c r="S11" s="127"/>
      <c r="T11" s="127"/>
    </row>
    <row r="12" spans="1:20" ht="27.75" customHeight="1">
      <c r="A12" s="104" t="s">
        <v>88</v>
      </c>
      <c r="B12" s="104"/>
      <c r="C12" s="62">
        <v>0</v>
      </c>
      <c r="D12" s="62"/>
      <c r="E12" s="62">
        <v>0</v>
      </c>
      <c r="F12" s="104"/>
      <c r="G12" s="62">
        <v>0</v>
      </c>
      <c r="H12" s="104"/>
      <c r="I12" s="62">
        <f t="shared" si="0"/>
        <v>0</v>
      </c>
      <c r="J12" s="133"/>
      <c r="K12" s="62">
        <v>1298748528</v>
      </c>
      <c r="L12" s="62"/>
      <c r="M12" s="62">
        <v>0</v>
      </c>
      <c r="N12" s="62"/>
      <c r="O12" s="62">
        <v>5638702098</v>
      </c>
      <c r="P12" s="104"/>
      <c r="Q12" s="62">
        <f t="shared" si="1"/>
        <v>6937450626</v>
      </c>
      <c r="R12" s="127"/>
      <c r="S12" s="127"/>
      <c r="T12" s="127"/>
    </row>
    <row r="13" spans="1:20" ht="27.75" customHeight="1">
      <c r="A13" s="104" t="s">
        <v>91</v>
      </c>
      <c r="B13" s="104"/>
      <c r="C13" s="62">
        <v>9096579416</v>
      </c>
      <c r="D13" s="62"/>
      <c r="E13" s="62">
        <v>-116000000</v>
      </c>
      <c r="F13" s="104"/>
      <c r="G13" s="62">
        <v>0</v>
      </c>
      <c r="H13" s="104"/>
      <c r="I13" s="62">
        <f t="shared" si="0"/>
        <v>8980579416</v>
      </c>
      <c r="J13" s="133"/>
      <c r="K13" s="62">
        <v>100332670466</v>
      </c>
      <c r="L13" s="62"/>
      <c r="M13" s="62">
        <v>2059605600</v>
      </c>
      <c r="N13" s="62"/>
      <c r="O13" s="62">
        <v>0</v>
      </c>
      <c r="P13" s="104"/>
      <c r="Q13" s="62">
        <f t="shared" si="1"/>
        <v>102392276066</v>
      </c>
      <c r="R13" s="127"/>
      <c r="S13" s="127"/>
      <c r="T13" s="127"/>
    </row>
    <row r="14" spans="1:20" ht="27.75" customHeight="1">
      <c r="A14" s="104" t="s">
        <v>177</v>
      </c>
      <c r="B14" s="104"/>
      <c r="C14" s="62">
        <v>1723088349</v>
      </c>
      <c r="D14" s="62"/>
      <c r="E14" s="62">
        <v>3429163037</v>
      </c>
      <c r="F14" s="104"/>
      <c r="G14" s="62">
        <v>0</v>
      </c>
      <c r="H14" s="104"/>
      <c r="I14" s="62">
        <f t="shared" si="0"/>
        <v>5152251386</v>
      </c>
      <c r="J14" s="133"/>
      <c r="K14" s="62">
        <v>5928114680</v>
      </c>
      <c r="L14" s="62"/>
      <c r="M14" s="62">
        <v>204065950</v>
      </c>
      <c r="N14" s="62"/>
      <c r="O14" s="62">
        <v>0</v>
      </c>
      <c r="P14" s="104"/>
      <c r="Q14" s="62">
        <f t="shared" si="1"/>
        <v>6132180630</v>
      </c>
      <c r="R14" s="127"/>
      <c r="S14" s="127"/>
      <c r="T14" s="127"/>
    </row>
    <row r="15" spans="1:20" ht="20.25" customHeight="1">
      <c r="A15" s="104" t="s">
        <v>143</v>
      </c>
      <c r="B15" s="104"/>
      <c r="C15" s="62">
        <v>5513882715</v>
      </c>
      <c r="D15" s="62"/>
      <c r="E15" s="62">
        <v>-1370080715</v>
      </c>
      <c r="F15" s="104"/>
      <c r="G15" s="62">
        <v>0</v>
      </c>
      <c r="H15" s="104"/>
      <c r="I15" s="62">
        <f t="shared" si="0"/>
        <v>4143802000</v>
      </c>
      <c r="J15" s="133"/>
      <c r="K15" s="62">
        <v>66123953393</v>
      </c>
      <c r="L15" s="62"/>
      <c r="M15" s="62">
        <v>-16352251915</v>
      </c>
      <c r="N15" s="62"/>
      <c r="O15" s="62">
        <v>0</v>
      </c>
      <c r="P15" s="104"/>
      <c r="Q15" s="62">
        <f t="shared" si="1"/>
        <v>49771701478</v>
      </c>
      <c r="R15" s="127"/>
      <c r="S15" s="127"/>
      <c r="T15" s="127"/>
    </row>
    <row r="16" spans="1:20" ht="21.75" customHeight="1">
      <c r="A16" s="104" t="s">
        <v>129</v>
      </c>
      <c r="B16" s="104"/>
      <c r="C16" s="62">
        <v>5855238204</v>
      </c>
      <c r="D16" s="62"/>
      <c r="E16" s="62">
        <v>-72500000</v>
      </c>
      <c r="F16" s="104"/>
      <c r="G16" s="62">
        <v>0</v>
      </c>
      <c r="H16" s="104"/>
      <c r="I16" s="62">
        <f t="shared" si="0"/>
        <v>5782738204</v>
      </c>
      <c r="J16" s="133"/>
      <c r="K16" s="62">
        <v>67569099197</v>
      </c>
      <c r="L16" s="62"/>
      <c r="M16" s="62">
        <v>1287253500</v>
      </c>
      <c r="N16" s="62"/>
      <c r="O16" s="62">
        <v>0</v>
      </c>
      <c r="P16" s="104"/>
      <c r="Q16" s="62">
        <f t="shared" si="1"/>
        <v>68856352697</v>
      </c>
      <c r="R16" s="127"/>
      <c r="S16" s="127"/>
      <c r="T16" s="127"/>
    </row>
    <row r="17" spans="1:20" ht="21.75" customHeight="1">
      <c r="A17" s="104" t="s">
        <v>185</v>
      </c>
      <c r="B17" s="104"/>
      <c r="C17" s="62">
        <v>9627935109</v>
      </c>
      <c r="D17" s="62"/>
      <c r="E17" s="62">
        <v>2801520540</v>
      </c>
      <c r="F17" s="104"/>
      <c r="G17" s="62">
        <v>0</v>
      </c>
      <c r="H17" s="104"/>
      <c r="I17" s="62">
        <f t="shared" si="0"/>
        <v>12429455649</v>
      </c>
      <c r="J17" s="133"/>
      <c r="K17" s="62">
        <v>23646860686</v>
      </c>
      <c r="L17" s="62"/>
      <c r="M17" s="62">
        <v>4128785435</v>
      </c>
      <c r="N17" s="62"/>
      <c r="O17" s="62">
        <v>0</v>
      </c>
      <c r="P17" s="104"/>
      <c r="Q17" s="62">
        <f t="shared" si="1"/>
        <v>27775646121</v>
      </c>
      <c r="R17" s="127"/>
      <c r="S17" s="127"/>
      <c r="T17" s="127"/>
    </row>
    <row r="18" spans="1:20" ht="29.25" customHeight="1" thickBot="1">
      <c r="A18" s="233"/>
      <c r="B18" s="234"/>
      <c r="C18" s="353">
        <f>SUM(C10:C17)</f>
        <v>33738472433</v>
      </c>
      <c r="D18" s="354"/>
      <c r="E18" s="353">
        <f>SUM(E10:E17)</f>
        <v>4639956362</v>
      </c>
      <c r="F18" s="354"/>
      <c r="G18" s="353">
        <f>SUM(G10:G17)</f>
        <v>0</v>
      </c>
      <c r="H18" s="354"/>
      <c r="I18" s="353">
        <f>SUM(I10:I17)</f>
        <v>38378428795</v>
      </c>
      <c r="J18" s="354"/>
      <c r="K18" s="353">
        <f>SUM(K10:K17)</f>
        <v>286779460450</v>
      </c>
      <c r="L18" s="354"/>
      <c r="M18" s="353">
        <f>SUM(M10:M17)</f>
        <v>-16056261180</v>
      </c>
      <c r="N18" s="354"/>
      <c r="O18" s="353">
        <f>SUM(O10:O17)</f>
        <v>10270748144</v>
      </c>
      <c r="P18" s="354"/>
      <c r="Q18" s="353">
        <f>SUM(Q10:Q17)</f>
        <v>280993947414</v>
      </c>
    </row>
    <row r="19" spans="1:20" ht="22.5" thickTop="1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223"/>
    </row>
    <row r="20" spans="1:20" hidden="1">
      <c r="C20" s="88">
        <f>IFERROR(VLOOKUP(A10,'سود اوراق بهادار'!$A$8:$Q$13,11,0),0)</f>
        <v>0</v>
      </c>
    </row>
    <row r="21" spans="1:20"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</row>
    <row r="22" spans="1:20">
      <c r="C22" s="127"/>
      <c r="E22" s="127"/>
      <c r="G22" s="127"/>
      <c r="K22" s="127"/>
      <c r="M22" s="127"/>
      <c r="O22" s="127"/>
    </row>
    <row r="23" spans="1:20">
      <c r="C23" s="127"/>
      <c r="E23" s="127"/>
      <c r="G23" s="127"/>
    </row>
  </sheetData>
  <autoFilter ref="A9:Q9" xr:uid="{00000000-0009-0000-0000-000009000000}"/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92D050"/>
    <pageSetUpPr fitToPage="1"/>
  </sheetPr>
  <dimension ref="A1:N25"/>
  <sheetViews>
    <sheetView rightToLeft="1" view="pageBreakPreview" zoomScaleNormal="100" zoomScaleSheetLayoutView="100" workbookViewId="0">
      <selection activeCell="M25" sqref="M25"/>
    </sheetView>
  </sheetViews>
  <sheetFormatPr defaultColWidth="9.140625" defaultRowHeight="21.75"/>
  <cols>
    <col min="1" max="1" width="19.85546875" style="88" customWidth="1"/>
    <col min="2" max="2" width="0.7109375" style="88" customWidth="1"/>
    <col min="3" max="3" width="22.85546875" style="63" bestFit="1" customWidth="1"/>
    <col min="4" max="4" width="1.42578125" style="63" customWidth="1"/>
    <col min="5" max="5" width="21.7109375" style="63" customWidth="1"/>
    <col min="6" max="6" width="1.42578125" style="63" customWidth="1"/>
    <col min="7" max="7" width="24.42578125" style="63" bestFit="1" customWidth="1"/>
    <col min="8" max="8" width="1.28515625" style="88" customWidth="1"/>
    <col min="9" max="9" width="22" style="88" customWidth="1"/>
    <col min="10" max="10" width="0.7109375" style="88" customWidth="1"/>
    <col min="11" max="11" width="32.28515625" style="88" hidden="1" customWidth="1"/>
    <col min="12" max="12" width="23.7109375" style="63" hidden="1" customWidth="1"/>
    <col min="13" max="13" width="23.85546875" style="140" customWidth="1"/>
    <col min="14" max="14" width="24" style="88" customWidth="1"/>
    <col min="15" max="16384" width="9.140625" style="88"/>
  </cols>
  <sheetData>
    <row r="1" spans="1:14" s="103" customFormat="1" ht="18.75">
      <c r="A1" s="440" t="s">
        <v>75</v>
      </c>
      <c r="B1" s="440"/>
      <c r="C1" s="440"/>
      <c r="D1" s="440"/>
      <c r="E1" s="440"/>
      <c r="F1" s="440"/>
      <c r="G1" s="440"/>
      <c r="H1" s="440"/>
      <c r="I1" s="440"/>
      <c r="J1" s="440"/>
      <c r="L1" s="68"/>
      <c r="M1" s="139"/>
    </row>
    <row r="2" spans="1:14" s="103" customFormat="1" ht="18.75">
      <c r="A2" s="440" t="s">
        <v>48</v>
      </c>
      <c r="B2" s="440"/>
      <c r="C2" s="440"/>
      <c r="D2" s="440"/>
      <c r="E2" s="440"/>
      <c r="F2" s="440"/>
      <c r="G2" s="440"/>
      <c r="H2" s="440"/>
      <c r="I2" s="440"/>
      <c r="J2" s="440"/>
      <c r="L2" s="68"/>
      <c r="M2" s="139"/>
    </row>
    <row r="3" spans="1:14" s="103" customFormat="1" ht="18.75">
      <c r="A3" s="440" t="str">
        <f>روکش!A21</f>
        <v>منتهی به 1404/08/30</v>
      </c>
      <c r="B3" s="440"/>
      <c r="C3" s="440"/>
      <c r="D3" s="440"/>
      <c r="E3" s="440"/>
      <c r="F3" s="440"/>
      <c r="G3" s="440"/>
      <c r="H3" s="440"/>
      <c r="I3" s="440"/>
      <c r="J3" s="440"/>
      <c r="L3" s="68"/>
      <c r="M3" s="139"/>
    </row>
    <row r="4" spans="1:14">
      <c r="A4" s="417" t="s">
        <v>139</v>
      </c>
      <c r="B4" s="417"/>
      <c r="C4" s="417"/>
      <c r="D4" s="417"/>
      <c r="E4" s="417"/>
      <c r="F4" s="417"/>
      <c r="G4" s="417"/>
      <c r="H4" s="417"/>
      <c r="I4" s="417"/>
      <c r="J4" s="417"/>
    </row>
    <row r="5" spans="1:14" ht="6.75" customHeight="1">
      <c r="A5" s="103"/>
      <c r="B5" s="103"/>
      <c r="C5" s="205"/>
      <c r="D5" s="205"/>
      <c r="E5" s="205"/>
      <c r="F5" s="205"/>
      <c r="G5" s="205"/>
      <c r="H5" s="103"/>
      <c r="I5" s="103"/>
      <c r="J5" s="103"/>
    </row>
    <row r="6" spans="1:14" ht="27.75" customHeight="1" thickBot="1">
      <c r="A6" s="467"/>
      <c r="B6" s="467"/>
      <c r="C6" s="471" t="s">
        <v>198</v>
      </c>
      <c r="D6" s="471"/>
      <c r="E6" s="471"/>
      <c r="F6" s="471"/>
      <c r="G6" s="468" t="s">
        <v>199</v>
      </c>
      <c r="H6" s="468"/>
      <c r="I6" s="468"/>
      <c r="J6" s="468"/>
    </row>
    <row r="7" spans="1:14" ht="37.5">
      <c r="A7" s="312" t="s">
        <v>13</v>
      </c>
      <c r="B7" s="104"/>
      <c r="C7" s="74" t="s">
        <v>14</v>
      </c>
      <c r="D7" s="75"/>
      <c r="E7" s="74" t="s">
        <v>15</v>
      </c>
      <c r="F7" s="76"/>
      <c r="G7" s="74" t="s">
        <v>14</v>
      </c>
      <c r="H7" s="104"/>
      <c r="I7" s="242" t="s">
        <v>15</v>
      </c>
      <c r="J7" s="104"/>
    </row>
    <row r="8" spans="1:14">
      <c r="A8" s="308" t="s">
        <v>176</v>
      </c>
      <c r="B8" s="104"/>
      <c r="C8" s="243">
        <v>303978</v>
      </c>
      <c r="D8" s="75"/>
      <c r="E8" s="311">
        <f t="shared" ref="E8:E21" si="0">C8/$C$22</f>
        <v>9.5703010411873412E-6</v>
      </c>
      <c r="F8" s="79"/>
      <c r="G8" s="243">
        <v>75649503</v>
      </c>
      <c r="H8" s="104"/>
      <c r="I8" s="311">
        <f t="shared" ref="I8:I21" si="1">G8/$G$22</f>
        <v>2.1142806784593495E-4</v>
      </c>
      <c r="J8" s="104"/>
      <c r="K8" s="88" t="s">
        <v>152</v>
      </c>
      <c r="L8" s="63">
        <v>2463402</v>
      </c>
      <c r="N8" s="127"/>
    </row>
    <row r="9" spans="1:14">
      <c r="A9" s="308" t="s">
        <v>164</v>
      </c>
      <c r="B9" s="104"/>
      <c r="C9" s="243">
        <v>24513</v>
      </c>
      <c r="D9" s="75"/>
      <c r="E9" s="311">
        <f t="shared" si="0"/>
        <v>7.7175581595584321E-7</v>
      </c>
      <c r="F9" s="79"/>
      <c r="G9" s="243">
        <v>31930440543</v>
      </c>
      <c r="H9" s="104"/>
      <c r="I9" s="311">
        <f t="shared" si="1"/>
        <v>8.9240392623279971E-2</v>
      </c>
      <c r="J9" s="104"/>
      <c r="K9" s="88" t="s">
        <v>153</v>
      </c>
      <c r="L9" s="63">
        <v>11659</v>
      </c>
      <c r="N9" s="127"/>
    </row>
    <row r="10" spans="1:14">
      <c r="A10" s="308" t="s">
        <v>165</v>
      </c>
      <c r="B10" s="104"/>
      <c r="C10" s="243">
        <v>1607893355</v>
      </c>
      <c r="D10" s="75"/>
      <c r="E10" s="311">
        <f t="shared" si="0"/>
        <v>5.0622161634969333E-2</v>
      </c>
      <c r="F10" s="79"/>
      <c r="G10" s="243">
        <v>46441031005</v>
      </c>
      <c r="H10" s="104"/>
      <c r="I10" s="311">
        <f t="shared" si="1"/>
        <v>0.12979513499461204</v>
      </c>
      <c r="J10" s="104"/>
      <c r="K10" s="88" t="s">
        <v>154</v>
      </c>
      <c r="L10" s="63">
        <v>3126</v>
      </c>
      <c r="N10" s="127"/>
    </row>
    <row r="11" spans="1:14">
      <c r="A11" s="308" t="s">
        <v>166</v>
      </c>
      <c r="B11" s="7"/>
      <c r="C11" s="243">
        <v>712387</v>
      </c>
      <c r="D11" s="7"/>
      <c r="E11" s="311">
        <f t="shared" si="0"/>
        <v>2.2428458795795506E-5</v>
      </c>
      <c r="F11" s="7"/>
      <c r="G11" s="243">
        <v>55612898</v>
      </c>
      <c r="H11" s="7"/>
      <c r="I11" s="311">
        <f t="shared" si="1"/>
        <v>1.5542901281787746E-4</v>
      </c>
      <c r="J11" s="104"/>
      <c r="K11" s="88" t="s">
        <v>155</v>
      </c>
      <c r="L11" s="63">
        <v>11971</v>
      </c>
      <c r="N11" s="127"/>
    </row>
    <row r="12" spans="1:14">
      <c r="A12" s="308" t="s">
        <v>167</v>
      </c>
      <c r="B12" s="7"/>
      <c r="C12" s="243">
        <v>9019203884</v>
      </c>
      <c r="D12" s="7"/>
      <c r="E12" s="311">
        <f t="shared" si="0"/>
        <v>0.28395639263935585</v>
      </c>
      <c r="F12" s="7"/>
      <c r="G12" s="243">
        <v>74201060660</v>
      </c>
      <c r="H12" s="7"/>
      <c r="I12" s="311">
        <f t="shared" si="1"/>
        <v>0.20737990687741617</v>
      </c>
      <c r="J12" s="104"/>
      <c r="N12" s="127"/>
    </row>
    <row r="13" spans="1:14">
      <c r="A13" s="308" t="s">
        <v>168</v>
      </c>
      <c r="B13" s="7"/>
      <c r="C13" s="243">
        <v>0</v>
      </c>
      <c r="D13" s="7"/>
      <c r="E13" s="311">
        <f t="shared" si="0"/>
        <v>0</v>
      </c>
      <c r="F13" s="7"/>
      <c r="G13" s="243">
        <v>14641</v>
      </c>
      <c r="H13" s="7"/>
      <c r="I13" s="311">
        <f t="shared" si="1"/>
        <v>4.0919215838501059E-8</v>
      </c>
      <c r="J13" s="104"/>
      <c r="N13" s="127"/>
    </row>
    <row r="14" spans="1:14">
      <c r="A14" s="308" t="s">
        <v>169</v>
      </c>
      <c r="B14" s="7"/>
      <c r="C14" s="243">
        <v>1362</v>
      </c>
      <c r="D14" s="7"/>
      <c r="E14" s="311">
        <f t="shared" si="0"/>
        <v>4.288057036396436E-8</v>
      </c>
      <c r="F14" s="7"/>
      <c r="G14" s="243">
        <v>23449</v>
      </c>
      <c r="H14" s="7"/>
      <c r="I14" s="311">
        <f t="shared" si="1"/>
        <v>6.5536144539103296E-8</v>
      </c>
      <c r="J14" s="104"/>
      <c r="N14" s="127"/>
    </row>
    <row r="15" spans="1:14">
      <c r="A15" s="308" t="s">
        <v>170</v>
      </c>
      <c r="B15" s="7"/>
      <c r="C15" s="243">
        <v>0</v>
      </c>
      <c r="D15" s="7"/>
      <c r="E15" s="311">
        <f t="shared" si="0"/>
        <v>0</v>
      </c>
      <c r="F15" s="7"/>
      <c r="G15" s="243">
        <v>6575342935</v>
      </c>
      <c r="H15" s="7"/>
      <c r="I15" s="311">
        <f t="shared" si="1"/>
        <v>1.8377015010547643E-2</v>
      </c>
      <c r="J15" s="104"/>
      <c r="N15" s="127"/>
    </row>
    <row r="16" spans="1:14">
      <c r="A16" s="308" t="s">
        <v>171</v>
      </c>
      <c r="B16" s="7"/>
      <c r="C16" s="243">
        <v>8624361586</v>
      </c>
      <c r="D16" s="7"/>
      <c r="E16" s="311">
        <f t="shared" si="0"/>
        <v>0.27152536257910742</v>
      </c>
      <c r="F16" s="7"/>
      <c r="G16" s="243">
        <v>79341101907</v>
      </c>
      <c r="H16" s="7"/>
      <c r="I16" s="311">
        <f t="shared" si="1"/>
        <v>0.22174548690642998</v>
      </c>
      <c r="J16" s="104"/>
      <c r="N16" s="127"/>
    </row>
    <row r="17" spans="1:14">
      <c r="A17" s="308" t="s">
        <v>172</v>
      </c>
      <c r="B17" s="7"/>
      <c r="C17" s="243">
        <v>9686179145</v>
      </c>
      <c r="D17" s="7"/>
      <c r="E17" s="311">
        <f t="shared" si="0"/>
        <v>0.30495512950450565</v>
      </c>
      <c r="F17" s="7"/>
      <c r="G17" s="243">
        <v>83960357933</v>
      </c>
      <c r="H17" s="7"/>
      <c r="I17" s="311">
        <f t="shared" si="1"/>
        <v>0.23465555687031159</v>
      </c>
      <c r="J17" s="104"/>
      <c r="N17" s="127"/>
    </row>
    <row r="18" spans="1:14">
      <c r="A18" s="308" t="s">
        <v>173</v>
      </c>
      <c r="B18" s="7"/>
      <c r="C18" s="243">
        <v>0</v>
      </c>
      <c r="D18" s="7"/>
      <c r="E18" s="311">
        <f t="shared" si="0"/>
        <v>0</v>
      </c>
      <c r="F18" s="7"/>
      <c r="G18" s="243">
        <v>19052</v>
      </c>
      <c r="H18" s="7"/>
      <c r="I18" s="311">
        <f t="shared" si="1"/>
        <v>5.324724405130266E-8</v>
      </c>
      <c r="J18" s="104"/>
      <c r="N18" s="127"/>
    </row>
    <row r="19" spans="1:14">
      <c r="A19" s="308" t="s">
        <v>181</v>
      </c>
      <c r="B19" s="7"/>
      <c r="C19" s="243">
        <v>8236</v>
      </c>
      <c r="D19" s="7"/>
      <c r="E19" s="311">
        <f t="shared" si="0"/>
        <v>2.5929836822144677E-7</v>
      </c>
      <c r="F19" s="7"/>
      <c r="G19" s="243">
        <v>24092</v>
      </c>
      <c r="H19" s="7"/>
      <c r="I19" s="311">
        <f t="shared" si="1"/>
        <v>6.7333225051647259E-8</v>
      </c>
      <c r="J19" s="104"/>
      <c r="N19" s="127"/>
    </row>
    <row r="20" spans="1:14">
      <c r="A20" s="308" t="s">
        <v>174</v>
      </c>
      <c r="B20" s="7"/>
      <c r="C20" s="243">
        <v>2823948768</v>
      </c>
      <c r="D20" s="7"/>
      <c r="E20" s="311">
        <f t="shared" si="0"/>
        <v>8.890788094747025E-2</v>
      </c>
      <c r="F20" s="7"/>
      <c r="G20" s="243">
        <v>35221867225</v>
      </c>
      <c r="H20" s="7"/>
      <c r="I20" s="311">
        <f t="shared" si="1"/>
        <v>9.8439395342859198E-2</v>
      </c>
      <c r="J20" s="104"/>
      <c r="N20" s="127"/>
    </row>
    <row r="21" spans="1:14" ht="22.5" thickBot="1">
      <c r="A21" s="308" t="s">
        <v>175</v>
      </c>
      <c r="B21" s="7"/>
      <c r="C21" s="243">
        <v>0</v>
      </c>
      <c r="D21" s="7"/>
      <c r="E21" s="311">
        <f t="shared" si="0"/>
        <v>0</v>
      </c>
      <c r="F21" s="7"/>
      <c r="G21" s="243">
        <v>9753</v>
      </c>
      <c r="H21" s="7"/>
      <c r="I21" s="311">
        <f t="shared" si="1"/>
        <v>2.7258050138166851E-8</v>
      </c>
      <c r="J21" s="104"/>
      <c r="K21" s="88" t="s">
        <v>156</v>
      </c>
      <c r="L21" s="63">
        <v>9753</v>
      </c>
      <c r="N21" s="127"/>
    </row>
    <row r="22" spans="1:14" ht="22.5" thickBot="1">
      <c r="A22" s="244"/>
      <c r="B22" s="234"/>
      <c r="C22" s="245">
        <f>SUM(C8:C21)</f>
        <v>31762637214</v>
      </c>
      <c r="D22" s="7"/>
      <c r="E22" s="246">
        <f>SUM(E8:E21)</f>
        <v>1</v>
      </c>
      <c r="F22" s="7"/>
      <c r="G22" s="245">
        <f>SUM(G8:G21)</f>
        <v>357802555596</v>
      </c>
      <c r="H22" s="7"/>
      <c r="I22" s="246">
        <f>SUM(I8:I21)</f>
        <v>1</v>
      </c>
      <c r="J22" s="104"/>
    </row>
    <row r="23" spans="1:14" ht="22.5" thickTop="1"/>
    <row r="24" spans="1:14">
      <c r="C24" s="63">
        <v>32029474503</v>
      </c>
      <c r="G24" s="63">
        <v>357857734380</v>
      </c>
    </row>
    <row r="25" spans="1:14">
      <c r="C25" s="63">
        <f>C24-C22</f>
        <v>266837289</v>
      </c>
      <c r="G25" s="63">
        <f>G24-G22</f>
        <v>55178784</v>
      </c>
    </row>
  </sheetData>
  <mergeCells count="7">
    <mergeCell ref="A6:B6"/>
    <mergeCell ref="C6:F6"/>
    <mergeCell ref="A4:J4"/>
    <mergeCell ref="G6:J6"/>
    <mergeCell ref="A1:J1"/>
    <mergeCell ref="A2:J2"/>
    <mergeCell ref="A3:J3"/>
  </mergeCells>
  <phoneticPr fontId="47" type="noConversion"/>
  <conditionalFormatting sqref="A22:A1048576 A1:A7">
    <cfRule type="duplicateValues" dxfId="0" priority="4"/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rgb="FF92D050"/>
  </sheetPr>
  <dimension ref="A1:F11"/>
  <sheetViews>
    <sheetView rightToLeft="1" view="pageBreakPreview" zoomScaleNormal="100" zoomScaleSheetLayoutView="100" workbookViewId="0">
      <selection activeCell="I25" sqref="I25"/>
    </sheetView>
  </sheetViews>
  <sheetFormatPr defaultColWidth="9.140625" defaultRowHeight="18"/>
  <cols>
    <col min="1" max="1" width="32.42578125" style="103" customWidth="1"/>
    <col min="2" max="2" width="1.42578125" style="103" customWidth="1"/>
    <col min="3" max="3" width="17.7109375" style="103" bestFit="1" customWidth="1"/>
    <col min="4" max="4" width="0.85546875" style="103" customWidth="1"/>
    <col min="5" max="5" width="22.42578125" style="103" customWidth="1"/>
    <col min="6" max="6" width="16.5703125" style="103" customWidth="1"/>
    <col min="7" max="16384" width="9.140625" style="103"/>
  </cols>
  <sheetData>
    <row r="1" spans="1:6" s="134" customFormat="1" ht="18.75">
      <c r="A1" s="440" t="s">
        <v>75</v>
      </c>
      <c r="B1" s="440"/>
      <c r="C1" s="440"/>
      <c r="D1" s="440"/>
      <c r="E1" s="440"/>
    </row>
    <row r="2" spans="1:6" s="134" customFormat="1" ht="18.75">
      <c r="A2" s="440" t="s">
        <v>48</v>
      </c>
      <c r="B2" s="440"/>
      <c r="C2" s="440"/>
      <c r="D2" s="440"/>
      <c r="E2" s="440"/>
    </row>
    <row r="3" spans="1:6" s="134" customFormat="1" ht="18.75">
      <c r="A3" s="440" t="str">
        <f>روکش!A21</f>
        <v>منتهی به 1404/08/30</v>
      </c>
      <c r="B3" s="440"/>
      <c r="C3" s="440"/>
      <c r="D3" s="440"/>
      <c r="E3" s="440"/>
    </row>
    <row r="4" spans="1:6" ht="18.75">
      <c r="A4" s="417" t="s">
        <v>141</v>
      </c>
      <c r="B4" s="417"/>
      <c r="C4" s="417"/>
      <c r="D4" s="417"/>
      <c r="E4" s="417"/>
    </row>
    <row r="5" spans="1:6" ht="36.75" customHeight="1" thickBot="1">
      <c r="A5" s="129"/>
      <c r="B5" s="130"/>
      <c r="C5" s="135" t="s">
        <v>198</v>
      </c>
      <c r="D5" s="104"/>
      <c r="E5" s="135" t="s">
        <v>201</v>
      </c>
    </row>
    <row r="6" spans="1:6" ht="18.75">
      <c r="A6" s="469"/>
      <c r="B6" s="470"/>
      <c r="C6" s="466" t="s">
        <v>6</v>
      </c>
      <c r="D6" s="131"/>
      <c r="E6" s="466" t="s">
        <v>6</v>
      </c>
    </row>
    <row r="7" spans="1:6" ht="18.75" customHeight="1" thickBot="1">
      <c r="A7" s="470"/>
      <c r="B7" s="470"/>
      <c r="C7" s="468"/>
      <c r="D7" s="133"/>
      <c r="E7" s="468"/>
    </row>
    <row r="8" spans="1:6" ht="25.9" customHeight="1">
      <c r="A8" s="136" t="s">
        <v>87</v>
      </c>
      <c r="B8" s="7"/>
      <c r="C8" s="366">
        <v>0</v>
      </c>
      <c r="D8" s="366"/>
      <c r="E8" s="366">
        <v>1000000</v>
      </c>
      <c r="F8" s="148"/>
    </row>
    <row r="9" spans="1:6" ht="25.9" customHeight="1">
      <c r="A9" s="136" t="s">
        <v>25</v>
      </c>
      <c r="B9" s="7"/>
      <c r="C9" s="365">
        <v>263420434</v>
      </c>
      <c r="D9" s="365"/>
      <c r="E9" s="365">
        <v>20975576</v>
      </c>
      <c r="F9" s="148"/>
    </row>
    <row r="10" spans="1:6" ht="19.5" thickBot="1">
      <c r="A10" s="131"/>
      <c r="B10" s="166"/>
      <c r="C10" s="200">
        <f>SUM(C8:C9)</f>
        <v>263420434</v>
      </c>
      <c r="D10" s="201"/>
      <c r="E10" s="202">
        <f>SUM(E8:E9)</f>
        <v>21975576</v>
      </c>
    </row>
    <row r="11" spans="1:6" ht="18.75" thickTop="1">
      <c r="D11" s="60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rintOptions horizontalCentered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61"/>
  <sheetViews>
    <sheetView rightToLeft="1" view="pageBreakPreview" zoomScale="60" zoomScaleNormal="100" workbookViewId="0">
      <selection activeCell="K57" sqref="K57"/>
    </sheetView>
  </sheetViews>
  <sheetFormatPr defaultRowHeight="15"/>
  <cols>
    <col min="1" max="1" width="17.7109375" bestFit="1" customWidth="1"/>
    <col min="2" max="2" width="18.28515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28515625" bestFit="1" customWidth="1"/>
    <col min="7" max="7" width="5.42578125" bestFit="1" customWidth="1"/>
    <col min="8" max="8" width="16.85546875" bestFit="1" customWidth="1"/>
  </cols>
  <sheetData>
    <row r="1" spans="1:17" ht="21">
      <c r="A1" s="475" t="s">
        <v>95</v>
      </c>
      <c r="B1" s="475"/>
      <c r="C1" s="475"/>
      <c r="D1" s="475"/>
      <c r="E1" s="475"/>
      <c r="F1" s="475"/>
      <c r="G1" s="475"/>
      <c r="H1" s="475"/>
      <c r="I1" s="154"/>
      <c r="J1" s="154"/>
      <c r="K1" s="154"/>
      <c r="L1" s="154"/>
      <c r="M1" s="154"/>
      <c r="N1" s="154"/>
      <c r="O1" s="154"/>
      <c r="P1" s="154"/>
      <c r="Q1" s="154"/>
    </row>
    <row r="2" spans="1:17" ht="21">
      <c r="A2" s="475" t="s">
        <v>48</v>
      </c>
      <c r="B2" s="475"/>
      <c r="C2" s="475"/>
      <c r="D2" s="475"/>
      <c r="E2" s="475"/>
      <c r="F2" s="475"/>
      <c r="G2" s="475"/>
      <c r="H2" s="475"/>
      <c r="I2" s="154"/>
      <c r="J2" s="154"/>
      <c r="K2" s="154"/>
      <c r="L2" s="154"/>
      <c r="M2" s="154"/>
      <c r="N2" s="154"/>
      <c r="O2" s="154"/>
      <c r="P2" s="154"/>
      <c r="Q2" s="154"/>
    </row>
    <row r="3" spans="1:17" ht="21">
      <c r="A3" s="475" t="s">
        <v>96</v>
      </c>
      <c r="B3" s="475"/>
      <c r="C3" s="475"/>
      <c r="D3" s="475"/>
      <c r="E3" s="475"/>
      <c r="F3" s="475"/>
      <c r="G3" s="475"/>
      <c r="H3" s="475"/>
      <c r="I3" s="154"/>
      <c r="J3" s="154"/>
      <c r="K3" s="154"/>
      <c r="L3" s="154"/>
      <c r="M3" s="154"/>
      <c r="N3" s="154"/>
      <c r="O3" s="154"/>
      <c r="P3" s="154"/>
      <c r="Q3" s="154"/>
    </row>
    <row r="5" spans="1:17" ht="25.5">
      <c r="A5" s="457" t="s">
        <v>97</v>
      </c>
      <c r="B5" s="457"/>
      <c r="C5" s="457"/>
      <c r="D5" s="457"/>
      <c r="E5" s="457"/>
      <c r="F5" s="457"/>
      <c r="G5" s="457"/>
      <c r="H5" s="457"/>
      <c r="I5" s="457"/>
      <c r="J5" s="457"/>
      <c r="K5" s="457"/>
      <c r="L5" s="457"/>
      <c r="M5" s="457"/>
      <c r="N5" s="457"/>
      <c r="O5" s="457"/>
      <c r="P5" s="457"/>
      <c r="Q5" s="457"/>
    </row>
    <row r="7" spans="1:17" ht="30">
      <c r="A7" s="155" t="s">
        <v>98</v>
      </c>
      <c r="B7" s="155" t="s">
        <v>99</v>
      </c>
      <c r="C7" s="155" t="s">
        <v>100</v>
      </c>
      <c r="D7" s="155" t="s">
        <v>101</v>
      </c>
      <c r="E7" s="155" t="s">
        <v>102</v>
      </c>
      <c r="F7" s="156" t="s">
        <v>103</v>
      </c>
      <c r="G7" s="155" t="s">
        <v>104</v>
      </c>
      <c r="H7" s="156" t="s">
        <v>105</v>
      </c>
    </row>
    <row r="8" spans="1:17" ht="17.25">
      <c r="A8" s="472" t="s">
        <v>106</v>
      </c>
      <c r="B8" s="473" t="s">
        <v>107</v>
      </c>
      <c r="C8" s="157" t="s">
        <v>108</v>
      </c>
      <c r="D8" s="157"/>
      <c r="E8" s="157"/>
      <c r="F8" s="157"/>
      <c r="G8" s="157"/>
      <c r="H8" s="157"/>
    </row>
    <row r="9" spans="1:17" ht="17.25">
      <c r="A9" s="472"/>
      <c r="B9" s="473"/>
      <c r="C9" s="157" t="s">
        <v>109</v>
      </c>
      <c r="D9" s="157"/>
      <c r="E9" s="157"/>
      <c r="F9" s="157"/>
      <c r="G9" s="157"/>
      <c r="H9" s="157"/>
    </row>
    <row r="10" spans="1:17" ht="17.25">
      <c r="A10" s="472" t="s">
        <v>106</v>
      </c>
      <c r="B10" s="473" t="s">
        <v>110</v>
      </c>
      <c r="C10" s="157" t="s">
        <v>108</v>
      </c>
      <c r="D10" s="157"/>
      <c r="E10" s="157"/>
      <c r="F10" s="157"/>
      <c r="G10" s="157"/>
      <c r="H10" s="157"/>
    </row>
    <row r="11" spans="1:17" ht="17.25">
      <c r="A11" s="472"/>
      <c r="B11" s="473"/>
      <c r="C11" s="157" t="s">
        <v>111</v>
      </c>
      <c r="D11" s="157"/>
      <c r="E11" s="157"/>
      <c r="F11" s="157"/>
      <c r="G11" s="157"/>
      <c r="H11" s="157"/>
    </row>
    <row r="12" spans="1:17" ht="57">
      <c r="A12" s="159" t="s">
        <v>112</v>
      </c>
      <c r="B12" s="158" t="s">
        <v>113</v>
      </c>
      <c r="C12" s="157" t="s">
        <v>114</v>
      </c>
      <c r="D12" s="157"/>
      <c r="E12" s="157"/>
      <c r="F12" s="157"/>
      <c r="G12" s="157"/>
      <c r="H12" s="157"/>
    </row>
    <row r="13" spans="1:17" ht="17.25">
      <c r="A13" s="472" t="s">
        <v>115</v>
      </c>
      <c r="B13" s="472" t="s">
        <v>115</v>
      </c>
      <c r="C13" s="157" t="s">
        <v>116</v>
      </c>
      <c r="D13" s="157"/>
      <c r="E13" s="157"/>
      <c r="F13" s="157"/>
      <c r="G13" s="157"/>
      <c r="H13" s="157"/>
    </row>
    <row r="14" spans="1:17" ht="17.25">
      <c r="A14" s="472"/>
      <c r="B14" s="472"/>
      <c r="C14" s="157" t="s">
        <v>117</v>
      </c>
      <c r="D14" s="157"/>
      <c r="E14" s="157"/>
      <c r="F14" s="157"/>
      <c r="G14" s="157"/>
      <c r="H14" s="157"/>
    </row>
    <row r="15" spans="1:17" ht="17.25">
      <c r="A15" s="472"/>
      <c r="B15" s="472"/>
      <c r="C15" s="157" t="s">
        <v>118</v>
      </c>
      <c r="D15" s="157"/>
      <c r="E15" s="157"/>
      <c r="F15" s="157"/>
      <c r="G15" s="157"/>
      <c r="H15" s="157"/>
    </row>
    <row r="16" spans="1:17" ht="17.25">
      <c r="A16" s="472"/>
      <c r="B16" s="472"/>
      <c r="C16" s="157" t="s">
        <v>119</v>
      </c>
      <c r="D16" s="157"/>
      <c r="E16" s="157"/>
      <c r="F16" s="157"/>
      <c r="G16" s="157"/>
      <c r="H16" s="157"/>
    </row>
    <row r="18" spans="1:6" ht="17.25">
      <c r="A18" s="474" t="s">
        <v>120</v>
      </c>
      <c r="B18" s="474"/>
      <c r="C18" s="474"/>
      <c r="D18" s="474"/>
      <c r="E18" s="474"/>
      <c r="F18" s="474"/>
    </row>
    <row r="28" spans="1:6">
      <c r="A28" t="s">
        <v>121</v>
      </c>
    </row>
    <row r="61" spans="34:34">
      <c r="AH61" t="s">
        <v>122</v>
      </c>
    </row>
  </sheetData>
  <mergeCells count="11">
    <mergeCell ref="A1:H1"/>
    <mergeCell ref="A2:H2"/>
    <mergeCell ref="A3:H3"/>
    <mergeCell ref="A5:Q5"/>
    <mergeCell ref="A8:A9"/>
    <mergeCell ref="B8:B9"/>
    <mergeCell ref="A10:A11"/>
    <mergeCell ref="B10:B11"/>
    <mergeCell ref="A13:A16"/>
    <mergeCell ref="B13:B16"/>
    <mergeCell ref="A18:F18"/>
  </mergeCells>
  <pageMargins left="0.7" right="0.7" top="0.75" bottom="0.75" header="0.3" footer="0.3"/>
  <pageSetup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>
    <tabColor rgb="FF92D050"/>
  </sheetPr>
  <dimension ref="A1:S20"/>
  <sheetViews>
    <sheetView rightToLeft="1" view="pageBreakPreview" zoomScaleNormal="100" zoomScaleSheetLayoutView="100" workbookViewId="0">
      <selection activeCell="Q14" sqref="Q14"/>
    </sheetView>
  </sheetViews>
  <sheetFormatPr defaultColWidth="9.140625" defaultRowHeight="17.25"/>
  <cols>
    <col min="1" max="1" width="24.7109375" style="7" customWidth="1"/>
    <col min="2" max="2" width="0.5703125" style="7" customWidth="1"/>
    <col min="3" max="3" width="15" style="7" customWidth="1"/>
    <col min="4" max="4" width="0.85546875" style="7" customWidth="1"/>
    <col min="5" max="5" width="15.28515625" style="7" bestFit="1" customWidth="1"/>
    <col min="6" max="6" width="1.140625" style="7" customWidth="1"/>
    <col min="7" max="7" width="9.42578125" style="7" bestFit="1" customWidth="1"/>
    <col min="8" max="8" width="0.5703125" style="7" customWidth="1"/>
    <col min="9" max="9" width="19.42578125" style="7" customWidth="1"/>
    <col min="10" max="10" width="1" style="7" customWidth="1"/>
    <col min="11" max="11" width="15.28515625" style="7" customWidth="1"/>
    <col min="12" max="12" width="1.140625" style="7" customWidth="1"/>
    <col min="13" max="13" width="18.28515625" style="7" customWidth="1"/>
    <col min="14" max="14" width="1" style="7" customWidth="1"/>
    <col min="15" max="15" width="19.42578125" style="7" bestFit="1" customWidth="1"/>
    <col min="16" max="16" width="1.140625" style="7" customWidth="1"/>
    <col min="17" max="17" width="16" style="7" bestFit="1" customWidth="1"/>
    <col min="18" max="18" width="1.140625" style="7" customWidth="1"/>
    <col min="19" max="19" width="21.140625" style="7" bestFit="1" customWidth="1"/>
    <col min="20" max="20" width="2.85546875" style="7" customWidth="1"/>
    <col min="21" max="16384" width="9.140625" style="7"/>
  </cols>
  <sheetData>
    <row r="1" spans="1:19" ht="22.5">
      <c r="A1" s="465" t="s">
        <v>75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</row>
    <row r="2" spans="1:19" ht="22.5">
      <c r="A2" s="465" t="s">
        <v>48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</row>
    <row r="3" spans="1:19" ht="22.5">
      <c r="A3" s="465" t="str">
        <f>روکش!A21</f>
        <v>منتهی به 1404/08/30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</row>
    <row r="4" spans="1:19" ht="22.5">
      <c r="A4" s="417" t="s">
        <v>182</v>
      </c>
      <c r="B4" s="417"/>
      <c r="C4" s="417"/>
      <c r="D4" s="417"/>
      <c r="E4" s="417"/>
      <c r="F4" s="417"/>
      <c r="G4" s="417"/>
      <c r="H4" s="107"/>
      <c r="I4" s="478"/>
      <c r="J4" s="478"/>
      <c r="K4" s="478"/>
      <c r="L4" s="478"/>
      <c r="M4" s="478"/>
      <c r="N4" s="478"/>
      <c r="O4" s="478"/>
      <c r="P4" s="478"/>
      <c r="Q4" s="479"/>
      <c r="R4" s="479"/>
      <c r="S4" s="479"/>
    </row>
    <row r="6" spans="1:19" ht="18.75">
      <c r="C6" s="476" t="s">
        <v>65</v>
      </c>
      <c r="D6" s="477"/>
      <c r="E6" s="477"/>
      <c r="F6" s="477"/>
      <c r="G6" s="477"/>
      <c r="I6" s="476" t="s">
        <v>200</v>
      </c>
      <c r="J6" s="477"/>
      <c r="K6" s="477"/>
      <c r="L6" s="477"/>
      <c r="M6" s="477"/>
      <c r="O6" s="476" t="s">
        <v>199</v>
      </c>
      <c r="P6" s="477"/>
      <c r="Q6" s="477"/>
      <c r="R6" s="477"/>
      <c r="S6" s="477"/>
    </row>
    <row r="7" spans="1:19" ht="56.25">
      <c r="A7" s="17" t="s">
        <v>66</v>
      </c>
      <c r="C7" s="14" t="s">
        <v>67</v>
      </c>
      <c r="E7" s="14" t="s">
        <v>68</v>
      </c>
      <c r="G7" s="14" t="s">
        <v>69</v>
      </c>
      <c r="I7" s="14" t="s">
        <v>70</v>
      </c>
      <c r="K7" s="14" t="s">
        <v>71</v>
      </c>
      <c r="M7" s="14" t="s">
        <v>72</v>
      </c>
      <c r="O7" s="14" t="s">
        <v>70</v>
      </c>
      <c r="Q7" s="14" t="s">
        <v>71</v>
      </c>
      <c r="S7" s="14" t="s">
        <v>72</v>
      </c>
    </row>
    <row r="8" spans="1:19" ht="21.75">
      <c r="A8" s="59" t="s">
        <v>77</v>
      </c>
      <c r="B8" s="13"/>
      <c r="C8" s="21" t="s">
        <v>76</v>
      </c>
      <c r="D8" s="8"/>
      <c r="E8" s="21" t="s">
        <v>76</v>
      </c>
      <c r="F8" s="8"/>
      <c r="G8" s="34">
        <v>0</v>
      </c>
      <c r="H8" s="8"/>
      <c r="I8" s="32">
        <v>0</v>
      </c>
      <c r="J8" s="32"/>
      <c r="K8" s="32">
        <v>0</v>
      </c>
      <c r="L8" s="32"/>
      <c r="M8" s="32">
        <f>I8+K8</f>
        <v>0</v>
      </c>
      <c r="N8" s="32"/>
      <c r="O8" s="32">
        <v>0</v>
      </c>
      <c r="P8" s="32"/>
      <c r="Q8" s="32">
        <v>0</v>
      </c>
      <c r="R8" s="32"/>
      <c r="S8" s="32">
        <f>O8+Q8</f>
        <v>0</v>
      </c>
    </row>
    <row r="9" spans="1:19" ht="18.75" thickBot="1">
      <c r="A9" s="15" t="s">
        <v>73</v>
      </c>
      <c r="I9" s="33">
        <f>SUM(I8:I8)</f>
        <v>0</v>
      </c>
      <c r="J9" s="8" t="e">
        <f>SUM(#REF!)</f>
        <v>#REF!</v>
      </c>
      <c r="K9" s="33">
        <f>SUM(K8:K8)</f>
        <v>0</v>
      </c>
      <c r="L9" s="8" t="e">
        <f>SUM(#REF!)</f>
        <v>#REF!</v>
      </c>
      <c r="M9" s="33">
        <f>SUM(M8:M8)</f>
        <v>0</v>
      </c>
      <c r="N9" s="8" t="e">
        <f>SUM(#REF!)</f>
        <v>#REF!</v>
      </c>
      <c r="O9" s="33">
        <f>SUM(O8:O8)</f>
        <v>0</v>
      </c>
      <c r="P9" s="8"/>
      <c r="Q9" s="33">
        <f>SUM(Q8)</f>
        <v>0</v>
      </c>
      <c r="R9" s="8" t="e">
        <f>SUM(#REF!)</f>
        <v>#REF!</v>
      </c>
      <c r="S9" s="33">
        <f>SUM(S8:S8)</f>
        <v>0</v>
      </c>
    </row>
    <row r="10" spans="1:19" ht="18.75" thickTop="1">
      <c r="I10" s="16"/>
      <c r="K10" s="16"/>
      <c r="M10" s="16"/>
      <c r="O10" s="16"/>
      <c r="Q10" s="16"/>
      <c r="S10" s="16"/>
    </row>
    <row r="11" spans="1:19" ht="16.5" customHeight="1"/>
    <row r="12" spans="1:19" s="32" customFormat="1" ht="18"/>
    <row r="13" spans="1:19" s="32" customFormat="1" ht="18"/>
    <row r="14" spans="1:19" s="32" customFormat="1" ht="18"/>
    <row r="15" spans="1:19" s="32" customFormat="1" ht="18"/>
    <row r="16" spans="1:19" s="32" customFormat="1" ht="18"/>
    <row r="17" s="32" customFormat="1" ht="18"/>
    <row r="18" s="32" customFormat="1" ht="18"/>
    <row r="19" s="32" customFormat="1" ht="18"/>
    <row r="20" s="32" customFormat="1" ht="18"/>
  </sheetData>
  <autoFilter ref="A7:S7" xr:uid="{00000000-0009-0000-0000-00000D000000}">
    <sortState xmlns:xlrd2="http://schemas.microsoft.com/office/spreadsheetml/2017/richdata2" ref="A8:S27">
      <sortCondition descending="1" ref="S7"/>
    </sortState>
  </autoFilter>
  <mergeCells count="9">
    <mergeCell ref="C6:G6"/>
    <mergeCell ref="I6:M6"/>
    <mergeCell ref="O6:S6"/>
    <mergeCell ref="A1:S1"/>
    <mergeCell ref="A2:S2"/>
    <mergeCell ref="I4:P4"/>
    <mergeCell ref="Q4:S4"/>
    <mergeCell ref="A3:S3"/>
    <mergeCell ref="A4:G4"/>
  </mergeCells>
  <pageMargins left="0.7" right="0.7" top="0.75" bottom="0.75" header="0.3" footer="0.3"/>
  <pageSetup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G19"/>
  <sheetViews>
    <sheetView rightToLeft="1" view="pageBreakPreview" zoomScale="90" zoomScaleNormal="100" zoomScaleSheetLayoutView="90" workbookViewId="0">
      <selection activeCell="Q15" sqref="Q15"/>
    </sheetView>
  </sheetViews>
  <sheetFormatPr defaultColWidth="9.140625" defaultRowHeight="30.75" customHeight="1"/>
  <cols>
    <col min="1" max="1" width="40.85546875" style="103" customWidth="1"/>
    <col min="2" max="2" width="0.5703125" style="103" customWidth="1"/>
    <col min="3" max="3" width="14" style="103" customWidth="1"/>
    <col min="4" max="4" width="0.42578125" style="103" customWidth="1"/>
    <col min="5" max="5" width="14" style="103" customWidth="1"/>
    <col min="6" max="6" width="0.5703125" style="103" customWidth="1"/>
    <col min="7" max="7" width="22.5703125" style="68" customWidth="1"/>
    <col min="8" max="8" width="0.42578125" style="68" hidden="1" customWidth="1"/>
    <col min="9" max="9" width="17" style="68" customWidth="1"/>
    <col min="10" max="10" width="0.7109375" style="68" customWidth="1"/>
    <col min="11" max="11" width="22.5703125" style="68" customWidth="1"/>
    <col min="12" max="12" width="0.7109375" style="68" customWidth="1"/>
    <col min="13" max="13" width="24.5703125" style="68" customWidth="1"/>
    <col min="14" max="14" width="0.5703125" style="68" customWidth="1"/>
    <col min="15" max="15" width="18.140625" style="68" customWidth="1"/>
    <col min="16" max="16" width="0.5703125" style="68" customWidth="1"/>
    <col min="17" max="17" width="26.140625" style="68" customWidth="1"/>
    <col min="18" max="18" width="4.28515625" style="103" customWidth="1"/>
    <col min="19" max="19" width="6.7109375" style="141" customWidth="1"/>
    <col min="20" max="20" width="17.140625" style="139" customWidth="1"/>
    <col min="21" max="21" width="14.5703125" style="103" bestFit="1" customWidth="1"/>
    <col min="22" max="22" width="16" style="139" customWidth="1"/>
    <col min="23" max="23" width="6.42578125" style="103" customWidth="1"/>
    <col min="24" max="24" width="17.85546875" style="103" customWidth="1"/>
    <col min="25" max="25" width="15.42578125" style="103" customWidth="1"/>
    <col min="26" max="26" width="3.28515625" style="103" customWidth="1"/>
    <col min="27" max="27" width="4.28515625" style="103" customWidth="1"/>
    <col min="28" max="28" width="7.5703125" style="141" customWidth="1"/>
    <col min="29" max="29" width="13.85546875" style="139" customWidth="1"/>
    <col min="30" max="30" width="6.42578125" style="103" customWidth="1"/>
    <col min="31" max="31" width="16" style="139" customWidth="1"/>
    <col min="32" max="32" width="6.42578125" style="103" customWidth="1"/>
    <col min="33" max="33" width="13.140625" style="103" customWidth="1"/>
    <col min="34" max="34" width="21" style="103" customWidth="1"/>
    <col min="35" max="16384" width="9.140625" style="103"/>
  </cols>
  <sheetData>
    <row r="1" spans="1:33" s="88" customFormat="1" ht="24.6" customHeight="1">
      <c r="A1" s="465" t="s">
        <v>75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S1" s="142"/>
      <c r="T1" s="140"/>
      <c r="V1" s="140"/>
      <c r="AB1" s="142"/>
      <c r="AC1" s="140"/>
      <c r="AE1" s="140"/>
    </row>
    <row r="2" spans="1:33" s="88" customFormat="1" ht="24.6" customHeight="1">
      <c r="A2" s="465" t="s">
        <v>48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S2" s="142"/>
      <c r="T2" s="140"/>
      <c r="V2" s="140"/>
      <c r="AB2" s="142"/>
      <c r="AC2" s="140"/>
      <c r="AE2" s="140"/>
    </row>
    <row r="3" spans="1:33" s="88" customFormat="1" ht="24.6" customHeight="1">
      <c r="A3" s="465" t="str">
        <f>روکش!A21</f>
        <v>منتهی به 1404/08/30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S3" s="142"/>
      <c r="T3" s="140"/>
      <c r="V3" s="140"/>
      <c r="AB3" s="142"/>
      <c r="AC3" s="140"/>
      <c r="AE3" s="140"/>
    </row>
    <row r="4" spans="1:33" ht="30.75" customHeight="1">
      <c r="A4" s="480" t="s">
        <v>188</v>
      </c>
      <c r="B4" s="480"/>
      <c r="C4" s="480"/>
      <c r="D4" s="480"/>
      <c r="E4" s="480"/>
      <c r="F4" s="480"/>
      <c r="G4" s="480"/>
      <c r="H4" s="64"/>
      <c r="I4" s="65"/>
      <c r="J4" s="65"/>
      <c r="K4" s="65"/>
      <c r="L4" s="65"/>
      <c r="M4" s="65"/>
      <c r="N4" s="65"/>
      <c r="O4" s="62"/>
      <c r="P4" s="65"/>
      <c r="Q4" s="65"/>
    </row>
    <row r="5" spans="1:33" ht="21.6" customHeight="1" thickBot="1">
      <c r="A5" s="138"/>
      <c r="B5" s="481"/>
      <c r="C5" s="481"/>
      <c r="D5" s="481"/>
      <c r="E5" s="481"/>
      <c r="F5" s="124"/>
      <c r="G5" s="482" t="s">
        <v>198</v>
      </c>
      <c r="H5" s="482"/>
      <c r="I5" s="482"/>
      <c r="J5" s="482"/>
      <c r="K5" s="482"/>
      <c r="L5" s="65"/>
      <c r="M5" s="482" t="s">
        <v>199</v>
      </c>
      <c r="N5" s="482"/>
      <c r="O5" s="482"/>
      <c r="P5" s="482"/>
      <c r="Q5" s="482"/>
    </row>
    <row r="6" spans="1:33" ht="42" customHeight="1" thickBot="1">
      <c r="A6" s="19" t="s">
        <v>30</v>
      </c>
      <c r="B6" s="125"/>
      <c r="C6" s="126" t="s">
        <v>19</v>
      </c>
      <c r="D6" s="125"/>
      <c r="E6" s="126" t="s">
        <v>27</v>
      </c>
      <c r="F6" s="125"/>
      <c r="G6" s="66" t="s">
        <v>49</v>
      </c>
      <c r="H6" s="67"/>
      <c r="I6" s="66" t="s">
        <v>32</v>
      </c>
      <c r="J6" s="67"/>
      <c r="K6" s="66" t="s">
        <v>33</v>
      </c>
      <c r="L6" s="65"/>
      <c r="M6" s="66" t="s">
        <v>49</v>
      </c>
      <c r="N6" s="67"/>
      <c r="O6" s="66" t="s">
        <v>32</v>
      </c>
      <c r="P6" s="67"/>
      <c r="Q6" s="66" t="s">
        <v>33</v>
      </c>
    </row>
    <row r="7" spans="1:33" ht="30" customHeight="1">
      <c r="A7" s="317" t="s">
        <v>91</v>
      </c>
      <c r="B7" s="128"/>
      <c r="C7" s="128" t="s">
        <v>93</v>
      </c>
      <c r="D7" s="128"/>
      <c r="E7" s="370">
        <v>23</v>
      </c>
      <c r="F7" s="128"/>
      <c r="G7" s="128">
        <v>9096579416</v>
      </c>
      <c r="H7" s="128"/>
      <c r="I7" s="128">
        <v>0</v>
      </c>
      <c r="J7" s="128"/>
      <c r="K7" s="128">
        <f>G7+I7</f>
        <v>9096579416</v>
      </c>
      <c r="L7" s="128"/>
      <c r="M7" s="128">
        <v>100332670466</v>
      </c>
      <c r="N7" s="128"/>
      <c r="O7" s="128">
        <v>0</v>
      </c>
      <c r="P7" s="128"/>
      <c r="Q7" s="128">
        <f>M7+O7</f>
        <v>100332670466</v>
      </c>
      <c r="R7" s="148"/>
      <c r="S7" s="140"/>
      <c r="U7" s="148"/>
      <c r="W7" s="145"/>
      <c r="X7" s="106"/>
      <c r="AB7" s="142"/>
      <c r="AD7" s="145"/>
      <c r="AF7" s="145"/>
      <c r="AG7" s="106"/>
    </row>
    <row r="8" spans="1:33" ht="30" customHeight="1">
      <c r="A8" s="317" t="s">
        <v>185</v>
      </c>
      <c r="B8" s="128"/>
      <c r="C8" s="128" t="s">
        <v>187</v>
      </c>
      <c r="D8" s="128"/>
      <c r="E8" s="370">
        <v>23</v>
      </c>
      <c r="F8" s="128"/>
      <c r="G8" s="128">
        <v>9627935109</v>
      </c>
      <c r="H8" s="128"/>
      <c r="I8" s="128">
        <v>0</v>
      </c>
      <c r="J8" s="128"/>
      <c r="K8" s="128">
        <f>G8+I8</f>
        <v>9627935109</v>
      </c>
      <c r="L8" s="128"/>
      <c r="M8" s="128">
        <v>23646860686</v>
      </c>
      <c r="N8" s="128"/>
      <c r="O8" s="128">
        <v>0</v>
      </c>
      <c r="P8" s="128"/>
      <c r="Q8" s="128">
        <f>M8+O8</f>
        <v>23646860686</v>
      </c>
      <c r="S8" s="143"/>
      <c r="U8" s="148"/>
      <c r="W8" s="145"/>
      <c r="X8" s="106"/>
      <c r="AB8" s="143"/>
      <c r="AF8" s="145"/>
      <c r="AG8" s="106"/>
    </row>
    <row r="9" spans="1:33" ht="30" customHeight="1">
      <c r="A9" s="317" t="s">
        <v>142</v>
      </c>
      <c r="B9" s="128"/>
      <c r="C9" s="128" t="s">
        <v>146</v>
      </c>
      <c r="D9" s="128"/>
      <c r="E9" s="370">
        <v>20.5</v>
      </c>
      <c r="F9" s="128"/>
      <c r="G9" s="128">
        <v>1921748640</v>
      </c>
      <c r="H9" s="128"/>
      <c r="I9" s="128"/>
      <c r="J9" s="128"/>
      <c r="K9" s="128">
        <f>G9+I9</f>
        <v>1921748640</v>
      </c>
      <c r="L9" s="128"/>
      <c r="M9" s="128">
        <v>21880013500</v>
      </c>
      <c r="N9" s="128"/>
      <c r="O9" s="128">
        <v>0</v>
      </c>
      <c r="P9" s="128"/>
      <c r="Q9" s="128">
        <f>M9+O9</f>
        <v>21880013500</v>
      </c>
      <c r="R9" s="148"/>
      <c r="S9" s="140"/>
      <c r="U9" s="148"/>
      <c r="W9" s="145"/>
      <c r="X9" s="106"/>
      <c r="AB9" s="142"/>
      <c r="AD9" s="145"/>
      <c r="AF9" s="145"/>
      <c r="AG9" s="106"/>
    </row>
    <row r="10" spans="1:33" ht="30" customHeight="1">
      <c r="A10" s="317" t="s">
        <v>129</v>
      </c>
      <c r="B10" s="128"/>
      <c r="C10" s="128" t="s">
        <v>131</v>
      </c>
      <c r="D10" s="128"/>
      <c r="E10" s="370">
        <v>26</v>
      </c>
      <c r="F10" s="128"/>
      <c r="G10" s="128">
        <v>5855238204</v>
      </c>
      <c r="H10" s="128"/>
      <c r="I10" s="128">
        <v>0</v>
      </c>
      <c r="J10" s="128"/>
      <c r="K10" s="128">
        <f>G10+I10</f>
        <v>5855238204</v>
      </c>
      <c r="L10" s="128"/>
      <c r="M10" s="128">
        <v>67569099197</v>
      </c>
      <c r="N10" s="128"/>
      <c r="O10" s="128">
        <v>0</v>
      </c>
      <c r="P10" s="128"/>
      <c r="Q10" s="128">
        <f>M10+O10</f>
        <v>67569099197</v>
      </c>
      <c r="S10" s="140"/>
      <c r="U10" s="148"/>
      <c r="W10" s="145"/>
      <c r="X10" s="106"/>
      <c r="AB10" s="142"/>
      <c r="AD10" s="150"/>
      <c r="AF10" s="145"/>
      <c r="AG10" s="106"/>
    </row>
    <row r="11" spans="1:33" ht="30" customHeight="1">
      <c r="A11" s="317" t="s">
        <v>177</v>
      </c>
      <c r="B11" s="128"/>
      <c r="C11" s="128" t="s">
        <v>178</v>
      </c>
      <c r="D11" s="128"/>
      <c r="E11" s="370">
        <v>23</v>
      </c>
      <c r="F11" s="128"/>
      <c r="G11" s="128">
        <v>1723088349</v>
      </c>
      <c r="H11" s="128"/>
      <c r="I11" s="128">
        <v>0</v>
      </c>
      <c r="J11" s="128"/>
      <c r="K11" s="128">
        <f>G11+I11</f>
        <v>1723088349</v>
      </c>
      <c r="L11" s="128"/>
      <c r="M11" s="128">
        <v>5928114680</v>
      </c>
      <c r="N11" s="128"/>
      <c r="O11" s="128">
        <v>0</v>
      </c>
      <c r="P11" s="128"/>
      <c r="Q11" s="128">
        <f>M11+O11</f>
        <v>5928114680</v>
      </c>
      <c r="S11" s="140"/>
      <c r="U11" s="148"/>
      <c r="W11" s="145"/>
      <c r="X11" s="106"/>
      <c r="AB11" s="142"/>
      <c r="AD11" s="150"/>
      <c r="AF11" s="145"/>
      <c r="AG11" s="106"/>
    </row>
    <row r="12" spans="1:33" ht="30" customHeight="1">
      <c r="A12" s="317" t="s">
        <v>143</v>
      </c>
      <c r="B12" s="128"/>
      <c r="C12" s="128" t="s">
        <v>147</v>
      </c>
      <c r="D12" s="128"/>
      <c r="E12" s="370">
        <v>23</v>
      </c>
      <c r="F12" s="128"/>
      <c r="G12" s="128">
        <v>5513882715</v>
      </c>
      <c r="H12" s="128"/>
      <c r="I12" s="128">
        <v>0</v>
      </c>
      <c r="J12" s="128"/>
      <c r="K12" s="128">
        <f t="shared" ref="K12:K13" si="0">G12+I12</f>
        <v>5513882715</v>
      </c>
      <c r="L12" s="128"/>
      <c r="M12" s="128">
        <v>66123953393</v>
      </c>
      <c r="N12" s="128"/>
      <c r="O12" s="128">
        <v>0</v>
      </c>
      <c r="P12" s="128"/>
      <c r="Q12" s="128">
        <f t="shared" ref="Q12:Q13" si="1">M12+O12</f>
        <v>66123953393</v>
      </c>
      <c r="R12" s="148"/>
      <c r="S12" s="140"/>
      <c r="U12" s="148"/>
      <c r="W12" s="145"/>
      <c r="X12" s="106"/>
      <c r="AB12" s="142"/>
      <c r="AD12" s="145"/>
      <c r="AF12" s="145"/>
      <c r="AG12" s="106"/>
    </row>
    <row r="13" spans="1:33" ht="30" customHeight="1">
      <c r="A13" s="317" t="s">
        <v>88</v>
      </c>
      <c r="B13" s="128"/>
      <c r="C13" s="128" t="s">
        <v>89</v>
      </c>
      <c r="D13" s="128"/>
      <c r="E13" s="370">
        <v>20.5</v>
      </c>
      <c r="F13" s="128"/>
      <c r="G13" s="128">
        <v>0</v>
      </c>
      <c r="H13" s="128"/>
      <c r="I13" s="128">
        <v>0</v>
      </c>
      <c r="J13" s="128"/>
      <c r="K13" s="128">
        <f t="shared" si="0"/>
        <v>0</v>
      </c>
      <c r="L13" s="128"/>
      <c r="M13" s="128">
        <v>1298748528</v>
      </c>
      <c r="N13" s="128"/>
      <c r="O13" s="128">
        <v>0</v>
      </c>
      <c r="P13" s="128"/>
      <c r="Q13" s="128">
        <f t="shared" si="1"/>
        <v>1298748528</v>
      </c>
      <c r="S13" s="140"/>
      <c r="U13" s="148"/>
      <c r="W13" s="145"/>
      <c r="X13" s="106"/>
      <c r="AB13" s="142"/>
      <c r="AD13" s="150"/>
      <c r="AF13" s="145"/>
      <c r="AG13" s="106"/>
    </row>
    <row r="14" spans="1:33" s="88" customFormat="1" ht="24.75" customHeight="1" thickBot="1">
      <c r="A14" s="235"/>
      <c r="B14" s="164"/>
      <c r="C14" s="236"/>
      <c r="D14" s="237"/>
      <c r="E14" s="165"/>
      <c r="F14" s="173">
        <f>SUM(F8:F13)</f>
        <v>0</v>
      </c>
      <c r="G14" s="238">
        <f>SUM(G7:G13)</f>
        <v>33738472433</v>
      </c>
      <c r="H14" s="239"/>
      <c r="I14" s="238">
        <f>SUM(I7:I13)</f>
        <v>0</v>
      </c>
      <c r="J14" s="239">
        <f>SUM(J8:J13)</f>
        <v>0</v>
      </c>
      <c r="K14" s="238">
        <f>SUM(K7:K13)</f>
        <v>33738472433</v>
      </c>
      <c r="L14" s="239"/>
      <c r="M14" s="238">
        <f>SUM(M7:M13)</f>
        <v>286779460450</v>
      </c>
      <c r="N14" s="239"/>
      <c r="O14" s="238">
        <f>SUM(O7:O13)</f>
        <v>0</v>
      </c>
      <c r="P14" s="239"/>
      <c r="Q14" s="238">
        <f>SUM(Q7:Q13)</f>
        <v>286779460450</v>
      </c>
      <c r="S14" s="240"/>
      <c r="T14" s="63"/>
      <c r="U14" s="148"/>
      <c r="V14" s="63"/>
      <c r="X14" s="127"/>
      <c r="AB14" s="241"/>
      <c r="AC14" s="63"/>
      <c r="AE14" s="63"/>
      <c r="AG14" s="127"/>
    </row>
    <row r="15" spans="1:33" ht="30.75" customHeight="1" thickTop="1">
      <c r="H15" s="62"/>
      <c r="J15" s="62"/>
      <c r="L15" s="62"/>
      <c r="P15" s="62"/>
    </row>
    <row r="16" spans="1:33" ht="30.75" hidden="1" customHeight="1">
      <c r="G16" s="68">
        <v>24025147401</v>
      </c>
      <c r="M16" s="68">
        <v>92657151140</v>
      </c>
    </row>
    <row r="17" spans="7:13" ht="30.75" hidden="1" customHeight="1">
      <c r="G17" s="68">
        <f>G14-G16</f>
        <v>9713325032</v>
      </c>
      <c r="M17" s="68">
        <f>M14-M16</f>
        <v>194122309310</v>
      </c>
    </row>
    <row r="18" spans="7:13" ht="30.75" hidden="1" customHeight="1"/>
    <row r="19" spans="7:13" ht="30.75" hidden="1" customHeight="1"/>
  </sheetData>
  <autoFilter ref="A6:Q13" xr:uid="{00000000-0009-0000-0000-00000E000000}">
    <sortState xmlns:xlrd2="http://schemas.microsoft.com/office/spreadsheetml/2017/richdata2" ref="A7:Q12">
      <sortCondition descending="1" ref="A6:A12"/>
    </sortState>
  </autoFilter>
  <mergeCells count="7">
    <mergeCell ref="A1:Q1"/>
    <mergeCell ref="A2:Q2"/>
    <mergeCell ref="A3:Q3"/>
    <mergeCell ref="A4:G4"/>
    <mergeCell ref="B5:E5"/>
    <mergeCell ref="G5:K5"/>
    <mergeCell ref="M5:Q5"/>
  </mergeCells>
  <printOptions horizontalCentered="1"/>
  <pageMargins left="0" right="0" top="0" bottom="0" header="0.3" footer="0.3"/>
  <pageSetup paperSize="9"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">
    <tabColor rgb="FF92D050"/>
  </sheetPr>
  <dimension ref="A1:W33"/>
  <sheetViews>
    <sheetView rightToLeft="1" view="pageBreakPreview" zoomScale="90" zoomScaleNormal="100" zoomScaleSheetLayoutView="90" workbookViewId="0">
      <selection activeCell="E27" sqref="E27"/>
    </sheetView>
  </sheetViews>
  <sheetFormatPr defaultColWidth="9.140625" defaultRowHeight="30.75" customHeight="1"/>
  <cols>
    <col min="1" max="1" width="23.140625" style="103" customWidth="1"/>
    <col min="2" max="2" width="0.85546875" style="103" customWidth="1"/>
    <col min="3" max="3" width="21.5703125" style="68" customWidth="1"/>
    <col min="4" max="4" width="0.85546875" style="68" customWidth="1"/>
    <col min="5" max="5" width="16.140625" style="68" bestFit="1" customWidth="1"/>
    <col min="6" max="6" width="0.7109375" style="68" customWidth="1"/>
    <col min="7" max="7" width="18.85546875" style="68" customWidth="1"/>
    <col min="8" max="8" width="0.7109375" style="68" customWidth="1"/>
    <col min="9" max="9" width="20.7109375" style="68" customWidth="1"/>
    <col min="10" max="10" width="0.5703125" style="68" customWidth="1"/>
    <col min="11" max="11" width="16.28515625" style="68" customWidth="1"/>
    <col min="12" max="12" width="0.5703125" style="68" customWidth="1"/>
    <col min="13" max="13" width="23.85546875" style="68" customWidth="1"/>
    <col min="14" max="14" width="25.140625" style="61" hidden="1" customWidth="1"/>
    <col min="15" max="15" width="7" style="68" hidden="1" customWidth="1"/>
    <col min="16" max="16" width="9.28515625" style="192" hidden="1" customWidth="1"/>
    <col min="17" max="17" width="2.7109375" style="192" hidden="1" customWidth="1"/>
    <col min="18" max="18" width="4.42578125" style="192" hidden="1" customWidth="1"/>
    <col min="19" max="19" width="12.85546875" style="192" hidden="1" customWidth="1"/>
    <col min="20" max="20" width="19.5703125" style="192" hidden="1" customWidth="1"/>
    <col min="21" max="21" width="14.5703125" style="61" hidden="1" customWidth="1"/>
    <col min="22" max="22" width="30.28515625" style="103" hidden="1" customWidth="1"/>
    <col min="23" max="23" width="16.5703125" style="103" hidden="1" customWidth="1"/>
    <col min="24" max="16384" width="9.140625" style="103"/>
  </cols>
  <sheetData>
    <row r="1" spans="1:21" ht="30.75" customHeight="1">
      <c r="A1" s="411" t="s">
        <v>75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89"/>
      <c r="O1" s="90"/>
      <c r="P1" s="247"/>
      <c r="Q1" s="247"/>
      <c r="R1" s="247"/>
      <c r="S1" s="247"/>
      <c r="T1" s="247"/>
      <c r="U1" s="89"/>
    </row>
    <row r="2" spans="1:21" ht="30.75" customHeight="1">
      <c r="A2" s="411" t="s">
        <v>48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89"/>
      <c r="O2" s="90"/>
      <c r="P2" s="247"/>
      <c r="Q2" s="247"/>
      <c r="R2" s="247"/>
      <c r="S2" s="247"/>
      <c r="T2" s="247"/>
      <c r="U2" s="89"/>
    </row>
    <row r="3" spans="1:21" ht="30.75" customHeight="1">
      <c r="A3" s="411" t="str">
        <f>روکش!A21</f>
        <v>منتهی به 1404/08/30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89"/>
      <c r="O3" s="90"/>
      <c r="P3" s="247"/>
      <c r="Q3" s="247"/>
      <c r="R3" s="247"/>
      <c r="S3" s="247"/>
      <c r="T3" s="247"/>
      <c r="U3" s="89"/>
    </row>
    <row r="4" spans="1:21" ht="30.75" customHeight="1">
      <c r="A4" s="480" t="s">
        <v>123</v>
      </c>
      <c r="B4" s="480"/>
      <c r="C4" s="480"/>
      <c r="D4" s="64"/>
      <c r="E4" s="65"/>
      <c r="F4" s="65"/>
      <c r="G4" s="65"/>
      <c r="H4" s="65"/>
      <c r="I4" s="65"/>
      <c r="J4" s="65"/>
      <c r="K4" s="62"/>
      <c r="L4" s="65"/>
      <c r="M4" s="65"/>
      <c r="O4" s="65"/>
    </row>
    <row r="5" spans="1:21" ht="26.25" customHeight="1" thickBot="1">
      <c r="A5" s="138"/>
      <c r="B5" s="248"/>
      <c r="C5" s="483" t="s">
        <v>198</v>
      </c>
      <c r="D5" s="483"/>
      <c r="E5" s="483"/>
      <c r="F5" s="483"/>
      <c r="G5" s="483"/>
      <c r="H5" s="63"/>
      <c r="I5" s="483" t="s">
        <v>204</v>
      </c>
      <c r="J5" s="483"/>
      <c r="K5" s="483"/>
      <c r="L5" s="483"/>
      <c r="M5" s="483"/>
      <c r="N5" s="177"/>
      <c r="O5" s="176"/>
      <c r="P5" s="193"/>
      <c r="Q5" s="193"/>
      <c r="R5" s="193"/>
      <c r="S5" s="193"/>
      <c r="T5" s="193"/>
      <c r="U5" s="177"/>
    </row>
    <row r="6" spans="1:21" ht="28.5" customHeight="1" thickBot="1">
      <c r="A6" s="268" t="s">
        <v>30</v>
      </c>
      <c r="B6" s="125"/>
      <c r="C6" s="66" t="s">
        <v>49</v>
      </c>
      <c r="D6" s="67"/>
      <c r="E6" s="66" t="s">
        <v>32</v>
      </c>
      <c r="F6" s="67"/>
      <c r="G6" s="66" t="s">
        <v>33</v>
      </c>
      <c r="H6" s="65"/>
      <c r="I6" s="66" t="s">
        <v>49</v>
      </c>
      <c r="J6" s="67"/>
      <c r="K6" s="66" t="s">
        <v>32</v>
      </c>
      <c r="L6" s="67"/>
      <c r="M6" s="66" t="s">
        <v>33</v>
      </c>
      <c r="N6" s="178"/>
      <c r="O6" s="168"/>
      <c r="P6" s="194"/>
      <c r="Q6" s="194"/>
      <c r="R6" s="194"/>
      <c r="S6" s="194"/>
      <c r="T6" s="194"/>
      <c r="U6" s="178"/>
    </row>
    <row r="7" spans="1:21" ht="17.45" customHeight="1">
      <c r="A7" s="308" t="s">
        <v>176</v>
      </c>
      <c r="B7" s="204"/>
      <c r="C7" s="204">
        <v>303978</v>
      </c>
      <c r="D7" s="204"/>
      <c r="E7" s="204">
        <v>0</v>
      </c>
      <c r="F7" s="204"/>
      <c r="G7" s="204">
        <f>C7+E7</f>
        <v>303978</v>
      </c>
      <c r="H7" s="204"/>
      <c r="I7" s="204">
        <v>75649503</v>
      </c>
      <c r="J7" s="204"/>
      <c r="K7" s="204">
        <v>0</v>
      </c>
      <c r="L7" s="204"/>
      <c r="M7" s="204">
        <f>I7+K7</f>
        <v>75649503</v>
      </c>
      <c r="N7" s="249" t="str">
        <f>A7</f>
        <v>بانک اقتصادنوین</v>
      </c>
      <c r="O7" s="150">
        <v>0.05</v>
      </c>
      <c r="P7" s="192">
        <v>0</v>
      </c>
      <c r="R7" s="250">
        <v>0.05</v>
      </c>
      <c r="S7" s="251">
        <f t="shared" ref="S7:S16" si="0">P7*R7/O7</f>
        <v>0</v>
      </c>
      <c r="T7" s="252">
        <f t="shared" ref="T7:T16" si="1">P7-S7</f>
        <v>0</v>
      </c>
      <c r="U7" s="179"/>
    </row>
    <row r="8" spans="1:21" ht="17.45" customHeight="1">
      <c r="A8" s="308" t="s">
        <v>164</v>
      </c>
      <c r="B8" s="204"/>
      <c r="C8" s="204">
        <v>24513</v>
      </c>
      <c r="D8" s="204"/>
      <c r="E8" s="204">
        <v>0</v>
      </c>
      <c r="F8" s="204"/>
      <c r="G8" s="204">
        <f t="shared" ref="G8:G20" si="2">C8+E8</f>
        <v>24513</v>
      </c>
      <c r="H8" s="204"/>
      <c r="I8" s="204">
        <v>31930440543</v>
      </c>
      <c r="J8" s="204"/>
      <c r="K8" s="204">
        <v>0</v>
      </c>
      <c r="L8" s="204"/>
      <c r="M8" s="204">
        <f t="shared" ref="M8:M20" si="3">I8+K8</f>
        <v>31930440543</v>
      </c>
      <c r="N8" s="249"/>
      <c r="O8" s="150"/>
      <c r="R8" s="250"/>
      <c r="S8" s="251"/>
      <c r="T8" s="252"/>
      <c r="U8" s="179"/>
    </row>
    <row r="9" spans="1:21" ht="17.45" customHeight="1">
      <c r="A9" s="308" t="s">
        <v>165</v>
      </c>
      <c r="B9" s="204"/>
      <c r="C9" s="204">
        <v>1625900288</v>
      </c>
      <c r="D9" s="204"/>
      <c r="E9" s="204">
        <v>-18006933</v>
      </c>
      <c r="F9" s="204"/>
      <c r="G9" s="204">
        <f t="shared" si="2"/>
        <v>1607893355</v>
      </c>
      <c r="H9" s="204"/>
      <c r="I9" s="204">
        <v>46442228113</v>
      </c>
      <c r="J9" s="204"/>
      <c r="K9" s="204">
        <v>-1197108</v>
      </c>
      <c r="L9" s="204"/>
      <c r="M9" s="204">
        <f t="shared" si="3"/>
        <v>46441031005</v>
      </c>
      <c r="N9" s="249"/>
      <c r="O9" s="150"/>
      <c r="R9" s="250"/>
      <c r="S9" s="251"/>
      <c r="T9" s="252"/>
      <c r="U9" s="179"/>
    </row>
    <row r="10" spans="1:21" ht="17.45" customHeight="1">
      <c r="A10" s="308" t="s">
        <v>183</v>
      </c>
      <c r="B10" s="204"/>
      <c r="C10" s="204">
        <v>712387</v>
      </c>
      <c r="D10" s="204"/>
      <c r="E10" s="204">
        <v>0</v>
      </c>
      <c r="F10" s="204"/>
      <c r="G10" s="204">
        <f t="shared" si="2"/>
        <v>712387</v>
      </c>
      <c r="H10" s="204"/>
      <c r="I10" s="204">
        <v>55612898</v>
      </c>
      <c r="J10" s="204"/>
      <c r="K10" s="204">
        <v>0</v>
      </c>
      <c r="L10" s="204"/>
      <c r="M10" s="204">
        <f t="shared" si="3"/>
        <v>55612898</v>
      </c>
      <c r="N10" s="249"/>
      <c r="O10" s="150"/>
      <c r="R10" s="250"/>
      <c r="S10" s="251"/>
      <c r="T10" s="252"/>
      <c r="U10" s="179"/>
    </row>
    <row r="11" spans="1:21" ht="17.45" customHeight="1">
      <c r="A11" s="308" t="s">
        <v>167</v>
      </c>
      <c r="B11" s="204"/>
      <c r="C11" s="204">
        <v>9170100429</v>
      </c>
      <c r="D11" s="204"/>
      <c r="E11" s="204">
        <v>-150896545</v>
      </c>
      <c r="F11" s="204"/>
      <c r="G11" s="204">
        <f t="shared" si="2"/>
        <v>9019203884</v>
      </c>
      <c r="H11" s="204"/>
      <c r="I11" s="204">
        <v>74201060660</v>
      </c>
      <c r="J11" s="204"/>
      <c r="K11" s="204">
        <v>0</v>
      </c>
      <c r="L11" s="204"/>
      <c r="M11" s="204">
        <f t="shared" si="3"/>
        <v>74201060660</v>
      </c>
      <c r="N11" s="249"/>
      <c r="O11" s="150"/>
      <c r="R11" s="250"/>
      <c r="S11" s="251"/>
      <c r="T11" s="252"/>
      <c r="U11" s="179"/>
    </row>
    <row r="12" spans="1:21" ht="17.45" customHeight="1">
      <c r="A12" s="308" t="s">
        <v>168</v>
      </c>
      <c r="B12" s="204"/>
      <c r="C12" s="204">
        <v>0</v>
      </c>
      <c r="D12" s="204"/>
      <c r="E12" s="204">
        <v>0</v>
      </c>
      <c r="F12" s="204"/>
      <c r="G12" s="204">
        <f t="shared" si="2"/>
        <v>0</v>
      </c>
      <c r="H12" s="204"/>
      <c r="I12" s="204">
        <v>14641</v>
      </c>
      <c r="J12" s="204"/>
      <c r="K12" s="204">
        <v>0</v>
      </c>
      <c r="L12" s="204"/>
      <c r="M12" s="204">
        <f t="shared" si="3"/>
        <v>14641</v>
      </c>
      <c r="N12" s="249"/>
      <c r="O12" s="150"/>
      <c r="R12" s="250"/>
      <c r="S12" s="251"/>
      <c r="T12" s="252"/>
      <c r="U12" s="179"/>
    </row>
    <row r="13" spans="1:21" ht="17.45" customHeight="1">
      <c r="A13" s="308" t="s">
        <v>169</v>
      </c>
      <c r="B13" s="204"/>
      <c r="C13" s="204">
        <v>1362</v>
      </c>
      <c r="D13" s="204"/>
      <c r="E13" s="204">
        <v>0</v>
      </c>
      <c r="F13" s="204"/>
      <c r="G13" s="204">
        <f t="shared" si="2"/>
        <v>1362</v>
      </c>
      <c r="H13" s="204"/>
      <c r="I13" s="204">
        <v>23449</v>
      </c>
      <c r="J13" s="204"/>
      <c r="K13" s="204">
        <v>0</v>
      </c>
      <c r="L13" s="204"/>
      <c r="M13" s="204">
        <f t="shared" si="3"/>
        <v>23449</v>
      </c>
      <c r="N13" s="249"/>
      <c r="O13" s="150"/>
      <c r="R13" s="250"/>
      <c r="S13" s="251"/>
      <c r="T13" s="252"/>
      <c r="U13" s="179"/>
    </row>
    <row r="14" spans="1:21" ht="17.45" customHeight="1">
      <c r="A14" s="308" t="s">
        <v>170</v>
      </c>
      <c r="B14" s="204"/>
      <c r="C14" s="204">
        <v>0</v>
      </c>
      <c r="D14" s="204"/>
      <c r="E14" s="204">
        <v>0</v>
      </c>
      <c r="F14" s="204"/>
      <c r="G14" s="204">
        <f t="shared" si="2"/>
        <v>0</v>
      </c>
      <c r="H14" s="204"/>
      <c r="I14" s="204">
        <v>6575342935</v>
      </c>
      <c r="J14" s="204"/>
      <c r="K14" s="204">
        <v>0</v>
      </c>
      <c r="L14" s="204"/>
      <c r="M14" s="204">
        <f t="shared" si="3"/>
        <v>6575342935</v>
      </c>
      <c r="N14" s="249"/>
      <c r="O14" s="150"/>
      <c r="R14" s="250"/>
      <c r="S14" s="251"/>
      <c r="T14" s="252"/>
      <c r="U14" s="179"/>
    </row>
    <row r="15" spans="1:21" ht="17.45" customHeight="1">
      <c r="A15" s="308" t="s">
        <v>171</v>
      </c>
      <c r="B15" s="204"/>
      <c r="C15" s="204">
        <v>8624361586</v>
      </c>
      <c r="D15" s="204"/>
      <c r="E15" s="204">
        <v>0</v>
      </c>
      <c r="F15" s="204"/>
      <c r="G15" s="204">
        <f t="shared" si="2"/>
        <v>8624361586</v>
      </c>
      <c r="H15" s="204"/>
      <c r="I15" s="204">
        <v>79341101907</v>
      </c>
      <c r="J15" s="204"/>
      <c r="K15" s="204">
        <v>0</v>
      </c>
      <c r="L15" s="204"/>
      <c r="M15" s="204">
        <f t="shared" si="3"/>
        <v>79341101907</v>
      </c>
      <c r="N15" s="249"/>
      <c r="O15" s="150"/>
      <c r="R15" s="250"/>
      <c r="S15" s="251"/>
      <c r="T15" s="252"/>
      <c r="U15" s="179"/>
    </row>
    <row r="16" spans="1:21" ht="17.45" customHeight="1">
      <c r="A16" s="308" t="s">
        <v>172</v>
      </c>
      <c r="B16" s="204"/>
      <c r="C16" s="204">
        <v>9748786844</v>
      </c>
      <c r="D16" s="204"/>
      <c r="E16" s="204">
        <v>-62607699</v>
      </c>
      <c r="F16" s="204"/>
      <c r="G16" s="204">
        <f t="shared" si="2"/>
        <v>9686179145</v>
      </c>
      <c r="H16" s="204"/>
      <c r="I16" s="204">
        <v>84000605278</v>
      </c>
      <c r="J16" s="204"/>
      <c r="K16" s="204">
        <v>-40247345</v>
      </c>
      <c r="L16" s="204"/>
      <c r="M16" s="204">
        <f t="shared" si="3"/>
        <v>83960357933</v>
      </c>
      <c r="N16" s="249" t="str">
        <f t="shared" ref="N16:N20" si="4">A16</f>
        <v>بانک گردشگری</v>
      </c>
      <c r="O16" s="253">
        <v>0.30499999999999999</v>
      </c>
      <c r="P16" s="192">
        <v>1372122270</v>
      </c>
      <c r="R16" s="254">
        <v>0.22500000000000001</v>
      </c>
      <c r="S16" s="251">
        <f t="shared" si="0"/>
        <v>1012221346.7213115</v>
      </c>
      <c r="T16" s="252">
        <f t="shared" si="1"/>
        <v>359900923.27868855</v>
      </c>
      <c r="U16" s="179"/>
    </row>
    <row r="17" spans="1:23" s="88" customFormat="1" ht="17.45" customHeight="1">
      <c r="A17" s="308" t="s">
        <v>173</v>
      </c>
      <c r="B17" s="204"/>
      <c r="C17" s="204">
        <v>0</v>
      </c>
      <c r="D17" s="204"/>
      <c r="E17" s="204">
        <v>0</v>
      </c>
      <c r="F17" s="204"/>
      <c r="G17" s="204">
        <f t="shared" si="2"/>
        <v>0</v>
      </c>
      <c r="H17" s="204"/>
      <c r="I17" s="204">
        <v>19052</v>
      </c>
      <c r="J17" s="204"/>
      <c r="K17" s="204">
        <v>0</v>
      </c>
      <c r="L17" s="204"/>
      <c r="M17" s="204">
        <f t="shared" si="3"/>
        <v>19052</v>
      </c>
      <c r="N17" s="249" t="str">
        <f t="shared" si="4"/>
        <v>بانک مسکن</v>
      </c>
      <c r="O17" s="253">
        <v>0.30499999999999999</v>
      </c>
      <c r="P17" s="195">
        <v>66849316</v>
      </c>
      <c r="Q17" s="195"/>
      <c r="R17" s="250">
        <v>0.05</v>
      </c>
      <c r="S17" s="251">
        <f t="shared" ref="S17:S20" si="5">P17*R17/O17</f>
        <v>10958904.262295082</v>
      </c>
      <c r="T17" s="252">
        <f t="shared" ref="T17:T20" si="6">P17-S17</f>
        <v>55890411.737704918</v>
      </c>
      <c r="U17" s="179"/>
    </row>
    <row r="18" spans="1:23" s="88" customFormat="1" ht="17.45" customHeight="1">
      <c r="A18" s="308" t="s">
        <v>181</v>
      </c>
      <c r="B18" s="204"/>
      <c r="C18" s="204">
        <v>8236</v>
      </c>
      <c r="D18" s="204"/>
      <c r="E18" s="204">
        <v>0</v>
      </c>
      <c r="F18" s="204"/>
      <c r="G18" s="204">
        <f t="shared" si="2"/>
        <v>8236</v>
      </c>
      <c r="H18" s="204"/>
      <c r="I18" s="204">
        <v>24092</v>
      </c>
      <c r="J18" s="204"/>
      <c r="K18" s="204">
        <v>0</v>
      </c>
      <c r="L18" s="204"/>
      <c r="M18" s="204">
        <f t="shared" si="3"/>
        <v>24092</v>
      </c>
      <c r="N18" s="249"/>
      <c r="O18" s="253"/>
      <c r="P18" s="195"/>
      <c r="Q18" s="195"/>
      <c r="R18" s="250"/>
      <c r="S18" s="251"/>
      <c r="T18" s="252"/>
      <c r="U18" s="179"/>
    </row>
    <row r="19" spans="1:23" ht="17.45" customHeight="1">
      <c r="A19" s="308" t="s">
        <v>174</v>
      </c>
      <c r="B19" s="204"/>
      <c r="C19" s="204">
        <v>2859274880</v>
      </c>
      <c r="D19" s="204"/>
      <c r="E19" s="204">
        <v>-35326112</v>
      </c>
      <c r="F19" s="204"/>
      <c r="G19" s="204">
        <f t="shared" si="2"/>
        <v>2823948768</v>
      </c>
      <c r="H19" s="204"/>
      <c r="I19" s="204">
        <v>35235601556</v>
      </c>
      <c r="J19" s="204"/>
      <c r="K19" s="204">
        <v>-13734331</v>
      </c>
      <c r="L19" s="204"/>
      <c r="M19" s="204">
        <f t="shared" si="3"/>
        <v>35221867225</v>
      </c>
      <c r="N19" s="249" t="str">
        <f t="shared" si="4"/>
        <v>بانک ملل</v>
      </c>
      <c r="O19" s="253">
        <v>0.30499999999999999</v>
      </c>
      <c r="P19" s="192">
        <v>256096432</v>
      </c>
      <c r="R19" s="250">
        <v>0.05</v>
      </c>
      <c r="S19" s="251">
        <f t="shared" si="5"/>
        <v>41983021.639344268</v>
      </c>
      <c r="T19" s="252">
        <f t="shared" si="6"/>
        <v>214113410.36065573</v>
      </c>
      <c r="U19" s="179"/>
    </row>
    <row r="20" spans="1:23" s="88" customFormat="1" ht="17.45" customHeight="1">
      <c r="A20" s="308" t="s">
        <v>175</v>
      </c>
      <c r="B20" s="204"/>
      <c r="C20" s="204">
        <v>0</v>
      </c>
      <c r="D20" s="204"/>
      <c r="E20" s="204">
        <v>0</v>
      </c>
      <c r="F20" s="204"/>
      <c r="G20" s="204">
        <f t="shared" si="2"/>
        <v>0</v>
      </c>
      <c r="H20" s="204"/>
      <c r="I20" s="204">
        <v>9753</v>
      </c>
      <c r="J20" s="204"/>
      <c r="K20" s="204">
        <v>0</v>
      </c>
      <c r="L20" s="204"/>
      <c r="M20" s="204">
        <f t="shared" si="3"/>
        <v>9753</v>
      </c>
      <c r="N20" s="249" t="str">
        <f t="shared" si="4"/>
        <v>بانک ملی</v>
      </c>
      <c r="O20" s="253">
        <v>0.30499999999999999</v>
      </c>
      <c r="P20" s="192">
        <v>232735888</v>
      </c>
      <c r="Q20" s="192"/>
      <c r="R20" s="250">
        <v>0.05</v>
      </c>
      <c r="S20" s="251">
        <f t="shared" si="5"/>
        <v>38153424.262295082</v>
      </c>
      <c r="T20" s="252">
        <f t="shared" si="6"/>
        <v>194582463.73770493</v>
      </c>
      <c r="U20" s="179"/>
    </row>
    <row r="21" spans="1:23" s="88" customFormat="1" ht="22.5" thickBot="1">
      <c r="A21" s="269"/>
      <c r="B21" s="255"/>
      <c r="C21" s="256">
        <f>SUM(C7:C20)</f>
        <v>32029474503</v>
      </c>
      <c r="D21" s="256">
        <f t="shared" ref="D21:L21" si="7">SUM(D7:D20)</f>
        <v>0</v>
      </c>
      <c r="E21" s="256">
        <f>SUM(E7:E20)</f>
        <v>-266837289</v>
      </c>
      <c r="F21" s="256">
        <f t="shared" si="7"/>
        <v>0</v>
      </c>
      <c r="G21" s="256">
        <f>SUM(G7:G20)</f>
        <v>31762637214</v>
      </c>
      <c r="H21" s="256">
        <f t="shared" si="7"/>
        <v>0</v>
      </c>
      <c r="I21" s="256">
        <f>SUM(I7:I20)</f>
        <v>357857734380</v>
      </c>
      <c r="J21" s="256">
        <f t="shared" si="7"/>
        <v>0</v>
      </c>
      <c r="K21" s="256">
        <f>SUM(K7:K20)</f>
        <v>-55178784</v>
      </c>
      <c r="L21" s="256">
        <f t="shared" si="7"/>
        <v>0</v>
      </c>
      <c r="M21" s="256">
        <f>SUM(M7:M20)</f>
        <v>357802555596</v>
      </c>
      <c r="N21" s="179"/>
      <c r="O21" s="62"/>
      <c r="P21" s="195"/>
      <c r="Q21" s="195"/>
      <c r="R21" s="195"/>
      <c r="S21" s="195"/>
      <c r="T21" s="195"/>
      <c r="U21" s="257"/>
      <c r="V21" s="88" t="s">
        <v>157</v>
      </c>
      <c r="W21" s="258">
        <v>-3247143</v>
      </c>
    </row>
    <row r="22" spans="1:23" ht="18.75" thickTop="1">
      <c r="W22" s="148"/>
    </row>
    <row r="23" spans="1:23" ht="18">
      <c r="I23" s="224"/>
      <c r="W23" s="148"/>
    </row>
    <row r="24" spans="1:23" ht="18">
      <c r="C24" s="68">
        <v>32029474503</v>
      </c>
      <c r="I24" s="68">
        <v>357857734380</v>
      </c>
      <c r="V24" s="148"/>
      <c r="W24" s="148"/>
    </row>
    <row r="25" spans="1:23" ht="18">
      <c r="C25" s="68">
        <f>C24-C21</f>
        <v>0</v>
      </c>
      <c r="I25" s="68">
        <f>I24-I21</f>
        <v>0</v>
      </c>
      <c r="V25" s="148"/>
      <c r="W25" s="148"/>
    </row>
    <row r="26" spans="1:23" ht="18">
      <c r="V26" s="148"/>
      <c r="W26" s="148"/>
    </row>
    <row r="27" spans="1:23" ht="18">
      <c r="W27" s="148"/>
    </row>
    <row r="28" spans="1:23" ht="18">
      <c r="W28" s="148">
        <f>SUM(W21:W27)</f>
        <v>-3247143</v>
      </c>
    </row>
    <row r="32" spans="1:23" ht="30.75" hidden="1" customHeight="1">
      <c r="E32" s="68">
        <v>41367115392</v>
      </c>
    </row>
    <row r="33" ht="30.75" hidden="1" customHeight="1"/>
  </sheetData>
  <autoFilter ref="A6:M21" xr:uid="{00000000-0009-0000-0000-00000F000000}"/>
  <mergeCells count="6">
    <mergeCell ref="A4:C4"/>
    <mergeCell ref="I5:M5"/>
    <mergeCell ref="A1:M1"/>
    <mergeCell ref="A2:M2"/>
    <mergeCell ref="A3:M3"/>
    <mergeCell ref="C5:G5"/>
  </mergeCells>
  <phoneticPr fontId="47" type="noConversion"/>
  <printOptions horizontalCentered="1"/>
  <pageMargins left="0.25" right="0.25" top="0.75" bottom="0.75" header="0.3" footer="0.3"/>
  <pageSetup paperSize="9" scale="3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>
    <tabColor rgb="FF92D050"/>
    <pageSetUpPr fitToPage="1"/>
  </sheetPr>
  <dimension ref="A1:AC19"/>
  <sheetViews>
    <sheetView rightToLeft="1" view="pageBreakPreview" zoomScale="90" zoomScaleNormal="100" zoomScaleSheetLayoutView="90" workbookViewId="0">
      <selection activeCell="I25" sqref="I25"/>
    </sheetView>
  </sheetViews>
  <sheetFormatPr defaultColWidth="9.140625" defaultRowHeight="17.25"/>
  <cols>
    <col min="1" max="1" width="37.5703125" style="7" bestFit="1" customWidth="1"/>
    <col min="2" max="2" width="1.28515625" style="7" customWidth="1"/>
    <col min="3" max="3" width="12.42578125" style="7" bestFit="1" customWidth="1"/>
    <col min="4" max="4" width="0.85546875" style="7" customWidth="1"/>
    <col min="5" max="5" width="20.140625" style="72" customWidth="1"/>
    <col min="6" max="6" width="0.5703125" style="72" customWidth="1"/>
    <col min="7" max="7" width="18.42578125" style="72" customWidth="1"/>
    <col min="8" max="8" width="0.85546875" style="72" customWidth="1"/>
    <col min="9" max="9" width="24.5703125" style="73" customWidth="1"/>
    <col min="10" max="10" width="0.5703125" style="73" customWidth="1"/>
    <col min="11" max="11" width="15.5703125" style="73" customWidth="1"/>
    <col min="12" max="12" width="0.42578125" style="73" customWidth="1"/>
    <col min="13" max="13" width="22.28515625" style="73" customWidth="1"/>
    <col min="14" max="14" width="0.42578125" style="73" customWidth="1"/>
    <col min="15" max="15" width="25.28515625" style="73" bestFit="1" customWidth="1"/>
    <col min="16" max="16" width="0.5703125" style="73" customWidth="1"/>
    <col min="17" max="17" width="23.28515625" style="73" customWidth="1"/>
    <col min="18" max="18" width="16.85546875" style="7" hidden="1" customWidth="1"/>
    <col min="19" max="19" width="16.42578125" style="7" hidden="1" customWidth="1"/>
    <col min="20" max="20" width="18.85546875" style="7" hidden="1" customWidth="1"/>
    <col min="21" max="21" width="13.5703125" style="7" hidden="1" customWidth="1"/>
    <col min="22" max="22" width="14.85546875" style="7" hidden="1" customWidth="1"/>
    <col min="23" max="23" width="0" style="7" hidden="1" customWidth="1"/>
    <col min="24" max="24" width="18.42578125" style="7" hidden="1" customWidth="1"/>
    <col min="25" max="25" width="0" style="7" hidden="1" customWidth="1"/>
    <col min="26" max="28" width="9.140625" style="7"/>
    <col min="29" max="29" width="41.85546875" style="7" customWidth="1"/>
    <col min="30" max="16384" width="9.140625" style="7"/>
  </cols>
  <sheetData>
    <row r="1" spans="1:29" ht="22.5">
      <c r="A1" s="465" t="s">
        <v>75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</row>
    <row r="2" spans="1:29" ht="22.5">
      <c r="A2" s="465" t="s">
        <v>48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</row>
    <row r="3" spans="1:29" ht="22.5">
      <c r="A3" s="465" t="str">
        <f>روکش!A21</f>
        <v>منتهی به 1404/08/30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</row>
    <row r="4" spans="1:29" ht="22.5">
      <c r="A4" s="479" t="s">
        <v>55</v>
      </c>
      <c r="B4" s="479"/>
      <c r="C4" s="479"/>
      <c r="D4" s="479"/>
      <c r="E4" s="479"/>
      <c r="F4" s="479"/>
      <c r="G4" s="479"/>
      <c r="H4" s="479"/>
      <c r="I4" s="479"/>
      <c r="J4" s="489"/>
      <c r="K4" s="489"/>
      <c r="L4" s="489"/>
      <c r="M4" s="489"/>
      <c r="N4" s="489"/>
      <c r="O4" s="489"/>
      <c r="P4" s="489"/>
      <c r="Q4" s="489"/>
    </row>
    <row r="5" spans="1:29" ht="21" customHeight="1" thickBot="1">
      <c r="A5" s="88"/>
      <c r="B5" s="88"/>
      <c r="C5" s="487" t="s">
        <v>203</v>
      </c>
      <c r="D5" s="487"/>
      <c r="E5" s="487"/>
      <c r="F5" s="487"/>
      <c r="G5" s="487"/>
      <c r="H5" s="487"/>
      <c r="I5" s="487"/>
      <c r="J5" s="12"/>
      <c r="K5" s="488" t="s">
        <v>204</v>
      </c>
      <c r="L5" s="488"/>
      <c r="M5" s="488"/>
      <c r="N5" s="488"/>
      <c r="O5" s="488"/>
      <c r="P5" s="488"/>
      <c r="Q5" s="488"/>
    </row>
    <row r="6" spans="1:29" ht="22.5" thickBot="1">
      <c r="A6" s="259" t="s">
        <v>30</v>
      </c>
      <c r="B6" s="259"/>
      <c r="C6" s="272" t="s">
        <v>3</v>
      </c>
      <c r="D6" s="264"/>
      <c r="E6" s="273" t="s">
        <v>37</v>
      </c>
      <c r="F6" s="274"/>
      <c r="G6" s="275" t="s">
        <v>34</v>
      </c>
      <c r="H6" s="274"/>
      <c r="I6" s="271" t="s">
        <v>38</v>
      </c>
      <c r="J6" s="276"/>
      <c r="K6" s="277" t="s">
        <v>3</v>
      </c>
      <c r="L6" s="278"/>
      <c r="M6" s="271" t="s">
        <v>37</v>
      </c>
      <c r="N6" s="278"/>
      <c r="O6" s="277" t="s">
        <v>34</v>
      </c>
      <c r="P6" s="278"/>
      <c r="Q6" s="279" t="s">
        <v>38</v>
      </c>
      <c r="T6" s="260"/>
    </row>
    <row r="7" spans="1:29" ht="21.75">
      <c r="A7" s="262" t="s">
        <v>158</v>
      </c>
      <c r="B7" s="259"/>
      <c r="C7" s="137"/>
      <c r="D7" s="137"/>
      <c r="E7" s="137"/>
      <c r="F7" s="137"/>
      <c r="G7" s="137"/>
      <c r="H7" s="137"/>
      <c r="I7" s="137"/>
      <c r="J7" s="276"/>
      <c r="K7" s="137">
        <v>19414360</v>
      </c>
      <c r="L7" s="137"/>
      <c r="M7" s="137">
        <v>340288689485</v>
      </c>
      <c r="N7" s="137"/>
      <c r="O7" s="137">
        <v>-309019566675</v>
      </c>
      <c r="P7" s="137"/>
      <c r="Q7" s="137">
        <v>31269122810</v>
      </c>
      <c r="T7" s="260"/>
    </row>
    <row r="8" spans="1:29" ht="21.75">
      <c r="A8" s="262" t="s">
        <v>189</v>
      </c>
      <c r="B8" s="259"/>
      <c r="C8" s="137"/>
      <c r="D8" s="137"/>
      <c r="E8" s="137"/>
      <c r="F8" s="137"/>
      <c r="G8" s="137"/>
      <c r="H8" s="137"/>
      <c r="I8" s="137"/>
      <c r="J8" s="276"/>
      <c r="K8" s="137">
        <v>1748993</v>
      </c>
      <c r="L8" s="137"/>
      <c r="M8" s="137">
        <v>20017539704</v>
      </c>
      <c r="N8" s="137"/>
      <c r="O8" s="137">
        <v>-19982472394</v>
      </c>
      <c r="P8" s="137"/>
      <c r="Q8" s="137">
        <v>35067310</v>
      </c>
      <c r="T8" s="260"/>
    </row>
    <row r="9" spans="1:29" ht="21.75">
      <c r="A9" s="262" t="s">
        <v>148</v>
      </c>
      <c r="B9" s="259"/>
      <c r="C9" s="137"/>
      <c r="D9" s="137"/>
      <c r="E9" s="137"/>
      <c r="F9" s="137"/>
      <c r="G9" s="137"/>
      <c r="H9" s="137"/>
      <c r="I9" s="137"/>
      <c r="J9" s="12"/>
      <c r="K9" s="371">
        <v>9100021</v>
      </c>
      <c r="L9" s="70"/>
      <c r="M9" s="137">
        <v>211636549391</v>
      </c>
      <c r="N9" s="71"/>
      <c r="O9" s="71">
        <v>-199999988537</v>
      </c>
      <c r="P9" s="69"/>
      <c r="Q9" s="62">
        <v>11636560854</v>
      </c>
      <c r="R9" s="120" t="s">
        <v>127</v>
      </c>
      <c r="S9" s="120">
        <v>32000</v>
      </c>
      <c r="T9" s="120">
        <v>22776670980</v>
      </c>
      <c r="U9" s="120">
        <v>3006759337</v>
      </c>
      <c r="V9" s="120">
        <f>T9-U9</f>
        <v>19769911643</v>
      </c>
      <c r="X9" s="7">
        <v>-78000000</v>
      </c>
      <c r="Y9" s="120">
        <f t="shared" ref="Y9" si="0">X9-Q9</f>
        <v>-11714560854</v>
      </c>
      <c r="Z9" s="120"/>
      <c r="AA9" s="120"/>
      <c r="AB9" s="120"/>
      <c r="AC9" s="262"/>
    </row>
    <row r="10" spans="1:29" ht="21.75">
      <c r="A10" s="262" t="s">
        <v>90</v>
      </c>
      <c r="B10" s="259"/>
      <c r="C10" s="137"/>
      <c r="D10" s="137"/>
      <c r="E10" s="137"/>
      <c r="F10" s="137"/>
      <c r="G10" s="137"/>
      <c r="H10" s="137"/>
      <c r="I10" s="137"/>
      <c r="J10" s="12"/>
      <c r="K10" s="371">
        <v>33574</v>
      </c>
      <c r="L10" s="70"/>
      <c r="M10" s="137">
        <v>33574000000</v>
      </c>
      <c r="N10" s="71"/>
      <c r="O10" s="71">
        <v>-28941953954</v>
      </c>
      <c r="P10" s="69"/>
      <c r="Q10" s="62">
        <v>4632046046</v>
      </c>
      <c r="R10" s="120"/>
      <c r="S10" s="120"/>
      <c r="T10" s="120"/>
      <c r="U10" s="120"/>
      <c r="V10" s="120"/>
      <c r="Y10" s="120"/>
      <c r="Z10" s="120"/>
      <c r="AA10" s="120"/>
      <c r="AB10" s="120"/>
      <c r="AC10" s="262"/>
    </row>
    <row r="11" spans="1:29" ht="21.75">
      <c r="A11" s="262" t="s">
        <v>88</v>
      </c>
      <c r="B11" s="259"/>
      <c r="C11" s="137"/>
      <c r="D11" s="261"/>
      <c r="E11" s="137"/>
      <c r="F11" s="62"/>
      <c r="G11" s="71"/>
      <c r="H11" s="69"/>
      <c r="I11" s="62"/>
      <c r="J11" s="12"/>
      <c r="K11" s="371">
        <v>245000</v>
      </c>
      <c r="L11" s="70"/>
      <c r="M11" s="137">
        <v>245000000000</v>
      </c>
      <c r="N11" s="71"/>
      <c r="O11" s="71">
        <v>-239361297902</v>
      </c>
      <c r="P11" s="69"/>
      <c r="Q11" s="62">
        <v>5638702098</v>
      </c>
      <c r="R11" s="120"/>
      <c r="S11" s="120"/>
      <c r="T11" s="120"/>
      <c r="U11" s="120"/>
      <c r="V11" s="120"/>
      <c r="Y11" s="120"/>
      <c r="Z11" s="120"/>
      <c r="AA11" s="120"/>
      <c r="AB11" s="120"/>
      <c r="AC11" s="262"/>
    </row>
    <row r="12" spans="1:29" ht="22.5" thickBot="1">
      <c r="C12" s="197"/>
      <c r="D12" s="197"/>
      <c r="E12" s="170">
        <f>SUM(E7:E11)</f>
        <v>0</v>
      </c>
      <c r="F12" s="197"/>
      <c r="G12" s="170">
        <f>SUM(G7:G11)</f>
        <v>0</v>
      </c>
      <c r="H12" s="197"/>
      <c r="I12" s="170">
        <f>SUM(I7:I11)</f>
        <v>0</v>
      </c>
      <c r="J12" s="197"/>
      <c r="K12" s="197"/>
      <c r="L12" s="197"/>
      <c r="M12" s="170">
        <f>SUM(M7:M11)</f>
        <v>850516778580</v>
      </c>
      <c r="N12" s="197"/>
      <c r="O12" s="170">
        <f>SUM(O7:O11)</f>
        <v>-797305279462</v>
      </c>
      <c r="P12" s="197"/>
      <c r="Q12" s="170">
        <f>SUM(Q7:Q11)</f>
        <v>53211499118</v>
      </c>
      <c r="R12" s="120" t="s">
        <v>128</v>
      </c>
      <c r="S12" s="120">
        <v>380000</v>
      </c>
      <c r="T12" s="120">
        <v>409299670616</v>
      </c>
      <c r="U12" s="7">
        <v>-78000000</v>
      </c>
      <c r="V12" s="120">
        <f>T12-U12</f>
        <v>409377670616</v>
      </c>
      <c r="AC12" s="262"/>
    </row>
    <row r="13" spans="1:29" ht="20.25" customHeight="1" thickTop="1">
      <c r="A13" s="88"/>
      <c r="B13" s="88"/>
      <c r="C13" s="88"/>
      <c r="D13" s="88"/>
      <c r="E13" s="63"/>
      <c r="F13" s="63"/>
      <c r="G13" s="63"/>
      <c r="H13" s="63"/>
      <c r="I13" s="12"/>
      <c r="J13" s="12"/>
      <c r="K13" s="12"/>
      <c r="L13" s="12"/>
      <c r="M13" s="12"/>
      <c r="N13" s="12"/>
      <c r="O13" s="12"/>
      <c r="P13" s="12"/>
      <c r="Q13" s="12"/>
      <c r="R13" s="120"/>
      <c r="S13" s="120">
        <f>SUM(S9:S12)</f>
        <v>412000</v>
      </c>
      <c r="T13" s="120">
        <f>SUM(T9:T12)</f>
        <v>432076341596</v>
      </c>
      <c r="U13" s="120">
        <f>SUM(U9:U12)</f>
        <v>2928759337</v>
      </c>
      <c r="V13" s="120">
        <f>SUM(V9:V12)</f>
        <v>429147582259</v>
      </c>
    </row>
    <row r="14" spans="1:29" ht="21.75">
      <c r="A14" s="484" t="s">
        <v>36</v>
      </c>
      <c r="B14" s="485"/>
      <c r="C14" s="485"/>
      <c r="D14" s="485"/>
      <c r="E14" s="485"/>
      <c r="F14" s="485"/>
      <c r="G14" s="485"/>
      <c r="H14" s="485"/>
      <c r="I14" s="485"/>
      <c r="J14" s="485"/>
      <c r="K14" s="485"/>
      <c r="L14" s="485"/>
      <c r="M14" s="485"/>
      <c r="N14" s="485"/>
      <c r="O14" s="485"/>
      <c r="P14" s="485"/>
      <c r="Q14" s="486"/>
      <c r="R14" s="120"/>
    </row>
    <row r="15" spans="1:29" hidden="1"/>
    <row r="16" spans="1:29" hidden="1">
      <c r="K16" s="73">
        <v>245000</v>
      </c>
      <c r="M16" s="73">
        <v>245000000000</v>
      </c>
      <c r="Q16" s="73">
        <v>5638702098</v>
      </c>
    </row>
    <row r="17" spans="11:17" hidden="1">
      <c r="K17" s="73">
        <f>K16-K9</f>
        <v>-8855021</v>
      </c>
      <c r="M17" s="73">
        <f>M16-M12</f>
        <v>-605516778580</v>
      </c>
      <c r="Q17" s="73">
        <f>Q16-Q12</f>
        <v>-47572797020</v>
      </c>
    </row>
    <row r="18" spans="11:17" hidden="1"/>
    <row r="19" spans="11:17" hidden="1"/>
  </sheetData>
  <autoFilter ref="A6:Q6" xr:uid="{00000000-0009-0000-0000-000010000000}">
    <sortState xmlns:xlrd2="http://schemas.microsoft.com/office/spreadsheetml/2017/richdata2" ref="A7:Q14">
      <sortCondition descending="1" ref="Q6"/>
    </sortState>
  </autoFilter>
  <mergeCells count="8">
    <mergeCell ref="A1:Q1"/>
    <mergeCell ref="A2:Q2"/>
    <mergeCell ref="A3:Q3"/>
    <mergeCell ref="A14:Q14"/>
    <mergeCell ref="C5:I5"/>
    <mergeCell ref="K5:Q5"/>
    <mergeCell ref="A4:I4"/>
    <mergeCell ref="J4:Q4"/>
  </mergeCells>
  <printOptions horizontalCentered="1"/>
  <pageMargins left="0.25" right="0.25" top="0.75" bottom="0.75" header="0.3" footer="0.3"/>
  <pageSetup paperSize="9" scale="6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>
    <tabColor rgb="FF92D050"/>
    <pageSetUpPr fitToPage="1"/>
  </sheetPr>
  <dimension ref="A1:Q29"/>
  <sheetViews>
    <sheetView rightToLeft="1" view="pageBreakPreview" zoomScale="70" zoomScaleNormal="100" zoomScaleSheetLayoutView="70" workbookViewId="0">
      <selection activeCell="U27" sqref="U27"/>
    </sheetView>
  </sheetViews>
  <sheetFormatPr defaultColWidth="9.140625" defaultRowHeight="21.75"/>
  <cols>
    <col min="1" max="1" width="38.42578125" style="7" customWidth="1"/>
    <col min="2" max="2" width="0.5703125" style="7" customWidth="1"/>
    <col min="3" max="3" width="13.5703125" style="12" customWidth="1"/>
    <col min="4" max="4" width="0.85546875" style="12" customWidth="1"/>
    <col min="5" max="5" width="28" style="12" customWidth="1"/>
    <col min="6" max="6" width="0.85546875" style="12" customWidth="1"/>
    <col min="7" max="7" width="25.28515625" style="12" customWidth="1"/>
    <col min="8" max="8" width="0.7109375" style="12" customWidth="1"/>
    <col min="9" max="9" width="28.5703125" style="12" customWidth="1"/>
    <col min="10" max="10" width="1.42578125" style="12" customWidth="1"/>
    <col min="11" max="11" width="12.85546875" style="12" customWidth="1"/>
    <col min="12" max="12" width="1.140625" style="12" customWidth="1"/>
    <col min="13" max="13" width="26.140625" style="12" customWidth="1"/>
    <col min="14" max="14" width="1" style="12" customWidth="1"/>
    <col min="15" max="15" width="25" style="12" customWidth="1"/>
    <col min="16" max="16" width="1.140625" style="12" customWidth="1"/>
    <col min="17" max="17" width="31" style="12" customWidth="1"/>
    <col min="18" max="16384" width="9.140625" style="7"/>
  </cols>
  <sheetData>
    <row r="1" spans="1:17" ht="22.5">
      <c r="A1" s="465" t="s">
        <v>75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</row>
    <row r="2" spans="1:17" ht="22.5">
      <c r="A2" s="465" t="s">
        <v>48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</row>
    <row r="3" spans="1:17" ht="22.5">
      <c r="A3" s="465" t="str">
        <f>روکش!A21</f>
        <v>منتهی به 1404/08/30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</row>
    <row r="4" spans="1:17">
      <c r="A4" s="417" t="s">
        <v>54</v>
      </c>
      <c r="B4" s="417"/>
      <c r="C4" s="417"/>
      <c r="D4" s="417"/>
      <c r="E4" s="417"/>
      <c r="F4" s="417"/>
      <c r="G4" s="417"/>
      <c r="H4" s="417"/>
    </row>
    <row r="5" spans="1:17" s="263" customFormat="1" ht="16.5" customHeight="1" thickBot="1">
      <c r="A5" s="111"/>
      <c r="B5" s="111"/>
      <c r="C5" s="493" t="s">
        <v>203</v>
      </c>
      <c r="D5" s="493"/>
      <c r="E5" s="493"/>
      <c r="F5" s="493"/>
      <c r="G5" s="493"/>
      <c r="H5" s="493"/>
      <c r="I5" s="493"/>
      <c r="J5" s="70"/>
      <c r="K5" s="488" t="s">
        <v>204</v>
      </c>
      <c r="L5" s="488"/>
      <c r="M5" s="488"/>
      <c r="N5" s="488"/>
      <c r="O5" s="488"/>
      <c r="P5" s="488"/>
      <c r="Q5" s="488"/>
    </row>
    <row r="6" spans="1:17" s="263" customFormat="1" ht="27" customHeight="1" thickBot="1">
      <c r="A6" s="111" t="s">
        <v>30</v>
      </c>
      <c r="B6" s="111"/>
      <c r="C6" s="77" t="s">
        <v>3</v>
      </c>
      <c r="D6" s="70"/>
      <c r="E6" s="78" t="s">
        <v>17</v>
      </c>
      <c r="F6" s="70"/>
      <c r="G6" s="77" t="s">
        <v>34</v>
      </c>
      <c r="H6" s="70"/>
      <c r="I6" s="78" t="s">
        <v>35</v>
      </c>
      <c r="J6" s="70"/>
      <c r="K6" s="77" t="s">
        <v>3</v>
      </c>
      <c r="L6" s="70"/>
      <c r="M6" s="78" t="s">
        <v>17</v>
      </c>
      <c r="N6" s="70"/>
      <c r="O6" s="78" t="s">
        <v>34</v>
      </c>
      <c r="P6" s="70"/>
      <c r="Q6" s="271" t="s">
        <v>35</v>
      </c>
    </row>
    <row r="7" spans="1:17" s="263" customFormat="1" ht="27" customHeight="1">
      <c r="A7" s="116" t="s">
        <v>151</v>
      </c>
      <c r="B7" s="111"/>
      <c r="C7" s="144">
        <v>63398</v>
      </c>
      <c r="D7" s="70"/>
      <c r="E7" s="144">
        <v>100143861188</v>
      </c>
      <c r="F7" s="144"/>
      <c r="G7" s="144">
        <v>-97527974112</v>
      </c>
      <c r="H7" s="144"/>
      <c r="I7" s="144">
        <f>E7+G7</f>
        <v>2615887076</v>
      </c>
      <c r="J7" s="144"/>
      <c r="K7" s="144">
        <v>63398</v>
      </c>
      <c r="L7" s="144"/>
      <c r="M7" s="144">
        <v>100143861188</v>
      </c>
      <c r="N7" s="144"/>
      <c r="O7" s="144">
        <v>-90997752344</v>
      </c>
      <c r="P7" s="70"/>
      <c r="Q7" s="144">
        <f>M7+O7</f>
        <v>9146108844</v>
      </c>
    </row>
    <row r="8" spans="1:17" s="263" customFormat="1" ht="27" customHeight="1">
      <c r="A8" s="116" t="s">
        <v>148</v>
      </c>
      <c r="B8" s="111"/>
      <c r="C8" s="144">
        <v>2642533</v>
      </c>
      <c r="D8" s="70"/>
      <c r="E8" s="144">
        <v>72887560771</v>
      </c>
      <c r="F8" s="144"/>
      <c r="G8" s="144">
        <v>-70968896836</v>
      </c>
      <c r="H8" s="144"/>
      <c r="I8" s="144">
        <f t="shared" ref="I8:I18" si="0">E8+G8</f>
        <v>1918663935</v>
      </c>
      <c r="J8" s="144"/>
      <c r="K8" s="144">
        <v>2642533</v>
      </c>
      <c r="L8" s="144"/>
      <c r="M8" s="144">
        <v>72887560771</v>
      </c>
      <c r="N8" s="144"/>
      <c r="O8" s="144">
        <v>-69999985686</v>
      </c>
      <c r="P8" s="70"/>
      <c r="Q8" s="144">
        <f t="shared" ref="Q8:Q18" si="1">M8+O8</f>
        <v>2887575085</v>
      </c>
    </row>
    <row r="9" spans="1:17" s="263" customFormat="1" ht="27" customHeight="1">
      <c r="A9" s="116" t="s">
        <v>189</v>
      </c>
      <c r="B9" s="111"/>
      <c r="C9" s="144">
        <v>6128379</v>
      </c>
      <c r="D9" s="70"/>
      <c r="E9" s="144">
        <v>72909815233</v>
      </c>
      <c r="F9" s="144"/>
      <c r="G9" s="144">
        <v>-70990713349</v>
      </c>
      <c r="H9" s="144"/>
      <c r="I9" s="144">
        <f t="shared" si="0"/>
        <v>1919101884</v>
      </c>
      <c r="J9" s="144"/>
      <c r="K9" s="144">
        <v>6128379</v>
      </c>
      <c r="L9" s="144"/>
      <c r="M9" s="144">
        <v>72909815233</v>
      </c>
      <c r="N9" s="144"/>
      <c r="O9" s="144">
        <v>-70017526764</v>
      </c>
      <c r="P9" s="70"/>
      <c r="Q9" s="144">
        <f t="shared" si="1"/>
        <v>2892288469</v>
      </c>
    </row>
    <row r="10" spans="1:17" s="263" customFormat="1" ht="27" customHeight="1">
      <c r="A10" s="116" t="s">
        <v>158</v>
      </c>
      <c r="B10" s="111"/>
      <c r="C10" s="144">
        <v>4899171</v>
      </c>
      <c r="D10" s="70"/>
      <c r="E10" s="144">
        <v>89493891533</v>
      </c>
      <c r="F10" s="144"/>
      <c r="G10" s="144">
        <v>-87138370116</v>
      </c>
      <c r="H10" s="144"/>
      <c r="I10" s="144">
        <f t="shared" si="0"/>
        <v>2355521417</v>
      </c>
      <c r="J10" s="144"/>
      <c r="K10" s="144">
        <v>4899171</v>
      </c>
      <c r="L10" s="144"/>
      <c r="M10" s="144">
        <v>89493891533</v>
      </c>
      <c r="N10" s="144"/>
      <c r="O10" s="144">
        <v>-77980407260</v>
      </c>
      <c r="P10" s="70"/>
      <c r="Q10" s="144">
        <f t="shared" si="1"/>
        <v>11513484273</v>
      </c>
    </row>
    <row r="11" spans="1:17" s="263" customFormat="1" ht="27" customHeight="1">
      <c r="A11" s="116" t="s">
        <v>190</v>
      </c>
      <c r="B11" s="111"/>
      <c r="C11" s="144">
        <v>3698906</v>
      </c>
      <c r="D11" s="70"/>
      <c r="E11" s="144">
        <v>72796282544</v>
      </c>
      <c r="F11" s="144"/>
      <c r="G11" s="144">
        <v>-70940393448</v>
      </c>
      <c r="H11" s="144"/>
      <c r="I11" s="144">
        <f t="shared" si="0"/>
        <v>1855889096</v>
      </c>
      <c r="J11" s="144"/>
      <c r="K11" s="144">
        <v>3698906</v>
      </c>
      <c r="L11" s="144"/>
      <c r="M11" s="144">
        <v>72796282544</v>
      </c>
      <c r="N11" s="144"/>
      <c r="O11" s="144">
        <v>-69999983586</v>
      </c>
      <c r="P11" s="70"/>
      <c r="Q11" s="144">
        <f t="shared" si="1"/>
        <v>2796298958</v>
      </c>
    </row>
    <row r="12" spans="1:17" s="263" customFormat="1" ht="27" customHeight="1">
      <c r="A12" s="116" t="s">
        <v>191</v>
      </c>
      <c r="B12" s="111"/>
      <c r="C12" s="144">
        <v>3268231</v>
      </c>
      <c r="D12" s="70"/>
      <c r="E12" s="144">
        <v>72791609583</v>
      </c>
      <c r="F12" s="144"/>
      <c r="G12" s="144">
        <v>-70937901642</v>
      </c>
      <c r="H12" s="144"/>
      <c r="I12" s="144">
        <f t="shared" si="0"/>
        <v>1853707941</v>
      </c>
      <c r="J12" s="144"/>
      <c r="K12" s="144">
        <v>3268231</v>
      </c>
      <c r="L12" s="144"/>
      <c r="M12" s="144">
        <v>72791609583</v>
      </c>
      <c r="N12" s="144"/>
      <c r="O12" s="144">
        <v>-69999984710</v>
      </c>
      <c r="P12" s="70"/>
      <c r="Q12" s="144">
        <f t="shared" si="1"/>
        <v>2791624873</v>
      </c>
    </row>
    <row r="13" spans="1:17" s="263" customFormat="1" ht="27" customHeight="1">
      <c r="A13" s="116" t="s">
        <v>142</v>
      </c>
      <c r="B13" s="111"/>
      <c r="C13" s="144">
        <v>120000</v>
      </c>
      <c r="D13" s="70"/>
      <c r="E13" s="144">
        <v>88631780250</v>
      </c>
      <c r="F13" s="144"/>
      <c r="G13" s="144">
        <v>-88663926750</v>
      </c>
      <c r="H13" s="144"/>
      <c r="I13" s="144">
        <f t="shared" si="0"/>
        <v>-32146500</v>
      </c>
      <c r="J13" s="144"/>
      <c r="K13" s="144">
        <v>120000</v>
      </c>
      <c r="L13" s="144"/>
      <c r="M13" s="144">
        <v>88631780250</v>
      </c>
      <c r="N13" s="144"/>
      <c r="O13" s="144">
        <v>-96015500000</v>
      </c>
      <c r="P13" s="70"/>
      <c r="Q13" s="144">
        <f t="shared" si="1"/>
        <v>-7383719750</v>
      </c>
    </row>
    <row r="14" spans="1:17" s="263" customFormat="1" ht="27" customHeight="1">
      <c r="A14" s="116" t="s">
        <v>91</v>
      </c>
      <c r="B14" s="111"/>
      <c r="C14" s="144">
        <v>320000</v>
      </c>
      <c r="D14" s="70"/>
      <c r="E14" s="144">
        <v>319826000000</v>
      </c>
      <c r="F14" s="144"/>
      <c r="G14" s="144">
        <v>-319942000000</v>
      </c>
      <c r="H14" s="144"/>
      <c r="I14" s="144">
        <f t="shared" si="0"/>
        <v>-116000000</v>
      </c>
      <c r="J14" s="144"/>
      <c r="K14" s="144">
        <v>320000</v>
      </c>
      <c r="L14" s="144"/>
      <c r="M14" s="144">
        <v>319826000000</v>
      </c>
      <c r="N14" s="144"/>
      <c r="O14" s="144">
        <v>-317766394400</v>
      </c>
      <c r="P14" s="86"/>
      <c r="Q14" s="144">
        <f t="shared" si="1"/>
        <v>2059605600</v>
      </c>
    </row>
    <row r="15" spans="1:17" s="263" customFormat="1" ht="27" customHeight="1">
      <c r="A15" s="116" t="s">
        <v>177</v>
      </c>
      <c r="B15" s="111"/>
      <c r="C15" s="144">
        <v>100000</v>
      </c>
      <c r="D15" s="70"/>
      <c r="E15" s="144">
        <v>90459385950</v>
      </c>
      <c r="F15" s="144"/>
      <c r="G15" s="144">
        <v>-87030222913</v>
      </c>
      <c r="H15" s="144"/>
      <c r="I15" s="144">
        <f t="shared" si="0"/>
        <v>3429163037</v>
      </c>
      <c r="J15" s="144"/>
      <c r="K15" s="144">
        <v>100000</v>
      </c>
      <c r="L15" s="144"/>
      <c r="M15" s="144">
        <v>90459385950</v>
      </c>
      <c r="N15" s="144"/>
      <c r="O15" s="144">
        <v>-90255320000</v>
      </c>
      <c r="P15" s="86"/>
      <c r="Q15" s="144">
        <f t="shared" si="1"/>
        <v>204065950</v>
      </c>
    </row>
    <row r="16" spans="1:17" s="263" customFormat="1" ht="27" customHeight="1">
      <c r="A16" s="116" t="s">
        <v>143</v>
      </c>
      <c r="B16" s="111"/>
      <c r="C16" s="144">
        <v>320000</v>
      </c>
      <c r="D16" s="70"/>
      <c r="E16" s="144">
        <v>278995093885</v>
      </c>
      <c r="F16" s="144"/>
      <c r="G16" s="144">
        <v>-280365174600</v>
      </c>
      <c r="H16" s="144"/>
      <c r="I16" s="144">
        <f t="shared" si="0"/>
        <v>-1370080715</v>
      </c>
      <c r="J16" s="144"/>
      <c r="K16" s="144">
        <v>320000</v>
      </c>
      <c r="L16" s="144"/>
      <c r="M16" s="144">
        <v>278995093885</v>
      </c>
      <c r="N16" s="144"/>
      <c r="O16" s="144">
        <v>-295347345800</v>
      </c>
      <c r="P16" s="86"/>
      <c r="Q16" s="144">
        <f t="shared" si="1"/>
        <v>-16352251915</v>
      </c>
    </row>
    <row r="17" spans="1:17" s="263" customFormat="1" ht="27" customHeight="1">
      <c r="A17" s="116" t="s">
        <v>129</v>
      </c>
      <c r="B17" s="111"/>
      <c r="C17" s="144">
        <v>200000</v>
      </c>
      <c r="D17" s="70"/>
      <c r="E17" s="144">
        <v>199891250000</v>
      </c>
      <c r="F17" s="144"/>
      <c r="G17" s="144">
        <v>-199963750000</v>
      </c>
      <c r="H17" s="144"/>
      <c r="I17" s="144">
        <f t="shared" si="0"/>
        <v>-72500000</v>
      </c>
      <c r="J17" s="144"/>
      <c r="K17" s="144">
        <v>200000</v>
      </c>
      <c r="L17" s="144"/>
      <c r="M17" s="144">
        <v>199891250000</v>
      </c>
      <c r="N17" s="144"/>
      <c r="O17" s="144">
        <v>-198603996500</v>
      </c>
      <c r="P17" s="86"/>
      <c r="Q17" s="144">
        <f t="shared" si="1"/>
        <v>1287253500</v>
      </c>
    </row>
    <row r="18" spans="1:17" s="263" customFormat="1" ht="27" customHeight="1">
      <c r="A18" s="116" t="s">
        <v>185</v>
      </c>
      <c r="B18" s="111"/>
      <c r="C18" s="144">
        <v>530000</v>
      </c>
      <c r="D18" s="70"/>
      <c r="E18" s="144">
        <v>501351042060</v>
      </c>
      <c r="F18" s="144"/>
      <c r="G18" s="144">
        <v>-498549521520</v>
      </c>
      <c r="H18" s="144"/>
      <c r="I18" s="144">
        <f t="shared" si="0"/>
        <v>2801520540</v>
      </c>
      <c r="J18" s="144"/>
      <c r="K18" s="144">
        <v>530000</v>
      </c>
      <c r="L18" s="144"/>
      <c r="M18" s="144">
        <v>501351042060</v>
      </c>
      <c r="N18" s="144"/>
      <c r="O18" s="144">
        <v>-497222256625</v>
      </c>
      <c r="P18" s="86"/>
      <c r="Q18" s="144">
        <f t="shared" si="1"/>
        <v>4128785435</v>
      </c>
    </row>
    <row r="19" spans="1:17" s="263" customFormat="1" ht="25.5" customHeight="1" thickBot="1">
      <c r="A19" s="264"/>
      <c r="B19" s="111"/>
      <c r="C19" s="188"/>
      <c r="D19" s="188"/>
      <c r="E19" s="265">
        <f>SUM(E7:E18)</f>
        <v>1960177572997</v>
      </c>
      <c r="F19" s="188"/>
      <c r="G19" s="265">
        <f>SUM(G7:G18)</f>
        <v>-1943018845286</v>
      </c>
      <c r="H19" s="188"/>
      <c r="I19" s="265">
        <f>SUM(I7:I18)</f>
        <v>17158727711</v>
      </c>
      <c r="J19" s="188"/>
      <c r="K19" s="188"/>
      <c r="L19" s="188"/>
      <c r="M19" s="265">
        <f>SUM(M7:M18)</f>
        <v>1960177572997</v>
      </c>
      <c r="N19" s="188"/>
      <c r="O19" s="265">
        <f>SUM(O7:O18)</f>
        <v>-1944206453675</v>
      </c>
      <c r="P19" s="188"/>
      <c r="Q19" s="265">
        <f>SUM(Q7:Q18)</f>
        <v>15971119322</v>
      </c>
    </row>
    <row r="20" spans="1:17" s="263" customFormat="1" ht="22.5" thickTop="1">
      <c r="A20" s="111"/>
      <c r="B20" s="111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</row>
    <row r="21" spans="1:17" s="263" customFormat="1" ht="24.75" customHeight="1">
      <c r="A21" s="490" t="s">
        <v>36</v>
      </c>
      <c r="B21" s="491"/>
      <c r="C21" s="491"/>
      <c r="D21" s="491"/>
      <c r="E21" s="491"/>
      <c r="F21" s="491"/>
      <c r="G21" s="491"/>
      <c r="H21" s="491"/>
      <c r="I21" s="491"/>
      <c r="J21" s="491"/>
      <c r="K21" s="491"/>
      <c r="L21" s="491"/>
      <c r="M21" s="491"/>
      <c r="N21" s="491"/>
      <c r="O21" s="491"/>
      <c r="P21" s="491"/>
      <c r="Q21" s="492"/>
    </row>
    <row r="22" spans="1:17" hidden="1">
      <c r="E22" s="12">
        <v>1174905835901</v>
      </c>
      <c r="M22" s="12">
        <v>1174905835901</v>
      </c>
      <c r="Q22" s="12">
        <v>8231634510</v>
      </c>
    </row>
    <row r="23" spans="1:17" hidden="1">
      <c r="E23" s="12">
        <f>E22-E19</f>
        <v>-785271737096</v>
      </c>
      <c r="I23" s="12">
        <v>6606085937</v>
      </c>
      <c r="M23" s="12">
        <f>M22-M19</f>
        <v>-785271737096</v>
      </c>
      <c r="Q23" s="12">
        <f>Q22-Q19</f>
        <v>-7739484812</v>
      </c>
    </row>
    <row r="24" spans="1:17" hidden="1">
      <c r="I24" s="12">
        <f>I23-I19</f>
        <v>-10552641774</v>
      </c>
    </row>
    <row r="25" spans="1:17" hidden="1"/>
    <row r="28" spans="1:17">
      <c r="M28" s="372"/>
      <c r="N28" s="12">
        <v>0</v>
      </c>
    </row>
    <row r="29" spans="1:17">
      <c r="M29" s="372"/>
      <c r="N29" s="12">
        <v>19508609153</v>
      </c>
    </row>
  </sheetData>
  <autoFilter ref="A6:Q6" xr:uid="{00000000-0009-0000-0000-000011000000}">
    <sortState xmlns:xlrd2="http://schemas.microsoft.com/office/spreadsheetml/2017/richdata2" ref="A7:Q21">
      <sortCondition descending="1" ref="Q6"/>
    </sortState>
  </autoFilter>
  <mergeCells count="7">
    <mergeCell ref="A21:Q21"/>
    <mergeCell ref="C5:I5"/>
    <mergeCell ref="K5:Q5"/>
    <mergeCell ref="A4:H4"/>
    <mergeCell ref="A1:Q1"/>
    <mergeCell ref="A2:Q2"/>
    <mergeCell ref="A3:Q3"/>
  </mergeCells>
  <printOptions horizontalCentered="1"/>
  <pageMargins left="0.25" right="0.25" top="0.75" bottom="0.75" header="0.3" footer="0.3"/>
  <pageSetup paperSize="9" scale="6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A1:AO54"/>
  <sheetViews>
    <sheetView rightToLeft="1" view="pageBreakPreview" zoomScaleNormal="100" zoomScaleSheetLayoutView="100" workbookViewId="0">
      <selection activeCell="K20" sqref="K20"/>
    </sheetView>
  </sheetViews>
  <sheetFormatPr defaultRowHeight="15"/>
  <cols>
    <col min="1" max="1" width="33.42578125" bestFit="1" customWidth="1"/>
    <col min="2" max="2" width="0.42578125" customWidth="1"/>
    <col min="3" max="3" width="18.7109375" bestFit="1" customWidth="1"/>
    <col min="4" max="4" width="0.42578125" customWidth="1"/>
    <col min="5" max="5" width="21" customWidth="1"/>
    <col min="6" max="6" width="0.5703125" customWidth="1"/>
    <col min="7" max="7" width="8" customWidth="1"/>
    <col min="8" max="8" width="0.7109375" customWidth="1"/>
    <col min="9" max="9" width="16.85546875" customWidth="1"/>
    <col min="10" max="10" width="0.5703125" customWidth="1"/>
    <col min="11" max="11" width="23.42578125" customWidth="1"/>
    <col min="12" max="12" width="0.7109375" customWidth="1"/>
    <col min="13" max="13" width="10.42578125" customWidth="1"/>
    <col min="14" max="14" width="0.5703125" customWidth="1"/>
    <col min="15" max="15" width="27.28515625" customWidth="1"/>
    <col min="16" max="16" width="0.42578125" customWidth="1"/>
    <col min="18" max="18" width="17.85546875" customWidth="1"/>
  </cols>
  <sheetData>
    <row r="1" spans="1:24" s="357" customFormat="1" ht="21">
      <c r="A1" s="440" t="s">
        <v>75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154"/>
      <c r="R1" s="154"/>
      <c r="S1" s="154"/>
      <c r="T1" s="154"/>
      <c r="U1" s="154"/>
      <c r="V1" s="154"/>
      <c r="W1" s="154"/>
      <c r="X1" s="154"/>
    </row>
    <row r="2" spans="1:24" s="357" customFormat="1" ht="21">
      <c r="A2" s="440" t="s">
        <v>42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154"/>
      <c r="R2" s="154"/>
      <c r="S2" s="154"/>
      <c r="T2" s="154"/>
      <c r="U2" s="154"/>
      <c r="V2" s="154"/>
      <c r="W2" s="154"/>
      <c r="X2" s="154"/>
    </row>
    <row r="3" spans="1:24" s="357" customFormat="1" ht="21">
      <c r="A3" s="440" t="str">
        <f>سپرده!A3</f>
        <v>منتهی به 1404/08/30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154"/>
      <c r="R3" s="154"/>
      <c r="S3" s="154"/>
      <c r="T3" s="154"/>
      <c r="U3" s="154"/>
      <c r="V3" s="154"/>
      <c r="W3" s="154"/>
      <c r="X3" s="154"/>
    </row>
    <row r="4" spans="1:24" s="357" customFormat="1" ht="11.25" customHeight="1"/>
    <row r="5" spans="1:24" s="357" customFormat="1" ht="18.75">
      <c r="A5" s="417" t="s">
        <v>97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</row>
    <row r="6" spans="1:24" s="358" customFormat="1" ht="23.25" customHeight="1">
      <c r="A6" s="495" t="s">
        <v>204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495"/>
    </row>
    <row r="7" spans="1:24" s="357" customFormat="1" ht="39" customHeight="1">
      <c r="A7" s="359" t="s">
        <v>98</v>
      </c>
      <c r="B7" s="323"/>
      <c r="C7" s="359" t="s">
        <v>99</v>
      </c>
      <c r="D7" s="323"/>
      <c r="E7" s="359" t="s">
        <v>100</v>
      </c>
      <c r="F7" s="323"/>
      <c r="G7" s="359" t="s">
        <v>101</v>
      </c>
      <c r="H7" s="323"/>
      <c r="I7" s="359" t="s">
        <v>102</v>
      </c>
      <c r="J7" s="323"/>
      <c r="K7" s="359" t="s">
        <v>103</v>
      </c>
      <c r="L7" s="323"/>
      <c r="M7" s="359" t="s">
        <v>104</v>
      </c>
      <c r="N7" s="323"/>
      <c r="O7" s="359" t="s">
        <v>193</v>
      </c>
    </row>
    <row r="8" spans="1:24" s="357" customFormat="1" ht="31.5" customHeight="1">
      <c r="A8" s="360" t="s">
        <v>124</v>
      </c>
      <c r="B8" s="360"/>
      <c r="C8" s="323" t="s">
        <v>184</v>
      </c>
      <c r="D8" s="323"/>
      <c r="E8" s="323" t="s">
        <v>125</v>
      </c>
      <c r="F8" s="323"/>
      <c r="G8" s="212">
        <f>اوراق!M12</f>
        <v>320000</v>
      </c>
      <c r="H8" s="212"/>
      <c r="I8" s="367">
        <v>320000000000</v>
      </c>
      <c r="J8" s="367"/>
      <c r="K8" s="367">
        <v>32473323136</v>
      </c>
      <c r="L8" s="361"/>
      <c r="M8" s="362">
        <v>0.23</v>
      </c>
      <c r="N8" s="362"/>
      <c r="O8" s="363">
        <v>0.39100000000000001</v>
      </c>
    </row>
    <row r="9" spans="1:24" s="357" customFormat="1" ht="27" customHeight="1">
      <c r="A9" s="360" t="s">
        <v>124</v>
      </c>
      <c r="B9" s="360"/>
      <c r="C9" s="323" t="s">
        <v>184</v>
      </c>
      <c r="D9" s="323"/>
      <c r="E9" s="323" t="s">
        <v>132</v>
      </c>
      <c r="F9" s="323"/>
      <c r="G9" s="212">
        <v>200000</v>
      </c>
      <c r="H9" s="212"/>
      <c r="I9" s="367">
        <v>211031593750</v>
      </c>
      <c r="J9" s="367"/>
      <c r="K9" s="374">
        <v>19826073288</v>
      </c>
      <c r="L9" s="361"/>
      <c r="M9" s="362">
        <v>0.26</v>
      </c>
      <c r="N9" s="362"/>
      <c r="O9" s="363">
        <v>0.38700000000000001</v>
      </c>
      <c r="R9" s="364"/>
    </row>
    <row r="10" spans="1:24" s="357" customFormat="1" ht="14.25" customHeight="1">
      <c r="A10" s="360"/>
      <c r="B10" s="360"/>
      <c r="C10" s="323"/>
      <c r="D10" s="323"/>
      <c r="E10" s="323"/>
      <c r="F10" s="323"/>
      <c r="G10" s="212"/>
      <c r="H10" s="212"/>
      <c r="I10" s="361"/>
      <c r="J10" s="361"/>
      <c r="K10" s="361"/>
      <c r="L10" s="361"/>
      <c r="M10" s="362"/>
      <c r="N10" s="362"/>
      <c r="O10" s="363"/>
    </row>
    <row r="11" spans="1:24" s="357" customFormat="1" ht="15.75" customHeight="1">
      <c r="A11" s="494" t="s">
        <v>120</v>
      </c>
      <c r="B11" s="494"/>
      <c r="C11" s="494"/>
      <c r="D11" s="494"/>
      <c r="E11" s="494"/>
      <c r="F11" s="494"/>
      <c r="G11" s="494"/>
      <c r="H11" s="494"/>
      <c r="I11" s="494"/>
      <c r="J11" s="494"/>
      <c r="K11" s="494"/>
      <c r="L11" s="285"/>
    </row>
    <row r="12" spans="1:24">
      <c r="K12" s="189"/>
      <c r="L12" s="189"/>
    </row>
    <row r="13" spans="1:24">
      <c r="K13" s="368"/>
    </row>
    <row r="14" spans="1:24">
      <c r="K14" s="368"/>
      <c r="O14" s="100"/>
    </row>
    <row r="15" spans="1:24">
      <c r="K15" s="100"/>
    </row>
    <row r="18" spans="1:11">
      <c r="K18" s="100"/>
    </row>
    <row r="21" spans="1:11">
      <c r="A21" t="s">
        <v>121</v>
      </c>
    </row>
    <row r="54" spans="41:41">
      <c r="AO54" t="s">
        <v>122</v>
      </c>
    </row>
  </sheetData>
  <mergeCells count="6">
    <mergeCell ref="A11:K11"/>
    <mergeCell ref="A1:P1"/>
    <mergeCell ref="A2:P2"/>
    <mergeCell ref="A5:X5"/>
    <mergeCell ref="A3:P3"/>
    <mergeCell ref="A6:O6"/>
  </mergeCells>
  <printOptions horizontalCentered="1"/>
  <pageMargins left="0.7" right="0.7" top="0.75" bottom="0.75" header="0.3" footer="0.3"/>
  <pageSetup scale="74" fitToHeight="0" orientation="landscape" r:id="rId1"/>
  <colBreaks count="1" manualBreakCount="1">
    <brk id="15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W16"/>
  <sheetViews>
    <sheetView rightToLeft="1" view="pageBreakPreview" zoomScale="70" zoomScaleNormal="100" zoomScaleSheetLayoutView="70" workbookViewId="0">
      <selection activeCell="E22" sqref="E22"/>
    </sheetView>
  </sheetViews>
  <sheetFormatPr defaultColWidth="9.140625" defaultRowHeight="30.75"/>
  <cols>
    <col min="1" max="1" width="59.85546875" style="20" customWidth="1"/>
    <col min="2" max="2" width="1.85546875" style="20" customWidth="1"/>
    <col min="3" max="3" width="11.42578125" style="24" customWidth="1"/>
    <col min="4" max="4" width="1.140625" style="24" customWidth="1"/>
    <col min="5" max="5" width="24.85546875" style="24" customWidth="1"/>
    <col min="6" max="6" width="1.42578125" style="24" customWidth="1"/>
    <col min="7" max="7" width="22.28515625" style="24" customWidth="1"/>
    <col min="8" max="8" width="1.5703125" style="24" customWidth="1"/>
    <col min="9" max="9" width="20.5703125" style="24" bestFit="1" customWidth="1"/>
    <col min="10" max="10" width="29.140625" style="24" bestFit="1" customWidth="1"/>
    <col min="11" max="11" width="1.42578125" style="24" customWidth="1"/>
    <col min="12" max="12" width="20.7109375" style="24" customWidth="1"/>
    <col min="13" max="13" width="29.140625" style="24" customWidth="1"/>
    <col min="14" max="14" width="1.140625" style="24" customWidth="1"/>
    <col min="15" max="15" width="13" style="24" customWidth="1"/>
    <col min="16" max="16" width="1.42578125" style="24" customWidth="1"/>
    <col min="17" max="17" width="18.7109375" style="24" customWidth="1"/>
    <col min="18" max="18" width="1.5703125" style="24" customWidth="1"/>
    <col min="19" max="19" width="24.28515625" style="24" customWidth="1"/>
    <col min="20" max="20" width="1.85546875" style="24" customWidth="1"/>
    <col min="21" max="21" width="37.42578125" style="24" bestFit="1" customWidth="1"/>
    <col min="22" max="22" width="1.5703125" style="20" customWidth="1"/>
    <col min="23" max="23" width="21.85546875" style="31" customWidth="1"/>
    <col min="24" max="24" width="10.140625" style="20" bestFit="1" customWidth="1"/>
    <col min="25" max="16384" width="9.140625" style="20"/>
  </cols>
  <sheetData>
    <row r="1" spans="1:23" ht="31.5">
      <c r="A1" s="376" t="s">
        <v>75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ht="31.5">
      <c r="A2" s="376" t="s">
        <v>42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</row>
    <row r="3" spans="1:23" ht="31.5">
      <c r="A3" s="376" t="str">
        <f>روکش!A21</f>
        <v>منتهی به 1404/08/30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</row>
    <row r="4" spans="1:23" ht="24.75" customHeight="1">
      <c r="A4" s="385" t="s">
        <v>21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</row>
    <row r="5" spans="1:23" ht="31.5">
      <c r="A5" s="385" t="s">
        <v>22</v>
      </c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</row>
    <row r="7" spans="1:23" ht="36.75" customHeight="1" thickBot="1">
      <c r="A7" s="1"/>
      <c r="B7" s="2"/>
      <c r="C7" s="387" t="str">
        <f>اوراق!M6</f>
        <v>1404/07/30</v>
      </c>
      <c r="D7" s="387"/>
      <c r="E7" s="387"/>
      <c r="F7" s="387"/>
      <c r="G7" s="387"/>
      <c r="H7" s="3"/>
      <c r="I7" s="386" t="s">
        <v>7</v>
      </c>
      <c r="J7" s="386"/>
      <c r="K7" s="386"/>
      <c r="L7" s="386"/>
      <c r="M7" s="386"/>
      <c r="O7" s="388" t="str">
        <f>اوراق!Y6</f>
        <v xml:space="preserve"> 1404/08/30</v>
      </c>
      <c r="P7" s="388"/>
      <c r="Q7" s="388"/>
      <c r="R7" s="388"/>
      <c r="S7" s="388"/>
      <c r="T7" s="388"/>
      <c r="U7" s="388"/>
      <c r="V7" s="388"/>
      <c r="W7" s="388"/>
    </row>
    <row r="8" spans="1:23" ht="29.25" customHeight="1">
      <c r="A8" s="377" t="s">
        <v>1</v>
      </c>
      <c r="B8" s="4"/>
      <c r="C8" s="383" t="s">
        <v>3</v>
      </c>
      <c r="D8" s="380"/>
      <c r="E8" s="383" t="s">
        <v>0</v>
      </c>
      <c r="F8" s="380"/>
      <c r="G8" s="389" t="s">
        <v>17</v>
      </c>
      <c r="H8" s="23"/>
      <c r="I8" s="379" t="s">
        <v>4</v>
      </c>
      <c r="J8" s="379"/>
      <c r="K8" s="25"/>
      <c r="L8" s="379" t="s">
        <v>5</v>
      </c>
      <c r="M8" s="379"/>
      <c r="O8" s="381" t="s">
        <v>3</v>
      </c>
      <c r="P8" s="380"/>
      <c r="Q8" s="389" t="s">
        <v>26</v>
      </c>
      <c r="R8" s="22"/>
      <c r="S8" s="381" t="s">
        <v>0</v>
      </c>
      <c r="T8" s="380"/>
      <c r="U8" s="389" t="s">
        <v>17</v>
      </c>
      <c r="V8" s="5"/>
      <c r="W8" s="391" t="s">
        <v>18</v>
      </c>
    </row>
    <row r="9" spans="1:23" ht="29.25" customHeight="1" thickBot="1">
      <c r="A9" s="378"/>
      <c r="B9" s="4"/>
      <c r="C9" s="382"/>
      <c r="D9" s="384"/>
      <c r="E9" s="382"/>
      <c r="F9" s="384"/>
      <c r="G9" s="390"/>
      <c r="H9" s="23"/>
      <c r="I9" s="26" t="s">
        <v>3</v>
      </c>
      <c r="J9" s="26" t="s">
        <v>0</v>
      </c>
      <c r="K9" s="25"/>
      <c r="L9" s="26" t="s">
        <v>3</v>
      </c>
      <c r="M9" s="26" t="s">
        <v>41</v>
      </c>
      <c r="O9" s="382"/>
      <c r="P9" s="380"/>
      <c r="Q9" s="390"/>
      <c r="R9" s="22"/>
      <c r="S9" s="382"/>
      <c r="T9" s="380"/>
      <c r="U9" s="390"/>
      <c r="V9" s="5"/>
      <c r="W9" s="392"/>
    </row>
    <row r="10" spans="1:23" ht="40.15" customHeight="1" thickBot="1">
      <c r="A10" s="149"/>
      <c r="C10" s="24">
        <v>0</v>
      </c>
      <c r="E10" s="24">
        <v>0</v>
      </c>
      <c r="G10" s="24">
        <v>0</v>
      </c>
      <c r="I10" s="24">
        <v>0</v>
      </c>
      <c r="J10" s="24">
        <v>0</v>
      </c>
      <c r="K10" s="6"/>
      <c r="L10" s="24">
        <v>0</v>
      </c>
      <c r="M10" s="24">
        <v>0</v>
      </c>
      <c r="O10" s="24">
        <v>0</v>
      </c>
      <c r="Q10" s="24">
        <v>0</v>
      </c>
      <c r="S10" s="24">
        <v>0</v>
      </c>
      <c r="U10" s="24">
        <v>0</v>
      </c>
      <c r="V10" s="6"/>
      <c r="W10" s="51">
        <f>U10/اوراق!AE19</f>
        <v>0</v>
      </c>
    </row>
    <row r="11" spans="1:23" ht="42" customHeight="1" thickBot="1">
      <c r="B11" s="4"/>
      <c r="D11" s="27">
        <f>SUM(D10:D10)</f>
        <v>0</v>
      </c>
      <c r="E11" s="27">
        <f>SUM(E10:E10)</f>
        <v>0</v>
      </c>
      <c r="G11" s="27">
        <f>SUM(G10:G10)</f>
        <v>0</v>
      </c>
      <c r="J11" s="27">
        <f>SUM(J10:J10)</f>
        <v>0</v>
      </c>
      <c r="M11" s="27">
        <f>SUM(M10:M10)</f>
        <v>0</v>
      </c>
      <c r="S11" s="27">
        <f>SUM(S10:S10)</f>
        <v>0</v>
      </c>
      <c r="U11" s="28">
        <f>SUM(U10:U10)</f>
        <v>0</v>
      </c>
      <c r="W11" s="29">
        <f>SUM(W10:W10)</f>
        <v>0</v>
      </c>
    </row>
    <row r="12" spans="1:23" ht="31.5" thickTop="1">
      <c r="U12" s="30"/>
    </row>
    <row r="14" spans="1:23">
      <c r="E14" s="58"/>
      <c r="G14" s="58"/>
      <c r="S14" s="58"/>
      <c r="U14" s="58"/>
    </row>
    <row r="15" spans="1:23">
      <c r="G15" s="24" t="s">
        <v>50</v>
      </c>
    </row>
    <row r="16" spans="1:23">
      <c r="E16" s="58"/>
      <c r="G16" s="58"/>
      <c r="S16" s="58"/>
      <c r="U16" s="58"/>
    </row>
  </sheetData>
  <autoFilter ref="A9:W9" xr:uid="{00000000-0009-0000-0000-000001000000}">
    <sortState xmlns:xlrd2="http://schemas.microsoft.com/office/spreadsheetml/2017/richdata2" ref="A11:W37">
      <sortCondition descending="1" ref="U9"/>
    </sortState>
  </autoFilter>
  <mergeCells count="23">
    <mergeCell ref="C7:G7"/>
    <mergeCell ref="O7:W7"/>
    <mergeCell ref="F8:F9"/>
    <mergeCell ref="G8:G9"/>
    <mergeCell ref="U8:U9"/>
    <mergeCell ref="Q8:Q9"/>
    <mergeCell ref="W8:W9"/>
    <mergeCell ref="A1:W1"/>
    <mergeCell ref="A2:W2"/>
    <mergeCell ref="A3:W3"/>
    <mergeCell ref="A8:A9"/>
    <mergeCell ref="I8:J8"/>
    <mergeCell ref="L8:M8"/>
    <mergeCell ref="P8:P9"/>
    <mergeCell ref="T8:T9"/>
    <mergeCell ref="S8:S9"/>
    <mergeCell ref="O8:O9"/>
    <mergeCell ref="E8:E9"/>
    <mergeCell ref="C8:C9"/>
    <mergeCell ref="D8:D9"/>
    <mergeCell ref="A5:W5"/>
    <mergeCell ref="A4:W4"/>
    <mergeCell ref="I7:M7"/>
  </mergeCells>
  <printOptions horizontalCentered="1"/>
  <pageMargins left="0" right="0" top="0.74803149606299202" bottom="0.74803149606299202" header="0.31496062992126" footer="0.31496062992126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AH26"/>
  <sheetViews>
    <sheetView rightToLeft="1" view="pageBreakPreview" zoomScale="70" zoomScaleNormal="50" zoomScaleSheetLayoutView="70" workbookViewId="0">
      <pane xSplit="2" ySplit="8" topLeftCell="I9" activePane="bottomRight" state="frozen"/>
      <selection activeCell="I16" sqref="I16"/>
      <selection pane="topRight" activeCell="I16" sqref="I16"/>
      <selection pane="bottomLeft" activeCell="I16" sqref="I16"/>
      <selection pane="bottomRight" activeCell="V22" sqref="V22"/>
    </sheetView>
  </sheetViews>
  <sheetFormatPr defaultColWidth="9.140625" defaultRowHeight="15.75"/>
  <cols>
    <col min="1" max="1" width="52.42578125" style="89" customWidth="1"/>
    <col min="2" max="2" width="0.5703125" style="89" hidden="1" customWidth="1"/>
    <col min="3" max="3" width="15.42578125" style="89" customWidth="1"/>
    <col min="4" max="4" width="0.5703125" style="89" customWidth="1"/>
    <col min="5" max="5" width="23" style="89" customWidth="1"/>
    <col min="6" max="6" width="0.5703125" style="89" customWidth="1"/>
    <col min="7" max="7" width="19.7109375" style="89" customWidth="1"/>
    <col min="8" max="8" width="0.5703125" style="89" customWidth="1"/>
    <col min="9" max="9" width="19.7109375" style="89" customWidth="1"/>
    <col min="10" max="10" width="0.42578125" style="89" customWidth="1"/>
    <col min="11" max="11" width="14.42578125" style="89" customWidth="1"/>
    <col min="12" max="12" width="0.7109375" style="89" customWidth="1"/>
    <col min="13" max="13" width="15.85546875" style="89" customWidth="1"/>
    <col min="14" max="14" width="1.140625" style="89" customWidth="1"/>
    <col min="15" max="15" width="28.7109375" style="89" customWidth="1"/>
    <col min="16" max="16" width="0.5703125" style="89" customWidth="1"/>
    <col min="17" max="17" width="28.42578125" style="89" customWidth="1"/>
    <col min="18" max="18" width="0.5703125" style="89" customWidth="1"/>
    <col min="19" max="19" width="16.140625" style="89" bestFit="1" customWidth="1"/>
    <col min="20" max="20" width="27.85546875" style="89" customWidth="1"/>
    <col min="21" max="21" width="0.5703125" style="89" customWidth="1"/>
    <col min="22" max="22" width="12" style="89" bestFit="1" customWidth="1"/>
    <col min="23" max="23" width="24" style="89" bestFit="1" customWidth="1"/>
    <col min="24" max="24" width="0.5703125" style="89" customWidth="1"/>
    <col min="25" max="25" width="17" style="89" customWidth="1"/>
    <col min="26" max="26" width="0.42578125" style="89" customWidth="1"/>
    <col min="27" max="27" width="19.7109375" style="89" customWidth="1"/>
    <col min="28" max="28" width="0.7109375" style="89" customWidth="1"/>
    <col min="29" max="29" width="37.42578125" style="89" bestFit="1" customWidth="1"/>
    <col min="30" max="30" width="0.5703125" style="89" customWidth="1"/>
    <col min="31" max="31" width="34" style="89" bestFit="1" customWidth="1"/>
    <col min="32" max="32" width="0.7109375" style="89" customWidth="1"/>
    <col min="33" max="33" width="16.5703125" style="89" customWidth="1"/>
    <col min="34" max="34" width="24.85546875" style="89" bestFit="1" customWidth="1"/>
    <col min="35" max="16384" width="9.140625" style="89"/>
  </cols>
  <sheetData>
    <row r="1" spans="1:34" s="88" customFormat="1" ht="24.75">
      <c r="A1" s="393" t="s">
        <v>75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</row>
    <row r="2" spans="1:34" s="88" customFormat="1" ht="24.75">
      <c r="A2" s="393" t="s">
        <v>42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</row>
    <row r="3" spans="1:34" s="88" customFormat="1" ht="24.75">
      <c r="A3" s="393" t="str">
        <f>روکش!A21</f>
        <v>منتهی به 1404/08/30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</row>
    <row r="4" spans="1:34" ht="27.75">
      <c r="A4" s="394" t="s">
        <v>56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</row>
    <row r="5" spans="1:34" ht="24.7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169"/>
      <c r="AB5" s="90"/>
      <c r="AC5" s="90"/>
      <c r="AD5" s="90"/>
      <c r="AE5" s="90"/>
      <c r="AF5" s="90"/>
      <c r="AG5" s="90"/>
    </row>
    <row r="6" spans="1:34" ht="27.75" customHeight="1" thickBot="1">
      <c r="A6" s="395" t="s">
        <v>57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287"/>
      <c r="M6" s="395" t="s">
        <v>192</v>
      </c>
      <c r="N6" s="395"/>
      <c r="O6" s="395"/>
      <c r="P6" s="395"/>
      <c r="Q6" s="395"/>
      <c r="R6" s="91"/>
      <c r="S6" s="396" t="s">
        <v>7</v>
      </c>
      <c r="T6" s="396"/>
      <c r="U6" s="396"/>
      <c r="V6" s="396"/>
      <c r="W6" s="396"/>
      <c r="X6" s="90"/>
      <c r="Y6" s="395" t="s">
        <v>195</v>
      </c>
      <c r="Z6" s="395"/>
      <c r="AA6" s="395"/>
      <c r="AB6" s="395"/>
      <c r="AC6" s="395"/>
      <c r="AD6" s="395"/>
      <c r="AE6" s="395"/>
      <c r="AF6" s="395"/>
      <c r="AG6" s="395"/>
    </row>
    <row r="7" spans="1:34" ht="26.25" customHeight="1">
      <c r="A7" s="399" t="s">
        <v>58</v>
      </c>
      <c r="B7" s="92"/>
      <c r="C7" s="400" t="s">
        <v>59</v>
      </c>
      <c r="D7" s="324"/>
      <c r="E7" s="402" t="s">
        <v>64</v>
      </c>
      <c r="F7" s="324"/>
      <c r="G7" s="397" t="s">
        <v>60</v>
      </c>
      <c r="H7" s="324"/>
      <c r="I7" s="400" t="s">
        <v>19</v>
      </c>
      <c r="J7" s="324"/>
      <c r="K7" s="402" t="s">
        <v>61</v>
      </c>
      <c r="L7" s="336"/>
      <c r="M7" s="403" t="s">
        <v>3</v>
      </c>
      <c r="N7" s="397"/>
      <c r="O7" s="397" t="s">
        <v>0</v>
      </c>
      <c r="P7" s="397"/>
      <c r="Q7" s="397" t="s">
        <v>17</v>
      </c>
      <c r="R7" s="324"/>
      <c r="S7" s="406" t="s">
        <v>4</v>
      </c>
      <c r="T7" s="406"/>
      <c r="U7" s="138"/>
      <c r="V7" s="406" t="s">
        <v>5</v>
      </c>
      <c r="W7" s="406"/>
      <c r="X7" s="138"/>
      <c r="Y7" s="403" t="s">
        <v>3</v>
      </c>
      <c r="Z7" s="405"/>
      <c r="AA7" s="397" t="s">
        <v>62</v>
      </c>
      <c r="AB7" s="324"/>
      <c r="AC7" s="397" t="s">
        <v>0</v>
      </c>
      <c r="AD7" s="405"/>
      <c r="AE7" s="397" t="s">
        <v>17</v>
      </c>
      <c r="AF7" s="294"/>
      <c r="AG7" s="397" t="s">
        <v>18</v>
      </c>
      <c r="AH7" s="171"/>
    </row>
    <row r="8" spans="1:34" s="93" customFormat="1" ht="36" customHeight="1" thickBot="1">
      <c r="A8" s="395"/>
      <c r="B8" s="92"/>
      <c r="C8" s="401"/>
      <c r="D8" s="324"/>
      <c r="E8" s="401"/>
      <c r="F8" s="324"/>
      <c r="G8" s="398"/>
      <c r="H8" s="324"/>
      <c r="I8" s="401"/>
      <c r="J8" s="324"/>
      <c r="K8" s="401"/>
      <c r="L8" s="125"/>
      <c r="M8" s="404"/>
      <c r="N8" s="405"/>
      <c r="O8" s="398"/>
      <c r="P8" s="405"/>
      <c r="Q8" s="398"/>
      <c r="R8" s="324"/>
      <c r="S8" s="268" t="s">
        <v>3</v>
      </c>
      <c r="T8" s="268" t="s">
        <v>0</v>
      </c>
      <c r="U8" s="19"/>
      <c r="V8" s="268" t="s">
        <v>3</v>
      </c>
      <c r="W8" s="268" t="s">
        <v>41</v>
      </c>
      <c r="X8" s="19"/>
      <c r="Y8" s="404"/>
      <c r="Z8" s="405"/>
      <c r="AA8" s="398"/>
      <c r="AB8" s="324"/>
      <c r="AC8" s="398"/>
      <c r="AD8" s="405"/>
      <c r="AE8" s="398"/>
      <c r="AF8" s="294"/>
      <c r="AG8" s="398"/>
      <c r="AH8" s="172"/>
    </row>
    <row r="9" spans="1:34" s="93" customFormat="1" ht="27">
      <c r="A9" s="211" t="s">
        <v>142</v>
      </c>
      <c r="B9" s="164"/>
      <c r="C9" s="255" t="s">
        <v>78</v>
      </c>
      <c r="D9" s="255"/>
      <c r="E9" s="255" t="s">
        <v>78</v>
      </c>
      <c r="F9" s="125"/>
      <c r="G9" s="208" t="s">
        <v>144</v>
      </c>
      <c r="H9" s="208"/>
      <c r="I9" s="208" t="s">
        <v>146</v>
      </c>
      <c r="J9" s="208"/>
      <c r="K9" s="301">
        <v>0.20499999999999999</v>
      </c>
      <c r="L9" s="208"/>
      <c r="M9" s="302">
        <v>120000</v>
      </c>
      <c r="N9" s="208"/>
      <c r="O9" s="209">
        <v>96015500000</v>
      </c>
      <c r="P9" s="209"/>
      <c r="Q9" s="209">
        <v>88663926750</v>
      </c>
      <c r="R9" s="208"/>
      <c r="S9" s="209"/>
      <c r="T9" s="209"/>
      <c r="U9" s="208"/>
      <c r="V9" s="209"/>
      <c r="W9" s="209"/>
      <c r="X9" s="208"/>
      <c r="Y9" s="209">
        <v>120000</v>
      </c>
      <c r="Z9" s="209"/>
      <c r="AA9" s="209">
        <v>739000</v>
      </c>
      <c r="AB9" s="208"/>
      <c r="AC9" s="209">
        <v>96015500000</v>
      </c>
      <c r="AD9" s="208"/>
      <c r="AE9" s="209">
        <v>88631780250</v>
      </c>
      <c r="AF9" s="208"/>
      <c r="AG9" s="307">
        <f>AE9/$AE$19</f>
        <v>2.6941001303489923E-2</v>
      </c>
      <c r="AH9" s="172"/>
    </row>
    <row r="10" spans="1:34" s="93" customFormat="1" ht="27">
      <c r="A10" s="211" t="s">
        <v>91</v>
      </c>
      <c r="B10" s="164"/>
      <c r="C10" s="255" t="s">
        <v>78</v>
      </c>
      <c r="D10" s="255"/>
      <c r="E10" s="255" t="s">
        <v>78</v>
      </c>
      <c r="F10" s="125"/>
      <c r="G10" s="208" t="s">
        <v>92</v>
      </c>
      <c r="H10" s="208"/>
      <c r="I10" s="208" t="s">
        <v>93</v>
      </c>
      <c r="J10" s="208"/>
      <c r="K10" s="301">
        <v>0.23</v>
      </c>
      <c r="L10" s="208"/>
      <c r="M10" s="302">
        <v>320000</v>
      </c>
      <c r="N10" s="208"/>
      <c r="O10" s="209">
        <v>320000000000</v>
      </c>
      <c r="P10" s="209"/>
      <c r="Q10" s="209">
        <v>319942000000</v>
      </c>
      <c r="R10" s="208"/>
      <c r="S10" s="209"/>
      <c r="T10" s="209"/>
      <c r="U10" s="208"/>
      <c r="V10" s="208"/>
      <c r="W10" s="208"/>
      <c r="X10" s="208"/>
      <c r="Y10" s="209">
        <v>320000</v>
      </c>
      <c r="Z10" s="209"/>
      <c r="AA10" s="209">
        <v>1000000</v>
      </c>
      <c r="AB10" s="208"/>
      <c r="AC10" s="209">
        <v>320000000000</v>
      </c>
      <c r="AD10" s="208"/>
      <c r="AE10" s="209">
        <v>319826000000</v>
      </c>
      <c r="AF10" s="208"/>
      <c r="AG10" s="307">
        <f t="shared" ref="AG10:AG14" si="0">AE10/$AE$19</f>
        <v>9.7216062439296064E-2</v>
      </c>
      <c r="AH10" s="172"/>
    </row>
    <row r="11" spans="1:34" s="93" customFormat="1" ht="27">
      <c r="A11" s="211" t="s">
        <v>177</v>
      </c>
      <c r="B11" s="164"/>
      <c r="C11" s="255" t="s">
        <v>78</v>
      </c>
      <c r="D11" s="255"/>
      <c r="E11" s="255" t="s">
        <v>78</v>
      </c>
      <c r="F11" s="125"/>
      <c r="G11" s="208" t="s">
        <v>145</v>
      </c>
      <c r="H11" s="208"/>
      <c r="I11" s="208" t="s">
        <v>178</v>
      </c>
      <c r="J11" s="208"/>
      <c r="K11" s="301">
        <v>0.23</v>
      </c>
      <c r="L11" s="208"/>
      <c r="M11" s="302">
        <v>100000</v>
      </c>
      <c r="N11" s="208"/>
      <c r="O11" s="209">
        <v>90255320000</v>
      </c>
      <c r="P11" s="209"/>
      <c r="Q11" s="209">
        <v>87030222913</v>
      </c>
      <c r="R11" s="208"/>
      <c r="S11" s="209"/>
      <c r="T11" s="209"/>
      <c r="U11" s="208"/>
      <c r="V11" s="208"/>
      <c r="W11" s="208"/>
      <c r="X11" s="208"/>
      <c r="Y11" s="209">
        <v>100000</v>
      </c>
      <c r="Z11" s="209"/>
      <c r="AA11" s="209">
        <v>905086</v>
      </c>
      <c r="AB11" s="208"/>
      <c r="AC11" s="209">
        <v>90255320000</v>
      </c>
      <c r="AD11" s="208"/>
      <c r="AE11" s="209">
        <v>90459385950</v>
      </c>
      <c r="AF11" s="208"/>
      <c r="AG11" s="307">
        <f t="shared" si="0"/>
        <v>2.7496530340671434E-2</v>
      </c>
      <c r="AH11" s="172"/>
    </row>
    <row r="12" spans="1:34" s="93" customFormat="1" ht="27">
      <c r="A12" s="211" t="s">
        <v>143</v>
      </c>
      <c r="B12" s="164"/>
      <c r="C12" s="255" t="s">
        <v>78</v>
      </c>
      <c r="D12" s="255"/>
      <c r="E12" s="255" t="s">
        <v>78</v>
      </c>
      <c r="F12" s="125"/>
      <c r="G12" s="208" t="s">
        <v>145</v>
      </c>
      <c r="H12" s="208"/>
      <c r="I12" s="208" t="s">
        <v>147</v>
      </c>
      <c r="J12" s="208"/>
      <c r="K12" s="303">
        <v>0.23</v>
      </c>
      <c r="L12" s="208"/>
      <c r="M12" s="304">
        <v>320000</v>
      </c>
      <c r="N12" s="208"/>
      <c r="O12" s="209">
        <v>295347345800</v>
      </c>
      <c r="P12" s="209"/>
      <c r="Q12" s="209">
        <v>280365174600</v>
      </c>
      <c r="R12" s="208"/>
      <c r="S12" s="209"/>
      <c r="T12" s="209"/>
      <c r="U12" s="208"/>
      <c r="V12" s="208"/>
      <c r="W12" s="208"/>
      <c r="X12" s="208"/>
      <c r="Y12" s="306">
        <v>320000</v>
      </c>
      <c r="Z12" s="209"/>
      <c r="AA12" s="306">
        <v>872334</v>
      </c>
      <c r="AB12" s="208"/>
      <c r="AC12" s="209">
        <v>295347345800</v>
      </c>
      <c r="AD12" s="208"/>
      <c r="AE12" s="209">
        <v>278995093885</v>
      </c>
      <c r="AF12" s="208"/>
      <c r="AG12" s="307">
        <f t="shared" si="0"/>
        <v>8.4804876612224869E-2</v>
      </c>
      <c r="AH12" s="172"/>
    </row>
    <row r="13" spans="1:34" s="93" customFormat="1" ht="25.5" customHeight="1">
      <c r="A13" s="211" t="s">
        <v>129</v>
      </c>
      <c r="B13" s="164"/>
      <c r="C13" s="255" t="s">
        <v>78</v>
      </c>
      <c r="D13" s="255"/>
      <c r="E13" s="255" t="s">
        <v>78</v>
      </c>
      <c r="F13" s="125"/>
      <c r="G13" s="208" t="s">
        <v>130</v>
      </c>
      <c r="H13" s="208"/>
      <c r="I13" s="208" t="s">
        <v>131</v>
      </c>
      <c r="J13" s="208"/>
      <c r="K13" s="303">
        <v>0.26</v>
      </c>
      <c r="L13" s="208"/>
      <c r="M13" s="304">
        <v>200000</v>
      </c>
      <c r="N13" s="208"/>
      <c r="O13" s="209">
        <v>211031593750</v>
      </c>
      <c r="P13" s="209"/>
      <c r="Q13" s="209">
        <v>199963750000</v>
      </c>
      <c r="R13" s="208"/>
      <c r="S13" s="209"/>
      <c r="T13" s="209"/>
      <c r="U13" s="208"/>
      <c r="V13" s="208"/>
      <c r="W13" s="208"/>
      <c r="X13" s="208"/>
      <c r="Y13" s="306">
        <v>200000</v>
      </c>
      <c r="Z13" s="209"/>
      <c r="AA13" s="306">
        <v>1000000</v>
      </c>
      <c r="AB13" s="208"/>
      <c r="AC13" s="209">
        <v>211031593750</v>
      </c>
      <c r="AD13" s="208"/>
      <c r="AE13" s="209">
        <v>199891250000</v>
      </c>
      <c r="AF13" s="208"/>
      <c r="AG13" s="307">
        <f t="shared" si="0"/>
        <v>6.0760039024560043E-2</v>
      </c>
      <c r="AH13" s="172"/>
    </row>
    <row r="14" spans="1:34" s="93" customFormat="1" ht="25.5" customHeight="1" thickBot="1">
      <c r="A14" s="211" t="s">
        <v>185</v>
      </c>
      <c r="B14" s="164"/>
      <c r="C14" s="255" t="s">
        <v>78</v>
      </c>
      <c r="D14" s="255"/>
      <c r="E14" s="255" t="s">
        <v>78</v>
      </c>
      <c r="F14" s="125"/>
      <c r="G14" s="208" t="s">
        <v>186</v>
      </c>
      <c r="H14" s="208"/>
      <c r="I14" s="208" t="s">
        <v>187</v>
      </c>
      <c r="J14" s="208"/>
      <c r="K14" s="303">
        <v>0.23</v>
      </c>
      <c r="L14" s="208"/>
      <c r="M14" s="304">
        <v>530000</v>
      </c>
      <c r="N14" s="208"/>
      <c r="O14" s="209">
        <v>497222256625</v>
      </c>
      <c r="P14" s="209"/>
      <c r="Q14" s="209">
        <v>498549521520</v>
      </c>
      <c r="R14" s="208"/>
      <c r="S14" s="209"/>
      <c r="T14" s="209"/>
      <c r="U14" s="208"/>
      <c r="V14" s="208"/>
      <c r="W14" s="208"/>
      <c r="X14" s="208"/>
      <c r="Y14" s="306">
        <v>530000</v>
      </c>
      <c r="Z14" s="209"/>
      <c r="AA14" s="306">
        <v>946460</v>
      </c>
      <c r="AB14" s="208"/>
      <c r="AC14" s="209">
        <v>497222256625</v>
      </c>
      <c r="AD14" s="208"/>
      <c r="AE14" s="209">
        <v>501351042060</v>
      </c>
      <c r="AF14" s="208"/>
      <c r="AG14" s="307">
        <f t="shared" si="0"/>
        <v>0.15239340831862047</v>
      </c>
      <c r="AH14" s="172"/>
    </row>
    <row r="15" spans="1:34" s="230" customFormat="1" ht="28.5" customHeight="1" thickBot="1">
      <c r="A15" s="228"/>
      <c r="B15" s="228"/>
      <c r="C15" s="228"/>
      <c r="D15" s="228"/>
      <c r="E15" s="228"/>
      <c r="F15" s="228"/>
      <c r="G15" s="228"/>
      <c r="H15" s="228"/>
      <c r="I15" s="228"/>
      <c r="J15" s="228"/>
      <c r="K15" s="305"/>
      <c r="L15" s="228"/>
      <c r="M15" s="229"/>
      <c r="N15" s="210"/>
      <c r="O15" s="337">
        <f>SUM(O9:O14)</f>
        <v>1509872016175</v>
      </c>
      <c r="P15" s="338"/>
      <c r="Q15" s="337">
        <f>SUM(Q9:Q14)</f>
        <v>1474514595783</v>
      </c>
      <c r="R15" s="338"/>
      <c r="S15" s="339"/>
      <c r="T15" s="337">
        <f>SUM(T9:T14)</f>
        <v>0</v>
      </c>
      <c r="U15" s="338"/>
      <c r="V15" s="339"/>
      <c r="W15" s="337">
        <f>SUM(W9:W14)</f>
        <v>0</v>
      </c>
      <c r="X15" s="338"/>
      <c r="Y15" s="339"/>
      <c r="Z15" s="338"/>
      <c r="AA15" s="340"/>
      <c r="AB15" s="338"/>
      <c r="AC15" s="337">
        <f>SUM(AC9:AD14)</f>
        <v>1509872016175</v>
      </c>
      <c r="AD15" s="338"/>
      <c r="AE15" s="337">
        <f>SUM(AE9:AE14)</f>
        <v>1479154552145</v>
      </c>
      <c r="AF15" s="337">
        <f t="shared" ref="AF15" si="1">SUM(AF9:AG13)</f>
        <v>0.29721850972024233</v>
      </c>
      <c r="AG15" s="341">
        <f>SUM(AG9:AG14)</f>
        <v>0.4496119180388628</v>
      </c>
      <c r="AH15" s="172"/>
    </row>
    <row r="16" spans="1:34" s="94" customFormat="1" ht="33" thickTop="1" thickBot="1">
      <c r="M16" s="89"/>
      <c r="N16" s="89"/>
      <c r="P16" s="89"/>
      <c r="R16" s="89"/>
      <c r="S16" s="89"/>
      <c r="U16" s="89"/>
      <c r="V16" s="89"/>
      <c r="X16" s="89"/>
      <c r="Y16" s="89"/>
      <c r="Z16" s="89"/>
      <c r="AA16" s="89"/>
      <c r="AB16" s="89"/>
      <c r="AD16" s="89"/>
      <c r="AF16" s="89"/>
      <c r="AG16" s="284"/>
      <c r="AH16" s="172"/>
    </row>
    <row r="17" spans="13:34" s="220" customFormat="1" ht="30.75" customHeight="1" thickTop="1">
      <c r="AG17" s="94"/>
      <c r="AH17" s="172"/>
    </row>
    <row r="18" spans="13:34" ht="33.6" customHeight="1">
      <c r="M18" s="146"/>
      <c r="O18" s="147"/>
      <c r="Q18" s="146"/>
      <c r="S18" s="146"/>
      <c r="T18" s="147"/>
      <c r="V18" s="146"/>
      <c r="W18" s="147"/>
      <c r="Y18" s="146"/>
      <c r="AA18" s="146"/>
      <c r="AC18" s="190"/>
      <c r="AE18" s="146"/>
      <c r="AG18" s="220"/>
      <c r="AH18" s="172"/>
    </row>
    <row r="19" spans="13:34" ht="27.75">
      <c r="M19" s="147"/>
      <c r="Q19" s="147"/>
      <c r="S19" s="147"/>
      <c r="V19" s="147"/>
      <c r="Y19" s="147"/>
      <c r="AA19" s="146"/>
      <c r="AC19" s="334">
        <v>1479154552145</v>
      </c>
      <c r="AE19" s="373">
        <v>3289847294522</v>
      </c>
      <c r="AH19" s="172"/>
    </row>
    <row r="20" spans="13:34" ht="22.5">
      <c r="AA20" s="147"/>
      <c r="AC20" s="335">
        <f>AC19-AE15</f>
        <v>0</v>
      </c>
      <c r="AD20" s="147"/>
      <c r="AE20" s="147"/>
      <c r="AH20" s="172"/>
    </row>
    <row r="21" spans="13:34" ht="22.5">
      <c r="AC21" s="147"/>
      <c r="AH21" s="172"/>
    </row>
    <row r="22" spans="13:34" ht="46.5" customHeight="1"/>
    <row r="23" spans="13:34" ht="33.75" customHeight="1">
      <c r="AE23" s="280"/>
    </row>
    <row r="24" spans="13:34" ht="33.75" customHeight="1">
      <c r="AC24" s="146"/>
      <c r="AE24" s="280"/>
    </row>
    <row r="25" spans="13:34" ht="46.5" customHeight="1">
      <c r="AC25" s="147"/>
      <c r="AE25" s="280"/>
    </row>
    <row r="26" spans="13:34">
      <c r="AE26" s="147"/>
    </row>
  </sheetData>
  <mergeCells count="28">
    <mergeCell ref="AD7:AD8"/>
    <mergeCell ref="AE7:AE8"/>
    <mergeCell ref="AG7:AG8"/>
    <mergeCell ref="S7:T7"/>
    <mergeCell ref="V7:W7"/>
    <mergeCell ref="Y7:Y8"/>
    <mergeCell ref="Z7:Z8"/>
    <mergeCell ref="AA7:AA8"/>
    <mergeCell ref="AC7:AC8"/>
    <mergeCell ref="Q7:Q8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A1:AG1"/>
    <mergeCell ref="A2:AG2"/>
    <mergeCell ref="A3:AG3"/>
    <mergeCell ref="A4:AG4"/>
    <mergeCell ref="M6:Q6"/>
    <mergeCell ref="S6:W6"/>
    <mergeCell ref="Y6:AG6"/>
    <mergeCell ref="A6:K6"/>
  </mergeCells>
  <pageMargins left="0.25" right="0.25" top="0.75" bottom="0.7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AG23"/>
  <sheetViews>
    <sheetView rightToLeft="1" view="pageBreakPreview" zoomScaleNormal="56" zoomScaleSheetLayoutView="100" workbookViewId="0">
      <selection activeCell="E14" sqref="E14"/>
    </sheetView>
  </sheetViews>
  <sheetFormatPr defaultRowHeight="15"/>
  <cols>
    <col min="1" max="1" width="35.85546875" customWidth="1"/>
    <col min="2" max="2" width="0.7109375" customWidth="1"/>
    <col min="3" max="3" width="12.5703125" customWidth="1"/>
    <col min="4" max="4" width="1" customWidth="1"/>
    <col min="5" max="5" width="13.7109375" customWidth="1"/>
    <col min="6" max="6" width="1" customWidth="1"/>
    <col min="7" max="7" width="15.28515625" bestFit="1" customWidth="1"/>
    <col min="8" max="8" width="1.140625" customWidth="1"/>
    <col min="9" max="9" width="12" customWidth="1"/>
    <col min="10" max="10" width="1" customWidth="1"/>
    <col min="11" max="11" width="28.140625" customWidth="1"/>
    <col min="12" max="12" width="1" customWidth="1"/>
    <col min="13" max="13" width="53" customWidth="1"/>
    <col min="14" max="14" width="20.140625" bestFit="1" customWidth="1"/>
    <col min="15" max="15" width="17.28515625" style="85" customWidth="1"/>
    <col min="16" max="16" width="16.7109375" bestFit="1" customWidth="1"/>
    <col min="17" max="17" width="28.85546875" hidden="1" customWidth="1"/>
  </cols>
  <sheetData>
    <row r="1" spans="1:33" s="88" customFormat="1" ht="24.75">
      <c r="A1" s="411" t="s">
        <v>75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95"/>
      <c r="O1" s="80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</row>
    <row r="2" spans="1:33" s="88" customFormat="1" ht="24.75">
      <c r="A2" s="411" t="s">
        <v>42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95"/>
      <c r="O2" s="80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</row>
    <row r="3" spans="1:33" s="88" customFormat="1" ht="24.75">
      <c r="A3" s="411" t="str">
        <f>روکش!A21</f>
        <v>منتهی به 1404/08/30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95"/>
      <c r="O3" s="80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</row>
    <row r="5" spans="1:33" s="96" customFormat="1" ht="22.5">
      <c r="A5" s="409" t="s">
        <v>85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81"/>
      <c r="O5" s="82"/>
      <c r="P5" s="83"/>
    </row>
    <row r="6" spans="1:33" s="96" customFormat="1" ht="22.5">
      <c r="A6" s="409" t="s">
        <v>86</v>
      </c>
      <c r="B6" s="410"/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81"/>
      <c r="O6" s="82"/>
      <c r="P6" s="83"/>
    </row>
    <row r="7" spans="1:33" s="96" customFormat="1" ht="33.75" customHeight="1" thickBot="1">
      <c r="A7" s="343"/>
      <c r="B7" s="344"/>
      <c r="C7" s="344"/>
      <c r="D7" s="344"/>
      <c r="E7" s="407" t="s">
        <v>196</v>
      </c>
      <c r="F7" s="408"/>
      <c r="G7" s="408"/>
      <c r="H7" s="408"/>
      <c r="I7" s="408"/>
      <c r="J7" s="408"/>
      <c r="K7" s="408"/>
      <c r="L7" s="344"/>
      <c r="M7" s="344"/>
    </row>
    <row r="8" spans="1:33" ht="36.75" customHeight="1">
      <c r="A8" s="342" t="s">
        <v>79</v>
      </c>
      <c r="B8" s="96"/>
      <c r="C8" s="318" t="s">
        <v>80</v>
      </c>
      <c r="D8" s="96"/>
      <c r="E8" s="318" t="s">
        <v>126</v>
      </c>
      <c r="F8" s="96"/>
      <c r="G8" s="318" t="s">
        <v>81</v>
      </c>
      <c r="H8" s="96"/>
      <c r="I8" s="318" t="s">
        <v>82</v>
      </c>
      <c r="J8" s="96"/>
      <c r="K8" s="318" t="s">
        <v>83</v>
      </c>
      <c r="L8" s="96"/>
      <c r="M8" s="318" t="s">
        <v>84</v>
      </c>
      <c r="N8" s="96"/>
      <c r="O8" s="96"/>
      <c r="P8" s="96"/>
      <c r="Q8" s="96"/>
    </row>
    <row r="9" spans="1:33" ht="25.5" customHeight="1">
      <c r="A9" s="320" t="s">
        <v>160</v>
      </c>
      <c r="B9" s="174"/>
      <c r="C9" s="174">
        <v>200000</v>
      </c>
      <c r="D9" s="174"/>
      <c r="E9" s="319">
        <v>1070000</v>
      </c>
      <c r="F9" s="174"/>
      <c r="G9" s="322">
        <v>1000000</v>
      </c>
      <c r="H9" s="174"/>
      <c r="I9" s="281">
        <f>(G9-E9)*100/E9</f>
        <v>-6.5420560747663554</v>
      </c>
      <c r="J9" s="174"/>
      <c r="K9" s="322">
        <v>199891250000</v>
      </c>
      <c r="L9" s="96"/>
      <c r="M9" s="175" t="s">
        <v>94</v>
      </c>
      <c r="N9" s="96"/>
      <c r="O9" s="96"/>
      <c r="P9" s="96"/>
      <c r="Q9" s="96"/>
    </row>
    <row r="10" spans="1:33" ht="25.5" customHeight="1">
      <c r="A10" s="320" t="s">
        <v>161</v>
      </c>
      <c r="B10" s="174"/>
      <c r="C10" s="174">
        <v>320000</v>
      </c>
      <c r="D10" s="174"/>
      <c r="E10" s="319">
        <v>1070000</v>
      </c>
      <c r="F10" s="174"/>
      <c r="G10" s="322">
        <v>1000000</v>
      </c>
      <c r="H10" s="174"/>
      <c r="I10" s="281">
        <f t="shared" ref="I10:I12" si="0">(G10-E10)*100/E10</f>
        <v>-6.5420560747663554</v>
      </c>
      <c r="J10" s="174"/>
      <c r="K10" s="322">
        <v>319826000000</v>
      </c>
      <c r="L10" s="96"/>
      <c r="M10" s="175" t="s">
        <v>94</v>
      </c>
      <c r="N10" s="96"/>
      <c r="O10" s="96"/>
      <c r="P10" s="96"/>
      <c r="Q10" s="226">
        <f>E9*C9</f>
        <v>214000000000</v>
      </c>
    </row>
    <row r="11" spans="1:33" ht="25.5" customHeight="1">
      <c r="A11" s="320" t="s">
        <v>159</v>
      </c>
      <c r="B11" s="174"/>
      <c r="C11" s="174">
        <v>120000</v>
      </c>
      <c r="D11" s="174"/>
      <c r="E11" s="174">
        <v>796000</v>
      </c>
      <c r="F11" s="174"/>
      <c r="G11" s="322">
        <v>739000</v>
      </c>
      <c r="H11" s="174"/>
      <c r="I11" s="281">
        <f t="shared" si="0"/>
        <v>-7.1608040201005023</v>
      </c>
      <c r="J11" s="174"/>
      <c r="K11" s="322">
        <v>88631780250</v>
      </c>
      <c r="L11" s="96"/>
      <c r="M11" s="175" t="s">
        <v>94</v>
      </c>
      <c r="N11" s="96"/>
      <c r="O11" s="96"/>
      <c r="P11" s="96"/>
      <c r="Q11" s="96"/>
    </row>
    <row r="12" spans="1:33" ht="25.5" customHeight="1">
      <c r="A12" s="321" t="s">
        <v>162</v>
      </c>
      <c r="B12" s="174"/>
      <c r="C12" s="174">
        <v>320000</v>
      </c>
      <c r="D12" s="174"/>
      <c r="E12" s="174">
        <v>934260</v>
      </c>
      <c r="F12" s="174"/>
      <c r="G12" s="322">
        <v>872334</v>
      </c>
      <c r="H12" s="174"/>
      <c r="I12" s="281">
        <f t="shared" si="0"/>
        <v>-6.6283475691991525</v>
      </c>
      <c r="J12" s="174"/>
      <c r="K12" s="322">
        <v>278995093885</v>
      </c>
      <c r="L12" s="96"/>
      <c r="M12" s="175" t="s">
        <v>94</v>
      </c>
      <c r="N12" s="96"/>
      <c r="O12" s="96"/>
      <c r="P12" s="96"/>
      <c r="Q12" s="96"/>
    </row>
    <row r="13" spans="1:33" ht="25.5" customHeight="1">
      <c r="A13" s="320" t="s">
        <v>179</v>
      </c>
      <c r="B13" s="99"/>
      <c r="C13" s="99">
        <v>100000</v>
      </c>
      <c r="D13" s="99"/>
      <c r="E13" s="174">
        <v>913500</v>
      </c>
      <c r="F13" s="99"/>
      <c r="G13" s="99">
        <v>905086</v>
      </c>
      <c r="H13" s="99"/>
      <c r="I13" s="281">
        <f>(G13-E13)*100/E13</f>
        <v>-0.92107279693486588</v>
      </c>
      <c r="J13" s="99"/>
      <c r="K13" s="99">
        <v>90459385950</v>
      </c>
      <c r="L13" s="99"/>
      <c r="M13" s="175" t="s">
        <v>94</v>
      </c>
      <c r="N13" s="84"/>
      <c r="O13" s="98"/>
      <c r="P13" s="87"/>
      <c r="Q13" s="96"/>
    </row>
    <row r="14" spans="1:33" ht="32.25" customHeight="1">
      <c r="C14" s="100"/>
      <c r="I14" s="174"/>
      <c r="K14" s="100"/>
      <c r="L14" s="97"/>
    </row>
    <row r="15" spans="1:33">
      <c r="C15" s="100"/>
      <c r="O15" s="151"/>
    </row>
    <row r="17" spans="5:15" ht="22.5">
      <c r="G17" s="225"/>
      <c r="K17" s="266"/>
      <c r="N17" s="81"/>
    </row>
    <row r="18" spans="5:15" ht="22.5">
      <c r="E18" s="99"/>
      <c r="N18" s="81"/>
      <c r="O18" s="152"/>
    </row>
    <row r="19" spans="5:15" ht="22.5">
      <c r="N19" s="81"/>
    </row>
    <row r="21" spans="5:15">
      <c r="K21" s="100"/>
      <c r="M21" s="101"/>
    </row>
    <row r="22" spans="5:15">
      <c r="K22" s="100"/>
    </row>
    <row r="23" spans="5:15">
      <c r="M23" s="100"/>
    </row>
  </sheetData>
  <mergeCells count="6">
    <mergeCell ref="E7:K7"/>
    <mergeCell ref="A5:M5"/>
    <mergeCell ref="A6:M6"/>
    <mergeCell ref="A1:M1"/>
    <mergeCell ref="A2:M2"/>
    <mergeCell ref="A3:M3"/>
  </mergeCells>
  <printOptions horizontalCentered="1"/>
  <pageMargins left="0.7" right="0.7" top="0.75" bottom="0.75" header="0.3" footer="0.3"/>
  <pageSetup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Q42"/>
  <sheetViews>
    <sheetView rightToLeft="1" view="pageBreakPreview" zoomScaleNormal="100" zoomScaleSheetLayoutView="100" workbookViewId="0">
      <selection activeCell="R21" sqref="R21"/>
    </sheetView>
  </sheetViews>
  <sheetFormatPr defaultColWidth="9.140625" defaultRowHeight="15"/>
  <cols>
    <col min="1" max="1" width="18.7109375" style="207" customWidth="1"/>
    <col min="2" max="2" width="0.42578125" style="102" customWidth="1"/>
    <col min="3" max="3" width="22.140625" style="61" bestFit="1" customWidth="1"/>
    <col min="4" max="4" width="0.7109375" style="102" customWidth="1"/>
    <col min="5" max="5" width="21.85546875" style="102" customWidth="1"/>
    <col min="6" max="6" width="0.42578125" style="102" customWidth="1"/>
    <col min="7" max="7" width="22.140625" style="102" customWidth="1"/>
    <col min="8" max="8" width="0.42578125" style="102" customWidth="1"/>
    <col min="9" max="9" width="22.140625" style="102" bestFit="1" customWidth="1"/>
    <col min="10" max="10" width="0.5703125" style="102" customWidth="1"/>
    <col min="11" max="11" width="16" style="102" customWidth="1"/>
    <col min="12" max="12" width="14.7109375" style="102" hidden="1" customWidth="1"/>
    <col min="13" max="13" width="9.140625" style="102"/>
    <col min="14" max="14" width="20.140625" style="102" bestFit="1" customWidth="1"/>
    <col min="15" max="16" width="9.140625" style="102"/>
    <col min="17" max="17" width="12.140625" style="102" hidden="1" customWidth="1"/>
    <col min="18" max="16384" width="9.140625" style="102"/>
  </cols>
  <sheetData>
    <row r="1" spans="1:13" s="7" customFormat="1" ht="18">
      <c r="A1" s="414" t="s">
        <v>75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spans="1:13" s="7" customFormat="1" ht="18">
      <c r="A2" s="414" t="s">
        <v>42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13" s="7" customFormat="1" ht="16.5" customHeight="1">
      <c r="A3" s="414" t="str">
        <f>روکش!A21</f>
        <v>منتهی به 1404/08/30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</row>
    <row r="4" spans="1:13" ht="18.75">
      <c r="A4" s="417" t="s">
        <v>43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</row>
    <row r="5" spans="1:13" ht="11.25" customHeight="1">
      <c r="A5" s="206"/>
      <c r="B5" s="103"/>
      <c r="C5" s="205"/>
      <c r="D5" s="103"/>
      <c r="E5" s="103"/>
      <c r="F5" s="103"/>
      <c r="G5" s="103"/>
      <c r="H5" s="103"/>
      <c r="I5" s="103"/>
      <c r="J5" s="103"/>
      <c r="K5" s="103"/>
    </row>
    <row r="6" spans="1:13" ht="18.75" customHeight="1" thickBot="1">
      <c r="A6" s="215"/>
      <c r="B6" s="216"/>
      <c r="C6" s="217" t="s">
        <v>192</v>
      </c>
      <c r="D6" s="104"/>
      <c r="E6" s="413" t="s">
        <v>7</v>
      </c>
      <c r="F6" s="413"/>
      <c r="G6" s="413"/>
      <c r="H6" s="103"/>
      <c r="I6" s="426" t="s">
        <v>197</v>
      </c>
      <c r="J6" s="426"/>
      <c r="K6" s="426"/>
    </row>
    <row r="7" spans="1:13" ht="17.25" customHeight="1">
      <c r="A7" s="420" t="s">
        <v>8</v>
      </c>
      <c r="B7" s="420"/>
      <c r="C7" s="422" t="s">
        <v>6</v>
      </c>
      <c r="D7" s="218"/>
      <c r="E7" s="424" t="s">
        <v>28</v>
      </c>
      <c r="F7" s="105"/>
      <c r="G7" s="424" t="s">
        <v>29</v>
      </c>
      <c r="H7" s="103"/>
      <c r="I7" s="418" t="s">
        <v>6</v>
      </c>
      <c r="J7" s="420"/>
      <c r="K7" s="415" t="s">
        <v>18</v>
      </c>
    </row>
    <row r="8" spans="1:13" ht="11.25" customHeight="1" thickBot="1">
      <c r="A8" s="421"/>
      <c r="B8" s="420"/>
      <c r="C8" s="423"/>
      <c r="D8" s="218"/>
      <c r="E8" s="425"/>
      <c r="F8" s="103"/>
      <c r="G8" s="425"/>
      <c r="H8" s="103"/>
      <c r="I8" s="419"/>
      <c r="J8" s="420"/>
      <c r="K8" s="416"/>
    </row>
    <row r="9" spans="1:13" s="103" customFormat="1" ht="18">
      <c r="A9" s="212" t="s">
        <v>176</v>
      </c>
      <c r="B9" s="412"/>
      <c r="C9" s="325">
        <v>74282164</v>
      </c>
      <c r="D9" s="325"/>
      <c r="E9" s="325">
        <v>303978</v>
      </c>
      <c r="F9" s="325"/>
      <c r="G9" s="325">
        <v>0</v>
      </c>
      <c r="H9" s="325"/>
      <c r="I9" s="325">
        <v>74586142</v>
      </c>
      <c r="K9" s="213">
        <f>I9/اوراق!$AE$19</f>
        <v>2.2671612182180945E-5</v>
      </c>
      <c r="L9" s="106"/>
      <c r="M9" s="282"/>
    </row>
    <row r="10" spans="1:13" s="103" customFormat="1" ht="18">
      <c r="A10" s="212" t="s">
        <v>164</v>
      </c>
      <c r="B10" s="412"/>
      <c r="C10" s="325">
        <v>6595091</v>
      </c>
      <c r="D10" s="325"/>
      <c r="E10" s="325">
        <v>24513</v>
      </c>
      <c r="F10" s="325"/>
      <c r="G10" s="325">
        <v>630000</v>
      </c>
      <c r="H10" s="325"/>
      <c r="I10" s="325">
        <v>5989604</v>
      </c>
      <c r="K10" s="213">
        <f>I10/اوراق!$AE$19</f>
        <v>1.8206328330112545E-6</v>
      </c>
      <c r="L10" s="106"/>
    </row>
    <row r="11" spans="1:13" s="103" customFormat="1" ht="18">
      <c r="A11" s="212" t="s">
        <v>165</v>
      </c>
      <c r="B11" s="214"/>
      <c r="C11" s="325">
        <v>135544183064</v>
      </c>
      <c r="D11" s="325"/>
      <c r="E11" s="325">
        <v>320013390250</v>
      </c>
      <c r="F11" s="325"/>
      <c r="G11" s="325">
        <v>388842135000</v>
      </c>
      <c r="H11" s="325"/>
      <c r="I11" s="325">
        <v>66715438314</v>
      </c>
      <c r="K11" s="213">
        <f>I11/اوراق!$AE$19</f>
        <v>2.0279189987051801E-2</v>
      </c>
      <c r="L11" s="106"/>
    </row>
    <row r="12" spans="1:13" s="103" customFormat="1" ht="18">
      <c r="A12" s="212" t="s">
        <v>166</v>
      </c>
      <c r="B12" s="412"/>
      <c r="C12" s="325">
        <v>1452870667</v>
      </c>
      <c r="D12" s="325"/>
      <c r="E12" s="325">
        <v>475787362279</v>
      </c>
      <c r="F12" s="325"/>
      <c r="G12" s="325">
        <v>454275866409</v>
      </c>
      <c r="H12" s="325"/>
      <c r="I12" s="325">
        <v>22964366537</v>
      </c>
      <c r="K12" s="213">
        <f>I12/اوراق!$AE$19</f>
        <v>6.9803746135081992E-3</v>
      </c>
      <c r="L12" s="106"/>
    </row>
    <row r="13" spans="1:13" s="103" customFormat="1" ht="18">
      <c r="A13" s="212" t="s">
        <v>167</v>
      </c>
      <c r="B13" s="412"/>
      <c r="C13" s="325">
        <v>376417240669</v>
      </c>
      <c r="D13" s="325"/>
      <c r="E13" s="325">
        <v>72585816705</v>
      </c>
      <c r="F13" s="325"/>
      <c r="G13" s="325">
        <v>130301125000</v>
      </c>
      <c r="H13" s="325"/>
      <c r="I13" s="325">
        <v>318701932374</v>
      </c>
      <c r="K13" s="213">
        <f>I13/اوراق!$AE$19</f>
        <v>9.6874384687908724E-2</v>
      </c>
      <c r="L13" s="106"/>
    </row>
    <row r="14" spans="1:13" s="103" customFormat="1" ht="18">
      <c r="A14" s="212" t="s">
        <v>168</v>
      </c>
      <c r="B14" s="214"/>
      <c r="C14" s="325">
        <v>0</v>
      </c>
      <c r="D14" s="325"/>
      <c r="E14" s="325">
        <v>0</v>
      </c>
      <c r="F14" s="325"/>
      <c r="G14" s="325">
        <v>0</v>
      </c>
      <c r="H14" s="325"/>
      <c r="I14" s="325">
        <v>0</v>
      </c>
      <c r="K14" s="213">
        <f>I14/اوراق!$AE$19</f>
        <v>0</v>
      </c>
      <c r="L14" s="106"/>
    </row>
    <row r="15" spans="1:13" s="103" customFormat="1" ht="18">
      <c r="A15" s="212" t="s">
        <v>169</v>
      </c>
      <c r="B15" s="214"/>
      <c r="C15" s="325">
        <v>332937</v>
      </c>
      <c r="D15" s="325"/>
      <c r="E15" s="325">
        <v>1362</v>
      </c>
      <c r="F15" s="325"/>
      <c r="G15" s="325">
        <v>0</v>
      </c>
      <c r="H15" s="325"/>
      <c r="I15" s="325">
        <v>334299</v>
      </c>
      <c r="K15" s="213">
        <f>I15/اوراق!$AE$19</f>
        <v>1.0161535477851782E-7</v>
      </c>
      <c r="L15" s="106"/>
    </row>
    <row r="16" spans="1:13" s="103" customFormat="1" ht="18">
      <c r="A16" s="212" t="s">
        <v>180</v>
      </c>
      <c r="B16" s="214"/>
      <c r="C16" s="325">
        <v>262424</v>
      </c>
      <c r="D16" s="325"/>
      <c r="E16" s="325">
        <v>0</v>
      </c>
      <c r="F16" s="325"/>
      <c r="G16" s="325">
        <v>0</v>
      </c>
      <c r="H16" s="325"/>
      <c r="I16" s="325">
        <v>262424</v>
      </c>
      <c r="K16" s="213">
        <f>I16/اوراق!$AE$19</f>
        <v>7.9767836165820891E-8</v>
      </c>
      <c r="L16" s="106"/>
    </row>
    <row r="17" spans="1:12" s="103" customFormat="1" ht="18">
      <c r="A17" s="212" t="s">
        <v>170</v>
      </c>
      <c r="B17" s="214"/>
      <c r="C17" s="325">
        <v>0</v>
      </c>
      <c r="D17" s="325"/>
      <c r="E17" s="325">
        <v>0</v>
      </c>
      <c r="F17" s="325"/>
      <c r="G17" s="325">
        <v>0</v>
      </c>
      <c r="H17" s="325"/>
      <c r="I17" s="325">
        <v>0</v>
      </c>
      <c r="K17" s="213">
        <f>I17/اوراق!$AE$19</f>
        <v>0</v>
      </c>
      <c r="L17" s="106"/>
    </row>
    <row r="18" spans="1:12" s="103" customFormat="1" ht="18">
      <c r="A18" s="212" t="s">
        <v>171</v>
      </c>
      <c r="B18" s="214"/>
      <c r="C18" s="325">
        <v>294001292727</v>
      </c>
      <c r="D18" s="325"/>
      <c r="E18" s="325">
        <v>160010000000</v>
      </c>
      <c r="F18" s="325"/>
      <c r="G18" s="325">
        <v>80001370240</v>
      </c>
      <c r="H18" s="325"/>
      <c r="I18" s="325">
        <v>374009922487</v>
      </c>
      <c r="K18" s="213">
        <f>I18/اوراق!$AE$19</f>
        <v>0.11368610424859917</v>
      </c>
      <c r="L18" s="106"/>
    </row>
    <row r="19" spans="1:12" s="103" customFormat="1" ht="18">
      <c r="A19" s="212" t="s">
        <v>172</v>
      </c>
      <c r="B19" s="214"/>
      <c r="C19" s="325">
        <v>370716170177</v>
      </c>
      <c r="D19" s="325"/>
      <c r="E19" s="325">
        <v>9748786839</v>
      </c>
      <c r="F19" s="325"/>
      <c r="G19" s="325">
        <v>9801350000</v>
      </c>
      <c r="H19" s="325"/>
      <c r="I19" s="325">
        <v>370663607016</v>
      </c>
      <c r="K19" s="213">
        <f>I19/اوراق!$AE$19</f>
        <v>0.11266893987243738</v>
      </c>
      <c r="L19" s="106"/>
    </row>
    <row r="20" spans="1:12" s="103" customFormat="1" ht="18.75" customHeight="1">
      <c r="A20" s="212" t="s">
        <v>173</v>
      </c>
      <c r="B20" s="214"/>
      <c r="C20" s="325">
        <v>334507</v>
      </c>
      <c r="D20" s="325"/>
      <c r="E20" s="325">
        <v>0</v>
      </c>
      <c r="F20" s="325"/>
      <c r="G20" s="325">
        <v>0</v>
      </c>
      <c r="H20" s="325"/>
      <c r="I20" s="325">
        <v>334507</v>
      </c>
      <c r="K20" s="213">
        <f>I20/اوراق!$AE$19</f>
        <v>1.0167857959759873E-7</v>
      </c>
      <c r="L20" s="106"/>
    </row>
    <row r="21" spans="1:12" s="103" customFormat="1" ht="19.5" customHeight="1">
      <c r="A21" s="212" t="s">
        <v>181</v>
      </c>
      <c r="B21" s="214"/>
      <c r="C21" s="325">
        <v>2011692</v>
      </c>
      <c r="D21" s="325"/>
      <c r="E21" s="325">
        <v>8236</v>
      </c>
      <c r="F21" s="325"/>
      <c r="G21" s="325">
        <v>450</v>
      </c>
      <c r="H21" s="325"/>
      <c r="I21" s="325">
        <v>2019478</v>
      </c>
      <c r="K21" s="213">
        <f>I21/اوراق!$AE$19</f>
        <v>6.1385159224948796E-7</v>
      </c>
      <c r="L21" s="106"/>
    </row>
    <row r="22" spans="1:12" s="103" customFormat="1" ht="19.5" customHeight="1">
      <c r="A22" s="212" t="s">
        <v>174</v>
      </c>
      <c r="B22" s="214"/>
      <c r="C22" s="325">
        <v>84034836516</v>
      </c>
      <c r="D22" s="325"/>
      <c r="E22" s="325">
        <v>65792261000</v>
      </c>
      <c r="F22" s="325"/>
      <c r="G22" s="325">
        <v>33500375000</v>
      </c>
      <c r="H22" s="325"/>
      <c r="I22" s="325">
        <v>116326722516</v>
      </c>
      <c r="K22" s="213">
        <f>I22/اوراق!$AE$19</f>
        <v>3.5359307621876029E-2</v>
      </c>
      <c r="L22" s="106"/>
    </row>
    <row r="23" spans="1:12" s="103" customFormat="1" ht="19.5" customHeight="1">
      <c r="A23" s="212" t="s">
        <v>175</v>
      </c>
      <c r="B23" s="214"/>
      <c r="C23" s="325">
        <v>0</v>
      </c>
      <c r="D23" s="325"/>
      <c r="E23" s="325">
        <v>0</v>
      </c>
      <c r="F23" s="325"/>
      <c r="G23" s="325">
        <v>0</v>
      </c>
      <c r="H23" s="325"/>
      <c r="I23" s="325">
        <v>0</v>
      </c>
      <c r="K23" s="213">
        <f>I23/اوراق!$AE$19</f>
        <v>0</v>
      </c>
      <c r="L23" s="106"/>
    </row>
    <row r="24" spans="1:12" s="103" customFormat="1" ht="18.75" thickBot="1">
      <c r="A24" s="231"/>
      <c r="B24" s="60"/>
      <c r="C24" s="232">
        <f>SUM(C9:C23)</f>
        <v>1262250412635</v>
      </c>
      <c r="D24" s="227"/>
      <c r="E24" s="232">
        <f>SUM(E9:E23)</f>
        <v>1103937955162</v>
      </c>
      <c r="F24" s="227">
        <f>SUM(F9:F21)</f>
        <v>0</v>
      </c>
      <c r="G24" s="232">
        <f>SUM(G9:G23)</f>
        <v>1096722852099</v>
      </c>
      <c r="H24" s="227">
        <f>SUM(H9:H21)</f>
        <v>0</v>
      </c>
      <c r="I24" s="232">
        <f>SUM(I9:I23)</f>
        <v>1269465515698</v>
      </c>
      <c r="J24" s="227">
        <f>SUM(J9:J21)</f>
        <v>0</v>
      </c>
      <c r="K24" s="283">
        <f>SUM(K9:K22)</f>
        <v>0.38587369018975926</v>
      </c>
    </row>
    <row r="25" spans="1:12" ht="18.75" thickTop="1">
      <c r="I25" s="180"/>
      <c r="K25" s="213"/>
    </row>
    <row r="26" spans="1:12">
      <c r="E26" s="180"/>
      <c r="G26" s="180"/>
      <c r="I26" s="61"/>
    </row>
    <row r="27" spans="1:12">
      <c r="D27" s="61"/>
      <c r="E27" s="61"/>
      <c r="F27" s="61"/>
      <c r="G27" s="61"/>
      <c r="H27" s="61"/>
      <c r="I27" s="61">
        <v>30785515698</v>
      </c>
    </row>
    <row r="28" spans="1:12">
      <c r="E28" s="61"/>
      <c r="G28" s="61"/>
      <c r="I28" s="61">
        <v>1238680000000</v>
      </c>
    </row>
    <row r="29" spans="1:12">
      <c r="D29" s="61"/>
      <c r="E29" s="61"/>
      <c r="G29" s="61"/>
      <c r="I29" s="61">
        <f>I27+I28-I24</f>
        <v>0</v>
      </c>
    </row>
    <row r="30" spans="1:12">
      <c r="C30" s="191"/>
      <c r="D30" s="191"/>
      <c r="E30" s="191"/>
      <c r="G30" s="191"/>
      <c r="I30" s="61"/>
    </row>
    <row r="32" spans="1:12">
      <c r="A32" s="270"/>
      <c r="E32" s="180"/>
      <c r="G32" s="180"/>
      <c r="I32" s="180"/>
    </row>
    <row r="33" spans="4:9">
      <c r="E33" s="180"/>
      <c r="G33" s="180"/>
      <c r="I33" s="180"/>
    </row>
    <row r="34" spans="4:9">
      <c r="D34" s="61"/>
      <c r="E34" s="61"/>
      <c r="F34" s="61"/>
      <c r="G34" s="61"/>
      <c r="H34" s="61"/>
      <c r="I34" s="61"/>
    </row>
    <row r="38" spans="4:9" hidden="1"/>
    <row r="39" spans="4:9" hidden="1">
      <c r="I39" s="180">
        <v>2002583000000</v>
      </c>
    </row>
    <row r="40" spans="4:9" hidden="1">
      <c r="I40" s="180">
        <v>52365143846</v>
      </c>
    </row>
    <row r="41" spans="4:9" hidden="1">
      <c r="I41" s="191">
        <f>I39+I40-I24</f>
        <v>785482628148</v>
      </c>
    </row>
    <row r="42" spans="4:9" hidden="1"/>
  </sheetData>
  <mergeCells count="16">
    <mergeCell ref="B12:B13"/>
    <mergeCell ref="B9:B10"/>
    <mergeCell ref="E6:G6"/>
    <mergeCell ref="A1:K1"/>
    <mergeCell ref="A2:K2"/>
    <mergeCell ref="A3:K3"/>
    <mergeCell ref="K7:K8"/>
    <mergeCell ref="A4:K4"/>
    <mergeCell ref="I7:I8"/>
    <mergeCell ref="J7:J8"/>
    <mergeCell ref="A7:A8"/>
    <mergeCell ref="B7:B8"/>
    <mergeCell ref="C7:C8"/>
    <mergeCell ref="E7:E8"/>
    <mergeCell ref="G7:G8"/>
    <mergeCell ref="I6:K6"/>
  </mergeCells>
  <phoneticPr fontId="47" type="noConversion"/>
  <pageMargins left="0.25" right="0.25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Y39"/>
  <sheetViews>
    <sheetView rightToLeft="1" view="pageBreakPreview" zoomScale="70" zoomScaleNormal="70" zoomScaleSheetLayoutView="70" workbookViewId="0">
      <selection activeCell="S48" sqref="S48"/>
    </sheetView>
  </sheetViews>
  <sheetFormatPr defaultColWidth="9.140625" defaultRowHeight="15"/>
  <cols>
    <col min="1" max="1" width="31" style="207" customWidth="1"/>
    <col min="2" max="2" width="1.28515625" style="102" customWidth="1"/>
    <col min="3" max="3" width="19" style="61" bestFit="1" customWidth="1"/>
    <col min="4" max="4" width="0.7109375" style="102" customWidth="1"/>
    <col min="5" max="5" width="26.7109375" style="102" customWidth="1"/>
    <col min="6" max="6" width="0.42578125" style="102" customWidth="1"/>
    <col min="7" max="7" width="27.140625" style="102" bestFit="1" customWidth="1"/>
    <col min="8" max="8" width="0.42578125" style="102" customWidth="1"/>
    <col min="9" max="9" width="16.28515625" style="102" customWidth="1"/>
    <col min="10" max="10" width="23.140625" style="102" customWidth="1"/>
    <col min="11" max="11" width="1" style="102" customWidth="1"/>
    <col min="12" max="12" width="15.28515625" style="102" customWidth="1"/>
    <col min="13" max="13" width="21.42578125" style="102" customWidth="1"/>
    <col min="14" max="14" width="1.42578125" style="102" customWidth="1"/>
    <col min="15" max="15" width="19" style="102" bestFit="1" customWidth="1"/>
    <col min="16" max="16" width="1.42578125" style="102" customWidth="1"/>
    <col min="17" max="17" width="18.28515625" style="102" customWidth="1"/>
    <col min="18" max="18" width="1.42578125" style="102" customWidth="1"/>
    <col min="19" max="19" width="27" style="102" bestFit="1" customWidth="1"/>
    <col min="20" max="20" width="1.5703125" style="102" customWidth="1"/>
    <col min="21" max="21" width="26.7109375" style="102" customWidth="1"/>
    <col min="22" max="22" width="1.28515625" style="102" customWidth="1"/>
    <col min="23" max="23" width="17" style="102" customWidth="1"/>
    <col min="24" max="24" width="9.140625" style="102"/>
    <col min="25" max="25" width="10" style="102" hidden="1" customWidth="1"/>
    <col min="26" max="16384" width="9.140625" style="102"/>
  </cols>
  <sheetData>
    <row r="1" spans="1:25" s="7" customFormat="1" ht="18.75">
      <c r="A1" s="434" t="s">
        <v>75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</row>
    <row r="2" spans="1:25" s="7" customFormat="1" ht="18.75">
      <c r="A2" s="434" t="s">
        <v>42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</row>
    <row r="3" spans="1:25" s="7" customFormat="1" ht="22.5" customHeight="1">
      <c r="A3" s="434" t="str">
        <f>روکش!A21</f>
        <v>منتهی به 1404/08/30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434"/>
      <c r="U3" s="434"/>
      <c r="V3" s="434"/>
      <c r="W3" s="434"/>
    </row>
    <row r="4" spans="1:25" ht="18.75">
      <c r="A4" s="417" t="s">
        <v>163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</row>
    <row r="5" spans="1:25" ht="11.25" customHeight="1">
      <c r="A5" s="206"/>
      <c r="B5" s="103"/>
      <c r="C5" s="205"/>
      <c r="D5" s="103"/>
      <c r="E5" s="103"/>
      <c r="F5" s="103"/>
      <c r="G5" s="103"/>
      <c r="H5" s="103"/>
      <c r="I5" s="103"/>
      <c r="J5" s="103"/>
      <c r="K5" s="103"/>
    </row>
    <row r="6" spans="1:25" s="20" customFormat="1" ht="31.5" thickBot="1">
      <c r="A6" s="92"/>
      <c r="B6" s="287"/>
      <c r="C6" s="436" t="s">
        <v>192</v>
      </c>
      <c r="D6" s="436"/>
      <c r="E6" s="436"/>
      <c r="F6" s="436"/>
      <c r="G6" s="436"/>
      <c r="H6" s="288"/>
      <c r="I6" s="437" t="s">
        <v>7</v>
      </c>
      <c r="J6" s="437"/>
      <c r="K6" s="437"/>
      <c r="L6" s="437"/>
      <c r="M6" s="437"/>
      <c r="N6" s="35"/>
      <c r="O6" s="395" t="s">
        <v>195</v>
      </c>
      <c r="P6" s="395"/>
      <c r="Q6" s="395"/>
      <c r="R6" s="395"/>
      <c r="S6" s="395"/>
      <c r="T6" s="395"/>
      <c r="U6" s="395"/>
      <c r="V6" s="395"/>
      <c r="W6" s="395"/>
    </row>
    <row r="7" spans="1:25" s="20" customFormat="1" ht="19.5" customHeight="1">
      <c r="A7" s="405" t="s">
        <v>1</v>
      </c>
      <c r="B7" s="290"/>
      <c r="C7" s="435" t="s">
        <v>3</v>
      </c>
      <c r="D7" s="429"/>
      <c r="E7" s="435" t="s">
        <v>0</v>
      </c>
      <c r="F7" s="429"/>
      <c r="G7" s="430" t="s">
        <v>17</v>
      </c>
      <c r="H7" s="291"/>
      <c r="I7" s="439" t="s">
        <v>4</v>
      </c>
      <c r="J7" s="439"/>
      <c r="K7" s="293"/>
      <c r="L7" s="439" t="s">
        <v>5</v>
      </c>
      <c r="M7" s="439"/>
      <c r="N7" s="35"/>
      <c r="O7" s="432" t="s">
        <v>3</v>
      </c>
      <c r="P7" s="429"/>
      <c r="Q7" s="430" t="s">
        <v>26</v>
      </c>
      <c r="R7" s="292"/>
      <c r="S7" s="432" t="s">
        <v>0</v>
      </c>
      <c r="T7" s="429"/>
      <c r="U7" s="430" t="s">
        <v>17</v>
      </c>
      <c r="V7" s="294"/>
      <c r="W7" s="427" t="s">
        <v>18</v>
      </c>
    </row>
    <row r="8" spans="1:25" s="20" customFormat="1" ht="31.5" customHeight="1" thickBot="1">
      <c r="A8" s="398"/>
      <c r="B8" s="290"/>
      <c r="C8" s="433"/>
      <c r="D8" s="438"/>
      <c r="E8" s="433"/>
      <c r="F8" s="438"/>
      <c r="G8" s="431"/>
      <c r="H8" s="291"/>
      <c r="I8" s="289" t="s">
        <v>3</v>
      </c>
      <c r="J8" s="289" t="s">
        <v>0</v>
      </c>
      <c r="K8" s="293"/>
      <c r="L8" s="289" t="s">
        <v>3</v>
      </c>
      <c r="M8" s="289" t="s">
        <v>41</v>
      </c>
      <c r="N8" s="35"/>
      <c r="O8" s="433"/>
      <c r="P8" s="429"/>
      <c r="Q8" s="431"/>
      <c r="R8" s="292"/>
      <c r="S8" s="433"/>
      <c r="T8" s="429"/>
      <c r="U8" s="431"/>
      <c r="V8" s="294"/>
      <c r="W8" s="428"/>
    </row>
    <row r="9" spans="1:25" s="20" customFormat="1" ht="40.15" customHeight="1">
      <c r="A9" s="295" t="s">
        <v>151</v>
      </c>
      <c r="B9" s="38"/>
      <c r="C9" s="35">
        <v>59538</v>
      </c>
      <c r="D9" s="35"/>
      <c r="E9" s="35">
        <v>84997783784</v>
      </c>
      <c r="F9" s="35"/>
      <c r="G9" s="35">
        <v>91528005552</v>
      </c>
      <c r="H9" s="35"/>
      <c r="I9" s="35">
        <v>3860</v>
      </c>
      <c r="J9" s="35">
        <v>5999968560</v>
      </c>
      <c r="K9" s="296"/>
      <c r="L9" s="35">
        <v>0</v>
      </c>
      <c r="M9" s="35">
        <v>0</v>
      </c>
      <c r="N9" s="35"/>
      <c r="O9" s="35">
        <v>63398</v>
      </c>
      <c r="P9" s="35"/>
      <c r="Q9" s="35">
        <v>1579606</v>
      </c>
      <c r="R9" s="35"/>
      <c r="S9" s="35">
        <v>90997752344</v>
      </c>
      <c r="T9" s="35"/>
      <c r="U9" s="35">
        <v>100143861188</v>
      </c>
      <c r="V9" s="296"/>
      <c r="W9" s="297">
        <f>U9/اوراق!$AE$19</f>
        <v>3.0440276469595361E-2</v>
      </c>
      <c r="Y9" s="286">
        <f>C9+I9-L9-O9</f>
        <v>0</v>
      </c>
    </row>
    <row r="10" spans="1:25" s="20" customFormat="1" ht="40.15" customHeight="1">
      <c r="A10" s="295" t="s">
        <v>148</v>
      </c>
      <c r="B10" s="38"/>
      <c r="C10" s="35">
        <v>2642533</v>
      </c>
      <c r="D10" s="35"/>
      <c r="E10" s="35">
        <v>69999985686</v>
      </c>
      <c r="F10" s="35"/>
      <c r="G10" s="35">
        <v>70968896836</v>
      </c>
      <c r="H10" s="35"/>
      <c r="I10" s="35">
        <v>0</v>
      </c>
      <c r="J10" s="35">
        <v>0</v>
      </c>
      <c r="K10" s="296"/>
      <c r="L10" s="35">
        <v>0</v>
      </c>
      <c r="M10" s="35">
        <v>0</v>
      </c>
      <c r="N10" s="35"/>
      <c r="O10" s="35">
        <v>2642533</v>
      </c>
      <c r="P10" s="35"/>
      <c r="Q10" s="35">
        <v>27582.459999931885</v>
      </c>
      <c r="R10" s="35"/>
      <c r="S10" s="35">
        <v>69999985686</v>
      </c>
      <c r="T10" s="35"/>
      <c r="U10" s="35">
        <v>72887560771</v>
      </c>
      <c r="V10" s="296"/>
      <c r="W10" s="297">
        <f>U10/اوراق!$AE$19</f>
        <v>2.2155302129787832E-2</v>
      </c>
      <c r="Y10" s="286"/>
    </row>
    <row r="11" spans="1:25" s="20" customFormat="1" ht="40.15" customHeight="1">
      <c r="A11" s="295" t="s">
        <v>189</v>
      </c>
      <c r="B11" s="38"/>
      <c r="C11" s="35">
        <v>6128379</v>
      </c>
      <c r="D11" s="35"/>
      <c r="E11" s="35">
        <v>70017526764</v>
      </c>
      <c r="F11" s="35"/>
      <c r="G11" s="35">
        <v>70990713349</v>
      </c>
      <c r="H11" s="35"/>
      <c r="I11" s="35">
        <v>0</v>
      </c>
      <c r="J11" s="35">
        <v>0</v>
      </c>
      <c r="K11" s="296"/>
      <c r="L11" s="35">
        <v>0</v>
      </c>
      <c r="M11" s="35">
        <v>0</v>
      </c>
      <c r="N11" s="35"/>
      <c r="O11" s="35">
        <v>6128379</v>
      </c>
      <c r="P11" s="35"/>
      <c r="Q11" s="35">
        <v>11897.079999947784</v>
      </c>
      <c r="R11" s="35"/>
      <c r="S11" s="35">
        <v>70017526764</v>
      </c>
      <c r="T11" s="35"/>
      <c r="U11" s="35">
        <v>72909815233</v>
      </c>
      <c r="V11" s="296"/>
      <c r="W11" s="297">
        <f>U11/اوراق!$AE$19</f>
        <v>2.2162066717930588E-2</v>
      </c>
      <c r="Y11" s="286"/>
    </row>
    <row r="12" spans="1:25" s="20" customFormat="1" ht="40.15" customHeight="1">
      <c r="A12" s="295" t="s">
        <v>158</v>
      </c>
      <c r="B12" s="38"/>
      <c r="C12" s="35">
        <v>4899171</v>
      </c>
      <c r="D12" s="35"/>
      <c r="E12" s="35">
        <v>77980407260</v>
      </c>
      <c r="F12" s="35"/>
      <c r="G12" s="35">
        <v>87138370116</v>
      </c>
      <c r="H12" s="35"/>
      <c r="I12" s="35">
        <v>0</v>
      </c>
      <c r="J12" s="35">
        <v>0</v>
      </c>
      <c r="K12" s="296"/>
      <c r="L12" s="35">
        <v>0</v>
      </c>
      <c r="M12" s="35">
        <v>0</v>
      </c>
      <c r="N12" s="35"/>
      <c r="O12" s="35">
        <v>4899171</v>
      </c>
      <c r="P12" s="35"/>
      <c r="Q12" s="35">
        <v>18267.15000007144</v>
      </c>
      <c r="R12" s="35"/>
      <c r="S12" s="35">
        <v>77980407260</v>
      </c>
      <c r="T12" s="35"/>
      <c r="U12" s="35">
        <v>89493891533</v>
      </c>
      <c r="V12" s="296"/>
      <c r="W12" s="297">
        <f>U12/اوراق!$AE$19</f>
        <v>2.7203053370294217E-2</v>
      </c>
    </row>
    <row r="13" spans="1:25" s="20" customFormat="1" ht="40.15" customHeight="1">
      <c r="A13" s="295" t="s">
        <v>190</v>
      </c>
      <c r="B13" s="38"/>
      <c r="C13" s="35">
        <v>3698906</v>
      </c>
      <c r="D13" s="35"/>
      <c r="E13" s="35">
        <v>69999983586</v>
      </c>
      <c r="F13" s="35"/>
      <c r="G13" s="35">
        <v>70940393448</v>
      </c>
      <c r="H13" s="35"/>
      <c r="I13" s="35">
        <v>0</v>
      </c>
      <c r="J13" s="35">
        <v>0</v>
      </c>
      <c r="K13" s="296"/>
      <c r="L13" s="35">
        <v>0</v>
      </c>
      <c r="M13" s="35">
        <v>0</v>
      </c>
      <c r="N13" s="35"/>
      <c r="O13" s="35">
        <v>3698906</v>
      </c>
      <c r="P13" s="35"/>
      <c r="Q13" s="35">
        <v>19680.490000016223</v>
      </c>
      <c r="R13" s="35"/>
      <c r="S13" s="35">
        <v>69999983586</v>
      </c>
      <c r="T13" s="35"/>
      <c r="U13" s="35">
        <v>72796282544</v>
      </c>
      <c r="V13" s="296"/>
      <c r="W13" s="297">
        <f>U13/اوراق!$AE$19</f>
        <v>2.212755670003734E-2</v>
      </c>
    </row>
    <row r="14" spans="1:25" s="20" customFormat="1" ht="40.15" customHeight="1" thickBot="1">
      <c r="A14" s="295" t="s">
        <v>191</v>
      </c>
      <c r="B14" s="38"/>
      <c r="C14" s="35">
        <v>3268231</v>
      </c>
      <c r="D14" s="35"/>
      <c r="E14" s="35">
        <v>69999984709</v>
      </c>
      <c r="F14" s="35"/>
      <c r="G14" s="35">
        <v>70937901642</v>
      </c>
      <c r="H14" s="35"/>
      <c r="I14" s="35">
        <v>0</v>
      </c>
      <c r="J14" s="35">
        <v>0</v>
      </c>
      <c r="K14" s="296"/>
      <c r="L14" s="35">
        <v>0</v>
      </c>
      <c r="M14" s="35">
        <v>0</v>
      </c>
      <c r="N14" s="35"/>
      <c r="O14" s="35">
        <v>3268231</v>
      </c>
      <c r="P14" s="35"/>
      <c r="Q14" s="35">
        <v>22272.480000036718</v>
      </c>
      <c r="R14" s="35"/>
      <c r="S14" s="35">
        <v>69999984709</v>
      </c>
      <c r="T14" s="35"/>
      <c r="U14" s="35">
        <v>72791609583</v>
      </c>
      <c r="V14" s="296"/>
      <c r="W14" s="297">
        <f>U14/اوراق!$AE$19</f>
        <v>2.2126136281221009E-2</v>
      </c>
    </row>
    <row r="15" spans="1:25" s="20" customFormat="1" ht="42" customHeight="1" thickBot="1">
      <c r="A15" s="38"/>
      <c r="B15" s="290"/>
      <c r="C15" s="35"/>
      <c r="D15" s="298">
        <f>SUM(D9:D9)</f>
        <v>0</v>
      </c>
      <c r="E15" s="298">
        <f>SUM(E9:E14)</f>
        <v>442995671789</v>
      </c>
      <c r="F15" s="35"/>
      <c r="G15" s="298">
        <f>SUM(G9:G14)</f>
        <v>462504280943</v>
      </c>
      <c r="H15" s="35"/>
      <c r="I15" s="35"/>
      <c r="J15" s="298">
        <f>SUM(J9:J14)</f>
        <v>5999968560</v>
      </c>
      <c r="K15" s="35"/>
      <c r="L15" s="35"/>
      <c r="M15" s="298">
        <f>SUM(M9:M14)</f>
        <v>0</v>
      </c>
      <c r="N15" s="35"/>
      <c r="O15" s="35"/>
      <c r="P15" s="35"/>
      <c r="Q15" s="35"/>
      <c r="R15" s="35"/>
      <c r="S15" s="298">
        <f>SUM(S9:S14)</f>
        <v>448995640349</v>
      </c>
      <c r="T15" s="35"/>
      <c r="U15" s="299">
        <f>SUM(U9:U14)</f>
        <v>481023020852</v>
      </c>
      <c r="V15" s="38"/>
      <c r="W15" s="300">
        <f>SUM(W9:W14)</f>
        <v>0.14621439166886635</v>
      </c>
    </row>
    <row r="16" spans="1:25" s="103" customFormat="1" ht="18.75" thickTop="1">
      <c r="A16" s="206"/>
      <c r="C16" s="205"/>
      <c r="L16" s="106"/>
    </row>
    <row r="17" spans="1:21" s="103" customFormat="1" ht="18" hidden="1">
      <c r="A17" s="206"/>
      <c r="C17" s="205"/>
      <c r="L17" s="106"/>
    </row>
    <row r="18" spans="1:21" s="103" customFormat="1" ht="18" hidden="1">
      <c r="A18" s="206"/>
      <c r="C18" s="205"/>
      <c r="L18" s="106"/>
    </row>
    <row r="19" spans="1:21" s="103" customFormat="1" ht="21.75" hidden="1">
      <c r="A19" s="206"/>
      <c r="C19" s="205"/>
      <c r="L19" s="106"/>
      <c r="U19" s="140">
        <v>288852612688</v>
      </c>
    </row>
    <row r="20" spans="1:21" s="103" customFormat="1" ht="21.75" hidden="1">
      <c r="A20" s="206"/>
      <c r="C20" s="205"/>
      <c r="U20" s="140">
        <f>U19-U15</f>
        <v>-192170408164</v>
      </c>
    </row>
    <row r="21" spans="1:21" ht="18.75" hidden="1" customHeight="1" thickTop="1">
      <c r="A21" s="206"/>
      <c r="B21" s="103"/>
      <c r="C21" s="205"/>
      <c r="D21" s="103"/>
      <c r="E21" s="103"/>
      <c r="F21" s="103"/>
      <c r="G21" s="103"/>
      <c r="H21" s="103"/>
      <c r="I21" s="103"/>
      <c r="J21" s="103"/>
      <c r="K21" s="103"/>
    </row>
    <row r="22" spans="1:21" ht="15.75" hidden="1" customHeight="1" thickTop="1">
      <c r="A22" s="206"/>
      <c r="B22" s="103"/>
      <c r="C22" s="205"/>
      <c r="D22" s="103"/>
      <c r="E22" s="103"/>
      <c r="F22" s="103"/>
      <c r="G22" s="103"/>
      <c r="H22" s="103"/>
      <c r="I22" s="103"/>
      <c r="J22" s="103"/>
      <c r="K22" s="103"/>
    </row>
    <row r="23" spans="1:21" ht="15.75" hidden="1" customHeight="1" thickTop="1">
      <c r="A23" s="206"/>
      <c r="B23" s="103"/>
      <c r="C23" s="205"/>
      <c r="D23" s="103"/>
      <c r="E23" s="103"/>
      <c r="F23" s="103"/>
      <c r="G23" s="103"/>
      <c r="H23" s="103"/>
      <c r="I23" s="103"/>
      <c r="J23" s="103"/>
      <c r="K23" s="103"/>
    </row>
    <row r="24" spans="1:21" ht="15.75" hidden="1" customHeight="1" thickTop="1">
      <c r="A24" s="206"/>
      <c r="B24" s="103"/>
      <c r="C24" s="205"/>
      <c r="D24" s="103"/>
      <c r="E24" s="103"/>
      <c r="F24" s="103"/>
      <c r="G24" s="103"/>
      <c r="H24" s="103"/>
      <c r="I24" s="103"/>
      <c r="J24" s="103"/>
      <c r="K24" s="103"/>
    </row>
    <row r="25" spans="1:21" ht="15.75" hidden="1" customHeight="1" thickTop="1">
      <c r="A25" s="206"/>
      <c r="B25" s="103"/>
      <c r="C25" s="205"/>
      <c r="D25" s="103"/>
      <c r="E25" s="103"/>
      <c r="F25" s="103"/>
      <c r="G25" s="103"/>
      <c r="H25" s="103"/>
      <c r="I25" s="103"/>
      <c r="J25" s="103"/>
      <c r="K25" s="103"/>
    </row>
    <row r="26" spans="1:21" ht="15.75" hidden="1" customHeight="1" thickTop="1">
      <c r="A26" s="206"/>
      <c r="B26" s="103"/>
      <c r="C26" s="205"/>
      <c r="D26" s="103"/>
      <c r="E26" s="103"/>
      <c r="F26" s="103"/>
      <c r="G26" s="103"/>
      <c r="H26" s="103"/>
      <c r="I26" s="103"/>
      <c r="J26" s="103"/>
      <c r="K26" s="103"/>
    </row>
    <row r="27" spans="1:21" ht="15.75" hidden="1" customHeight="1" thickTop="1">
      <c r="A27" s="206"/>
      <c r="B27" s="103"/>
      <c r="C27" s="205"/>
      <c r="D27" s="103"/>
      <c r="E27" s="103"/>
      <c r="F27" s="103"/>
      <c r="G27" s="103"/>
      <c r="H27" s="103"/>
      <c r="I27" s="103"/>
      <c r="J27" s="103"/>
      <c r="K27" s="103"/>
    </row>
    <row r="28" spans="1:21" ht="15.75" hidden="1" customHeight="1" thickTop="1">
      <c r="A28" s="206"/>
      <c r="B28" s="103"/>
      <c r="C28" s="205"/>
      <c r="D28" s="103"/>
      <c r="E28" s="103"/>
      <c r="F28" s="103"/>
      <c r="G28" s="103"/>
      <c r="H28" s="103"/>
      <c r="I28" s="103"/>
      <c r="J28" s="103"/>
      <c r="K28" s="103"/>
    </row>
    <row r="29" spans="1:21" ht="15.75" hidden="1" customHeight="1" thickTop="1">
      <c r="A29" s="206"/>
      <c r="B29" s="103"/>
      <c r="C29" s="205"/>
      <c r="D29" s="103"/>
      <c r="E29" s="103"/>
      <c r="F29" s="103"/>
      <c r="G29" s="103"/>
      <c r="H29" s="103"/>
      <c r="I29" s="103"/>
      <c r="J29" s="103"/>
      <c r="K29" s="103"/>
    </row>
    <row r="30" spans="1:21" ht="15.75" hidden="1" customHeight="1" thickTop="1">
      <c r="A30" s="206"/>
      <c r="B30" s="103"/>
      <c r="C30" s="205"/>
      <c r="D30" s="103"/>
      <c r="E30" s="103"/>
      <c r="F30" s="103"/>
      <c r="G30" s="103"/>
      <c r="H30" s="103"/>
      <c r="I30" s="103"/>
      <c r="J30" s="103"/>
      <c r="K30" s="103"/>
    </row>
    <row r="31" spans="1:21" ht="15.75" hidden="1" customHeight="1" thickTop="1">
      <c r="A31" s="206"/>
      <c r="B31" s="103"/>
      <c r="C31" s="205"/>
      <c r="D31" s="103"/>
      <c r="E31" s="103"/>
      <c r="F31" s="103"/>
      <c r="G31" s="103"/>
      <c r="H31" s="103"/>
      <c r="I31" s="103"/>
      <c r="J31" s="103"/>
      <c r="K31" s="103"/>
    </row>
    <row r="32" spans="1:21" ht="15.75" hidden="1" customHeight="1" thickTop="1">
      <c r="A32" s="206"/>
      <c r="B32" s="103"/>
      <c r="C32" s="205"/>
      <c r="D32" s="103"/>
      <c r="E32" s="103"/>
      <c r="F32" s="103"/>
      <c r="G32" s="103"/>
      <c r="H32" s="103"/>
      <c r="I32" s="103"/>
      <c r="J32" s="103"/>
      <c r="K32" s="103"/>
    </row>
    <row r="33" spans="1:21" ht="18" hidden="1">
      <c r="A33" s="206"/>
      <c r="B33" s="103"/>
      <c r="C33" s="205"/>
      <c r="D33" s="103"/>
      <c r="E33" s="103"/>
      <c r="F33" s="103"/>
      <c r="G33" s="103"/>
      <c r="H33" s="103"/>
      <c r="I33" s="103"/>
      <c r="J33" s="103"/>
      <c r="K33" s="103"/>
    </row>
    <row r="34" spans="1:21" ht="18" hidden="1">
      <c r="A34" s="206"/>
      <c r="B34" s="103"/>
      <c r="C34" s="205"/>
      <c r="D34" s="103"/>
      <c r="E34" s="103"/>
      <c r="F34" s="103"/>
      <c r="G34" s="103"/>
      <c r="H34" s="103"/>
      <c r="I34" s="103"/>
      <c r="J34" s="103"/>
      <c r="K34" s="103"/>
    </row>
    <row r="35" spans="1:21" ht="18">
      <c r="A35" s="206"/>
      <c r="B35" s="103"/>
      <c r="C35" s="205"/>
      <c r="D35" s="103"/>
      <c r="E35" s="103"/>
      <c r="F35" s="103"/>
      <c r="G35" s="103"/>
      <c r="H35" s="103"/>
      <c r="I35" s="103"/>
      <c r="J35" s="103"/>
      <c r="K35" s="103"/>
    </row>
    <row r="36" spans="1:21">
      <c r="I36" s="180"/>
    </row>
    <row r="37" spans="1:21">
      <c r="I37" s="191"/>
    </row>
    <row r="38" spans="1:21">
      <c r="U38" s="180">
        <v>481023020852</v>
      </c>
    </row>
    <row r="39" spans="1:21">
      <c r="U39" s="191">
        <f>U38-U15</f>
        <v>0</v>
      </c>
    </row>
  </sheetData>
  <mergeCells count="22">
    <mergeCell ref="A1:W1"/>
    <mergeCell ref="A2:W2"/>
    <mergeCell ref="A3:W3"/>
    <mergeCell ref="A4:K4"/>
    <mergeCell ref="A7:A8"/>
    <mergeCell ref="C7:C8"/>
    <mergeCell ref="E7:E8"/>
    <mergeCell ref="G7:G8"/>
    <mergeCell ref="C6:G6"/>
    <mergeCell ref="I6:M6"/>
    <mergeCell ref="O6:W6"/>
    <mergeCell ref="D7:D8"/>
    <mergeCell ref="F7:F8"/>
    <mergeCell ref="I7:J7"/>
    <mergeCell ref="L7:M7"/>
    <mergeCell ref="O7:O8"/>
    <mergeCell ref="W7:W8"/>
    <mergeCell ref="P7:P8"/>
    <mergeCell ref="Q7:Q8"/>
    <mergeCell ref="S7:S8"/>
    <mergeCell ref="T7:T8"/>
    <mergeCell ref="U7:U8"/>
  </mergeCells>
  <pageMargins left="0.25" right="0.25" top="0.75" bottom="0.75" header="0.3" footer="0.3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9" tint="0.79998168889431442"/>
    <pageSetUpPr fitToPage="1"/>
  </sheetPr>
  <dimension ref="A1:M39"/>
  <sheetViews>
    <sheetView rightToLeft="1" view="pageBreakPreview" zoomScale="130" zoomScaleNormal="100" zoomScaleSheetLayoutView="130" workbookViewId="0">
      <selection activeCell="E23" sqref="E23"/>
    </sheetView>
  </sheetViews>
  <sheetFormatPr defaultColWidth="9.140625" defaultRowHeight="18"/>
  <cols>
    <col min="1" max="1" width="54.28515625" style="117" customWidth="1"/>
    <col min="2" max="2" width="1" style="117" customWidth="1"/>
    <col min="3" max="3" width="10.85546875" style="7" bestFit="1" customWidth="1"/>
    <col min="4" max="4" width="1.140625" style="7" customWidth="1"/>
    <col min="5" max="5" width="20" style="72" customWidth="1"/>
    <col min="6" max="6" width="1" style="7" customWidth="1"/>
    <col min="7" max="7" width="15.140625" style="7" customWidth="1"/>
    <col min="8" max="8" width="0.42578125" style="7" customWidth="1"/>
    <col min="9" max="9" width="19.140625" style="7" customWidth="1"/>
    <col min="10" max="10" width="25.7109375" style="163" customWidth="1"/>
    <col min="11" max="11" width="23.140625" style="315" hidden="1" customWidth="1"/>
    <col min="12" max="12" width="22" style="7" customWidth="1"/>
    <col min="13" max="14" width="13.5703125" style="7" bestFit="1" customWidth="1"/>
    <col min="15" max="16384" width="9.140625" style="7"/>
  </cols>
  <sheetData>
    <row r="1" spans="1:13" ht="21">
      <c r="A1" s="440" t="s">
        <v>75</v>
      </c>
      <c r="B1" s="440"/>
      <c r="C1" s="440"/>
      <c r="D1" s="440"/>
      <c r="E1" s="440"/>
      <c r="F1" s="440"/>
      <c r="G1" s="440"/>
      <c r="H1" s="440"/>
      <c r="I1" s="440"/>
      <c r="J1" s="153"/>
      <c r="K1" s="313"/>
    </row>
    <row r="2" spans="1:13" ht="21">
      <c r="A2" s="440" t="s">
        <v>42</v>
      </c>
      <c r="B2" s="440"/>
      <c r="C2" s="440"/>
      <c r="D2" s="440"/>
      <c r="E2" s="440"/>
      <c r="F2" s="440"/>
      <c r="G2" s="440"/>
      <c r="H2" s="440"/>
      <c r="I2" s="440"/>
      <c r="J2" s="160"/>
      <c r="K2" s="313"/>
    </row>
    <row r="3" spans="1:13" ht="21">
      <c r="A3" s="440" t="str">
        <f>سپرده!A3</f>
        <v>منتهی به 1404/08/30</v>
      </c>
      <c r="B3" s="440"/>
      <c r="C3" s="440"/>
      <c r="D3" s="440"/>
      <c r="E3" s="440"/>
      <c r="F3" s="440"/>
      <c r="G3" s="440"/>
      <c r="H3" s="440"/>
      <c r="I3" s="440"/>
      <c r="J3" s="153"/>
      <c r="K3" s="314"/>
    </row>
    <row r="4" spans="1:13" ht="21">
      <c r="A4" s="107" t="s">
        <v>23</v>
      </c>
      <c r="B4" s="108"/>
      <c r="C4" s="108"/>
      <c r="D4" s="108"/>
      <c r="E4" s="108"/>
      <c r="F4" s="108"/>
      <c r="G4" s="108"/>
      <c r="H4" s="108"/>
      <c r="I4" s="108"/>
      <c r="J4" s="153"/>
      <c r="K4" s="314"/>
      <c r="M4" s="109"/>
    </row>
    <row r="5" spans="1:13" ht="21.75" customHeight="1" thickBot="1">
      <c r="A5" s="107"/>
      <c r="B5" s="107"/>
      <c r="C5" s="107"/>
      <c r="D5" s="107"/>
      <c r="E5" s="426" t="str">
        <f>اوراق!Y6</f>
        <v xml:space="preserve"> 1404/08/30</v>
      </c>
      <c r="F5" s="426"/>
      <c r="G5" s="426"/>
      <c r="H5" s="426"/>
      <c r="I5" s="426"/>
      <c r="J5" s="153"/>
      <c r="K5" s="314"/>
    </row>
    <row r="6" spans="1:13" ht="21.75" customHeight="1" thickBot="1">
      <c r="A6" s="110" t="s">
        <v>30</v>
      </c>
      <c r="B6" s="111"/>
      <c r="C6" s="112" t="s">
        <v>31</v>
      </c>
      <c r="D6" s="105"/>
      <c r="E6" s="113" t="s">
        <v>6</v>
      </c>
      <c r="F6" s="105"/>
      <c r="G6" s="112" t="s">
        <v>16</v>
      </c>
      <c r="H6" s="105"/>
      <c r="I6" s="112" t="s">
        <v>74</v>
      </c>
      <c r="J6" s="153"/>
      <c r="K6" s="369" t="s">
        <v>202</v>
      </c>
    </row>
    <row r="7" spans="1:13" ht="21" customHeight="1">
      <c r="A7" s="285" t="s">
        <v>149</v>
      </c>
      <c r="B7" s="114"/>
      <c r="C7" s="219" t="s">
        <v>44</v>
      </c>
      <c r="D7" s="108"/>
      <c r="E7" s="325">
        <v>0</v>
      </c>
      <c r="F7" s="326"/>
      <c r="G7" s="327">
        <f>E7/$E$12</f>
        <v>0</v>
      </c>
      <c r="H7" s="328"/>
      <c r="I7" s="329">
        <f>E7/اوراق!$AE$19</f>
        <v>0</v>
      </c>
      <c r="J7" s="153"/>
      <c r="K7" s="316">
        <f>'درآمد سرمایه گذاری در سهام '!I11</f>
        <v>0</v>
      </c>
      <c r="M7" s="121"/>
    </row>
    <row r="8" spans="1:13" ht="21" customHeight="1">
      <c r="A8" s="285" t="s">
        <v>150</v>
      </c>
      <c r="B8" s="114"/>
      <c r="C8" s="219" t="s">
        <v>45</v>
      </c>
      <c r="D8" s="108"/>
      <c r="E8" s="355">
        <f>'درآمد سرمایه گذاری در صندوق'!R17</f>
        <v>74968131476</v>
      </c>
      <c r="F8" s="326"/>
      <c r="G8" s="327">
        <f>E8/$E$12</f>
        <v>0.10502877249194716</v>
      </c>
      <c r="H8" s="328"/>
      <c r="I8" s="329">
        <f>E8/اوراق!$AE$19</f>
        <v>2.2787723795214189E-2</v>
      </c>
      <c r="J8" s="115"/>
      <c r="K8" s="325">
        <f>'درآمد سرمایه گذاری در صندوق'!I17</f>
        <v>12518771349</v>
      </c>
      <c r="L8" s="115"/>
      <c r="M8" s="121"/>
    </row>
    <row r="9" spans="1:13" ht="18.75" customHeight="1">
      <c r="A9" s="285" t="s">
        <v>39</v>
      </c>
      <c r="B9" s="114"/>
      <c r="C9" s="219" t="s">
        <v>46</v>
      </c>
      <c r="D9" s="108"/>
      <c r="E9" s="355">
        <f>'درآمد سرمایه گذاری در اوراق بها'!Q18</f>
        <v>280993947414</v>
      </c>
      <c r="F9" s="326"/>
      <c r="G9" s="327">
        <f>E9/$E$12</f>
        <v>0.39366659930702913</v>
      </c>
      <c r="H9" s="328"/>
      <c r="I9" s="329">
        <f>E9/اوراق!$AE$19</f>
        <v>8.5412459077322353E-2</v>
      </c>
      <c r="J9" s="115"/>
      <c r="K9" s="325">
        <f>'درآمد سرمایه گذاری در اوراق بها'!I18</f>
        <v>38378428795</v>
      </c>
      <c r="L9" s="115"/>
      <c r="M9" s="121"/>
    </row>
    <row r="10" spans="1:13" ht="18.75" customHeight="1">
      <c r="A10" s="285" t="s">
        <v>40</v>
      </c>
      <c r="B10" s="114"/>
      <c r="C10" s="219" t="s">
        <v>47</v>
      </c>
      <c r="D10" s="108"/>
      <c r="E10" s="355">
        <f>'درآمد سپرده بانکی'!G22</f>
        <v>357802555596</v>
      </c>
      <c r="F10" s="326"/>
      <c r="G10" s="327">
        <f>E10/$E$12</f>
        <v>0.50127384088211047</v>
      </c>
      <c r="H10" s="328"/>
      <c r="I10" s="329">
        <f>E10/اوراق!$AE$19</f>
        <v>0.10875962425118796</v>
      </c>
      <c r="J10" s="115"/>
      <c r="K10" s="325">
        <f>'درآمد سپرده بانکی'!C22</f>
        <v>31762637214</v>
      </c>
      <c r="L10" s="115"/>
      <c r="M10" s="121"/>
    </row>
    <row r="11" spans="1:13" ht="19.5" customHeight="1" thickBot="1">
      <c r="A11" s="285" t="s">
        <v>25</v>
      </c>
      <c r="B11" s="114"/>
      <c r="C11" s="219" t="s">
        <v>140</v>
      </c>
      <c r="D11" s="108"/>
      <c r="E11" s="356">
        <f>'سایر درآمدها'!E10</f>
        <v>21975576</v>
      </c>
      <c r="F11" s="326"/>
      <c r="G11" s="327">
        <f>E11/$E$12</f>
        <v>3.0787318913269032E-5</v>
      </c>
      <c r="H11" s="328"/>
      <c r="I11" s="329">
        <f>E11/اوراق!$AE$19</f>
        <v>6.6798164269180626E-6</v>
      </c>
      <c r="J11" s="115"/>
      <c r="K11" s="325">
        <f>'سایر درآمدها'!C10</f>
        <v>263420434</v>
      </c>
      <c r="L11" s="115"/>
      <c r="M11" s="121"/>
    </row>
    <row r="12" spans="1:13" ht="19.5" customHeight="1" thickBot="1">
      <c r="A12" s="114"/>
      <c r="B12" s="116"/>
      <c r="C12" s="103"/>
      <c r="D12" s="103"/>
      <c r="E12" s="330">
        <f>SUM(E7:E11)</f>
        <v>713786610062</v>
      </c>
      <c r="F12" s="103"/>
      <c r="G12" s="331">
        <f>SUM(G7:G11)</f>
        <v>1</v>
      </c>
      <c r="H12" s="332"/>
      <c r="I12" s="333">
        <f>SUM(I7:I11)</f>
        <v>0.21696648694015142</v>
      </c>
      <c r="J12" s="115"/>
      <c r="K12" s="351">
        <f>SUM(K7:K11)</f>
        <v>82923257792</v>
      </c>
      <c r="L12" s="115"/>
    </row>
    <row r="13" spans="1:13" ht="18.75" customHeight="1" thickTop="1">
      <c r="J13" s="115"/>
      <c r="K13" s="325"/>
      <c r="L13" s="115"/>
    </row>
    <row r="14" spans="1:13" ht="18" hidden="1" customHeight="1">
      <c r="E14" s="119">
        <v>395980774895</v>
      </c>
      <c r="F14" s="119"/>
      <c r="G14" s="119"/>
      <c r="I14" s="120"/>
      <c r="J14" s="115"/>
      <c r="K14" s="325"/>
      <c r="L14" s="115"/>
      <c r="M14" s="121"/>
    </row>
    <row r="15" spans="1:13" ht="18" hidden="1" customHeight="1">
      <c r="E15" s="119">
        <v>-230079733</v>
      </c>
      <c r="F15" s="119"/>
      <c r="G15" s="119"/>
      <c r="J15" s="115"/>
      <c r="K15" s="325"/>
      <c r="L15" s="115"/>
      <c r="M15" s="121"/>
    </row>
    <row r="16" spans="1:13" ht="18" hidden="1" customHeight="1">
      <c r="E16" s="121">
        <f>E14+E15-E12</f>
        <v>-318035914900</v>
      </c>
      <c r="F16" s="119"/>
      <c r="G16" s="119"/>
      <c r="H16" s="119"/>
      <c r="J16" s="162"/>
      <c r="K16" s="325"/>
      <c r="L16" s="115"/>
      <c r="M16" s="115"/>
    </row>
    <row r="17" spans="2:12" ht="18" hidden="1" customHeight="1">
      <c r="E17" s="122"/>
      <c r="F17" s="119"/>
      <c r="G17" s="119"/>
      <c r="I17" s="120"/>
      <c r="J17" s="123"/>
      <c r="K17" s="325"/>
      <c r="L17" s="120"/>
    </row>
    <row r="18" spans="2:12" ht="17.45" customHeight="1">
      <c r="B18" s="167">
        <v>-356455</v>
      </c>
      <c r="E18" s="119"/>
      <c r="F18" s="119"/>
      <c r="G18" s="119"/>
      <c r="I18" s="120"/>
      <c r="J18" s="123"/>
      <c r="K18" s="325"/>
    </row>
    <row r="19" spans="2:12" ht="17.45" customHeight="1">
      <c r="B19" s="167">
        <v>-205678</v>
      </c>
      <c r="E19" s="119"/>
      <c r="F19" s="119"/>
      <c r="G19" s="119"/>
      <c r="K19" s="325">
        <v>82926674647</v>
      </c>
      <c r="L19" s="120"/>
    </row>
    <row r="20" spans="2:12" ht="17.45" customHeight="1">
      <c r="B20" s="167">
        <v>-566700</v>
      </c>
      <c r="E20" s="119">
        <v>713820813270</v>
      </c>
      <c r="K20" s="325">
        <f>K19-K12</f>
        <v>3416855</v>
      </c>
    </row>
    <row r="21" spans="2:12">
      <c r="B21" s="167">
        <v>-13277232</v>
      </c>
      <c r="C21" s="118"/>
      <c r="E21" s="119">
        <f>E20-E12</f>
        <v>34203208</v>
      </c>
      <c r="G21" s="118"/>
      <c r="J21" s="161"/>
    </row>
    <row r="22" spans="2:12">
      <c r="B22" s="167">
        <v>-44132676</v>
      </c>
      <c r="C22" s="121"/>
      <c r="G22" s="118"/>
      <c r="J22" s="161"/>
    </row>
    <row r="23" spans="2:12">
      <c r="B23" s="167">
        <v>-669467</v>
      </c>
      <c r="G23" s="118"/>
    </row>
    <row r="24" spans="2:12">
      <c r="B24" s="167">
        <v>-278224</v>
      </c>
      <c r="G24" s="121"/>
    </row>
    <row r="25" spans="2:12">
      <c r="B25" s="167">
        <v>-2331466</v>
      </c>
    </row>
    <row r="26" spans="2:12">
      <c r="B26" s="167">
        <v>-17573113</v>
      </c>
    </row>
    <row r="27" spans="2:12">
      <c r="B27" s="167">
        <v>-1408954</v>
      </c>
    </row>
    <row r="28" spans="2:12" ht="18.75" customHeight="1">
      <c r="B28" s="167">
        <v>-1015178</v>
      </c>
    </row>
    <row r="29" spans="2:12">
      <c r="B29" s="167">
        <v>-14498169</v>
      </c>
    </row>
    <row r="30" spans="2:12">
      <c r="B30" s="167">
        <v>-470772</v>
      </c>
    </row>
    <row r="31" spans="2:12">
      <c r="B31" s="167">
        <v>-854039</v>
      </c>
    </row>
    <row r="32" spans="2:12">
      <c r="B32" s="167">
        <v>-2219417</v>
      </c>
    </row>
    <row r="33" spans="2:2">
      <c r="B33" s="167">
        <v>-3940834</v>
      </c>
    </row>
    <row r="37" spans="2:2" ht="18.75" customHeight="1"/>
    <row r="38" spans="2:2" ht="17.45" customHeight="1"/>
    <row r="39" spans="2:2" ht="17.45" customHeight="1"/>
  </sheetData>
  <mergeCells count="4">
    <mergeCell ref="E5:I5"/>
    <mergeCell ref="A1:I1"/>
    <mergeCell ref="A2:I2"/>
    <mergeCell ref="A3:I3"/>
  </mergeCell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92D050"/>
    <pageSetUpPr fitToPage="1"/>
  </sheetPr>
  <dimension ref="A1:U19"/>
  <sheetViews>
    <sheetView rightToLeft="1" view="pageBreakPreview" zoomScale="60" zoomScaleNormal="100" workbookViewId="0">
      <selection activeCell="K39" sqref="K39"/>
    </sheetView>
  </sheetViews>
  <sheetFormatPr defaultColWidth="9.140625" defaultRowHeight="15"/>
  <cols>
    <col min="1" max="1" width="49.85546875" style="37" customWidth="1"/>
    <col min="2" max="2" width="1.28515625" style="37" customWidth="1"/>
    <col min="3" max="3" width="26.5703125" style="44" customWidth="1"/>
    <col min="4" max="4" width="1" style="37" customWidth="1"/>
    <col min="5" max="5" width="28.42578125" style="45" customWidth="1"/>
    <col min="6" max="6" width="1.42578125" style="45" customWidth="1"/>
    <col min="7" max="7" width="26.5703125" style="45" customWidth="1"/>
    <col min="8" max="8" width="1" style="46" customWidth="1"/>
    <col min="9" max="9" width="28.42578125" style="46" customWidth="1"/>
    <col min="10" max="10" width="2" style="46" customWidth="1"/>
    <col min="11" max="11" width="28.5703125" style="47" customWidth="1"/>
    <col min="12" max="12" width="1.5703125" style="37" customWidth="1"/>
    <col min="13" max="13" width="28.42578125" style="44" bestFit="1" customWidth="1"/>
    <col min="14" max="14" width="0.85546875" style="44" customWidth="1"/>
    <col min="15" max="15" width="28.42578125" style="45" bestFit="1" customWidth="1"/>
    <col min="16" max="16" width="0.85546875" style="45" customWidth="1"/>
    <col min="17" max="17" width="28.42578125" style="45" bestFit="1" customWidth="1"/>
    <col min="18" max="18" width="0.85546875" style="45" customWidth="1"/>
    <col min="19" max="19" width="27.140625" style="45" customWidth="1"/>
    <col min="20" max="20" width="1.42578125" style="45" customWidth="1"/>
    <col min="21" max="21" width="29.85546875" style="47" customWidth="1"/>
    <col min="22" max="16384" width="9.140625" style="37"/>
  </cols>
  <sheetData>
    <row r="1" spans="1:21" ht="27.75">
      <c r="A1" s="441" t="s">
        <v>75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</row>
    <row r="2" spans="1:21" ht="27.75">
      <c r="A2" s="441" t="s">
        <v>48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</row>
    <row r="3" spans="1:21" ht="27.75">
      <c r="A3" s="441" t="str">
        <f>روکش!A21</f>
        <v>منتهی به 1404/08/30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</row>
    <row r="5" spans="1:21" s="38" customFormat="1" ht="27.75">
      <c r="A5" s="394" t="s">
        <v>24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</row>
    <row r="6" spans="1:21" s="38" customFormat="1" ht="9.75" customHeight="1">
      <c r="C6" s="35"/>
      <c r="E6" s="39"/>
      <c r="F6" s="39"/>
      <c r="G6" s="39"/>
      <c r="H6" s="40"/>
      <c r="I6" s="40"/>
      <c r="J6" s="40"/>
      <c r="K6" s="41"/>
      <c r="M6" s="35"/>
      <c r="N6" s="35"/>
      <c r="O6" s="39"/>
      <c r="P6" s="39"/>
      <c r="Q6" s="39"/>
      <c r="R6" s="39"/>
      <c r="S6" s="39"/>
      <c r="T6" s="39"/>
      <c r="U6" s="41"/>
    </row>
    <row r="7" spans="1:21" s="38" customFormat="1" ht="27" customHeight="1" thickBot="1">
      <c r="A7" s="42"/>
      <c r="B7" s="9"/>
      <c r="C7" s="447" t="s">
        <v>198</v>
      </c>
      <c r="D7" s="447"/>
      <c r="E7" s="447"/>
      <c r="F7" s="447"/>
      <c r="G7" s="447"/>
      <c r="H7" s="447"/>
      <c r="I7" s="447"/>
      <c r="J7" s="447"/>
      <c r="K7" s="447"/>
      <c r="L7" s="9"/>
      <c r="M7" s="447" t="s">
        <v>199</v>
      </c>
      <c r="N7" s="447"/>
      <c r="O7" s="447"/>
      <c r="P7" s="447"/>
      <c r="Q7" s="447"/>
      <c r="R7" s="447"/>
      <c r="S7" s="447"/>
      <c r="T7" s="447"/>
      <c r="U7" s="447"/>
    </row>
    <row r="8" spans="1:21" s="19" customFormat="1" ht="24.75" customHeight="1">
      <c r="A8" s="402" t="s">
        <v>20</v>
      </c>
      <c r="B8" s="402"/>
      <c r="C8" s="442" t="s">
        <v>9</v>
      </c>
      <c r="D8" s="400"/>
      <c r="E8" s="444" t="s">
        <v>10</v>
      </c>
      <c r="F8" s="451"/>
      <c r="G8" s="444" t="s">
        <v>11</v>
      </c>
      <c r="H8" s="454"/>
      <c r="I8" s="446" t="s">
        <v>2</v>
      </c>
      <c r="J8" s="446"/>
      <c r="K8" s="446"/>
      <c r="L8" s="402"/>
      <c r="M8" s="442" t="s">
        <v>9</v>
      </c>
      <c r="N8" s="448"/>
      <c r="O8" s="444" t="s">
        <v>10</v>
      </c>
      <c r="P8" s="451"/>
      <c r="Q8" s="444" t="s">
        <v>11</v>
      </c>
      <c r="R8" s="451"/>
      <c r="S8" s="446" t="s">
        <v>2</v>
      </c>
      <c r="T8" s="446"/>
      <c r="U8" s="446"/>
    </row>
    <row r="9" spans="1:21" s="19" customFormat="1" ht="6" customHeight="1" thickBot="1">
      <c r="A9" s="402"/>
      <c r="B9" s="402"/>
      <c r="C9" s="443"/>
      <c r="D9" s="402"/>
      <c r="E9" s="445"/>
      <c r="F9" s="452"/>
      <c r="G9" s="445"/>
      <c r="H9" s="455"/>
      <c r="I9" s="447"/>
      <c r="J9" s="447"/>
      <c r="K9" s="447"/>
      <c r="L9" s="402"/>
      <c r="M9" s="443"/>
      <c r="N9" s="449"/>
      <c r="O9" s="445"/>
      <c r="P9" s="452"/>
      <c r="Q9" s="445"/>
      <c r="R9" s="452"/>
      <c r="S9" s="447"/>
      <c r="T9" s="447"/>
      <c r="U9" s="447"/>
    </row>
    <row r="10" spans="1:21" s="19" customFormat="1" ht="42.75" customHeight="1" thickBot="1">
      <c r="A10" s="401"/>
      <c r="B10" s="402"/>
      <c r="C10" s="49" t="s">
        <v>51</v>
      </c>
      <c r="D10" s="402"/>
      <c r="E10" s="50" t="s">
        <v>52</v>
      </c>
      <c r="F10" s="453"/>
      <c r="G10" s="50" t="s">
        <v>53</v>
      </c>
      <c r="H10" s="455"/>
      <c r="I10" s="10" t="s">
        <v>6</v>
      </c>
      <c r="J10" s="199"/>
      <c r="K10" s="48" t="s">
        <v>16</v>
      </c>
      <c r="L10" s="402"/>
      <c r="M10" s="49" t="s">
        <v>51</v>
      </c>
      <c r="N10" s="450"/>
      <c r="O10" s="50" t="s">
        <v>52</v>
      </c>
      <c r="P10" s="453"/>
      <c r="Q10" s="50" t="s">
        <v>53</v>
      </c>
      <c r="R10" s="453"/>
      <c r="S10" s="11" t="s">
        <v>6</v>
      </c>
      <c r="T10" s="196"/>
      <c r="U10" s="48" t="s">
        <v>16</v>
      </c>
    </row>
    <row r="11" spans="1:21" s="43" customFormat="1" ht="25.5" customHeight="1" thickBot="1">
      <c r="C11" s="36"/>
      <c r="D11" s="57"/>
      <c r="E11" s="36"/>
      <c r="F11" s="57"/>
      <c r="G11" s="36"/>
      <c r="H11" s="57"/>
      <c r="I11" s="36"/>
      <c r="J11" s="198"/>
      <c r="K11" s="56"/>
      <c r="M11" s="36"/>
      <c r="N11" s="24"/>
      <c r="O11" s="36"/>
      <c r="P11" s="24"/>
      <c r="Q11" s="36"/>
      <c r="R11" s="24"/>
      <c r="S11" s="36"/>
      <c r="T11" s="198"/>
      <c r="U11" s="56"/>
    </row>
    <row r="12" spans="1:21" ht="25.5" customHeight="1" thickTop="1">
      <c r="D12" s="24">
        <v>0</v>
      </c>
      <c r="F12" s="24">
        <v>0</v>
      </c>
      <c r="H12" s="24">
        <v>0</v>
      </c>
      <c r="J12" s="6">
        <v>0</v>
      </c>
      <c r="L12" s="20"/>
      <c r="N12" s="24"/>
      <c r="O12" s="46"/>
      <c r="P12" s="24"/>
      <c r="Q12" s="46"/>
      <c r="R12" s="24"/>
      <c r="S12" s="46"/>
      <c r="T12" s="46"/>
    </row>
    <row r="13" spans="1:21" s="52" customFormat="1" ht="33"/>
    <row r="14" spans="1:21" s="52" customFormat="1" ht="33"/>
    <row r="15" spans="1:21" s="52" customFormat="1" ht="33"/>
    <row r="19" spans="4:8" ht="33">
      <c r="D19" s="53"/>
      <c r="E19" s="54"/>
      <c r="F19" s="54"/>
      <c r="G19" s="54"/>
      <c r="H19" s="55"/>
    </row>
  </sheetData>
  <autoFilter ref="A10:U10" xr:uid="{00000000-0009-0000-0000-000007000000}">
    <sortState xmlns:xlrd2="http://schemas.microsoft.com/office/spreadsheetml/2017/richdata2" ref="A12:U52">
      <sortCondition descending="1" ref="S10"/>
    </sortState>
  </autoFilter>
  <mergeCells count="23">
    <mergeCell ref="M7:U7"/>
    <mergeCell ref="C7:K7"/>
    <mergeCell ref="L8:L10"/>
    <mergeCell ref="A8:A10"/>
    <mergeCell ref="B8:B10"/>
    <mergeCell ref="D8:D10"/>
    <mergeCell ref="F8:F10"/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</mergeCells>
  <printOptions horizontalCentered="1"/>
  <pageMargins left="0.25" right="0.25" top="0.75" bottom="0.75" header="0.3" footer="0.3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U24"/>
  <sheetViews>
    <sheetView rightToLeft="1" view="pageBreakPreview" zoomScaleNormal="100" zoomScaleSheetLayoutView="100" workbookViewId="0">
      <selection activeCell="W12" sqref="W12"/>
    </sheetView>
  </sheetViews>
  <sheetFormatPr defaultColWidth="9.140625" defaultRowHeight="15.75"/>
  <cols>
    <col min="1" max="1" width="22.42578125" style="181" customWidth="1"/>
    <col min="2" max="2" width="0.5703125" style="181" customWidth="1"/>
    <col min="3" max="3" width="9.140625" style="181" customWidth="1"/>
    <col min="4" max="4" width="0.42578125" style="181" customWidth="1"/>
    <col min="5" max="5" width="15" style="181" bestFit="1" customWidth="1"/>
    <col min="6" max="6" width="0.85546875" style="181" customWidth="1"/>
    <col min="7" max="7" width="15.28515625" style="181" bestFit="1" customWidth="1"/>
    <col min="8" max="8" width="0.7109375" style="181" customWidth="1"/>
    <col min="9" max="9" width="17.42578125" style="181" customWidth="1"/>
    <col min="10" max="10" width="12.140625" style="181" customWidth="1"/>
    <col min="11" max="11" width="0.7109375" style="181" customWidth="1"/>
    <col min="12" max="12" width="9.140625" style="181"/>
    <col min="13" max="13" width="0.5703125" style="181" customWidth="1"/>
    <col min="14" max="14" width="16.140625" style="181" customWidth="1"/>
    <col min="15" max="15" width="0.85546875" style="181" customWidth="1"/>
    <col min="16" max="16" width="16" style="181" customWidth="1"/>
    <col min="17" max="17" width="0.85546875" style="181" customWidth="1"/>
    <col min="18" max="18" width="15.28515625" style="181" bestFit="1" customWidth="1"/>
    <col min="19" max="19" width="11.85546875" style="181" customWidth="1"/>
    <col min="20" max="20" width="9.140625" style="181"/>
    <col min="21" max="21" width="18" style="181" bestFit="1" customWidth="1"/>
    <col min="22" max="16384" width="9.140625" style="181"/>
  </cols>
  <sheetData>
    <row r="1" spans="1:21" ht="21">
      <c r="A1" s="456" t="s">
        <v>75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</row>
    <row r="2" spans="1:21" ht="21">
      <c r="A2" s="456" t="s">
        <v>48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</row>
    <row r="3" spans="1:21" ht="21">
      <c r="A3" s="456" t="str">
        <f>روکش!A21</f>
        <v>منتهی به 1404/08/30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</row>
    <row r="5" spans="1:21" ht="25.5">
      <c r="A5" s="457" t="s">
        <v>133</v>
      </c>
      <c r="B5" s="457"/>
      <c r="C5" s="457"/>
      <c r="D5" s="457"/>
      <c r="E5" s="457"/>
      <c r="F5" s="457"/>
      <c r="G5" s="457"/>
      <c r="H5" s="457"/>
      <c r="I5" s="457"/>
      <c r="J5" s="457"/>
      <c r="K5" s="457"/>
      <c r="L5" s="457"/>
      <c r="M5" s="457"/>
      <c r="N5" s="457"/>
      <c r="O5" s="457"/>
      <c r="P5" s="457"/>
      <c r="Q5" s="457"/>
      <c r="R5" s="457"/>
      <c r="S5" s="457"/>
    </row>
    <row r="7" spans="1:21" ht="19.5" customHeight="1" thickBot="1">
      <c r="A7" s="182"/>
      <c r="B7" s="183"/>
      <c r="C7" s="458" t="s">
        <v>198</v>
      </c>
      <c r="D7" s="458"/>
      <c r="E7" s="458"/>
      <c r="F7" s="458"/>
      <c r="G7" s="458"/>
      <c r="H7" s="458"/>
      <c r="I7" s="458"/>
      <c r="J7" s="458"/>
      <c r="K7" s="183"/>
      <c r="L7" s="458" t="s">
        <v>199</v>
      </c>
      <c r="M7" s="458"/>
      <c r="N7" s="458"/>
      <c r="O7" s="458"/>
      <c r="P7" s="458"/>
      <c r="Q7" s="458"/>
      <c r="R7" s="458"/>
      <c r="S7" s="458"/>
    </row>
    <row r="8" spans="1:21" ht="19.5" customHeight="1">
      <c r="A8" s="460" t="s">
        <v>134</v>
      </c>
      <c r="B8" s="462"/>
      <c r="C8" s="463" t="s">
        <v>135</v>
      </c>
      <c r="D8" s="459"/>
      <c r="E8" s="463" t="s">
        <v>10</v>
      </c>
      <c r="F8" s="459"/>
      <c r="G8" s="463" t="s">
        <v>11</v>
      </c>
      <c r="H8" s="464"/>
      <c r="I8" s="463" t="s">
        <v>2</v>
      </c>
      <c r="J8" s="463"/>
      <c r="K8" s="462"/>
      <c r="L8" s="463" t="s">
        <v>135</v>
      </c>
      <c r="M8" s="459"/>
      <c r="N8" s="463" t="s">
        <v>10</v>
      </c>
      <c r="O8" s="459"/>
      <c r="P8" s="463" t="s">
        <v>11</v>
      </c>
      <c r="Q8" s="464"/>
      <c r="R8" s="463" t="s">
        <v>2</v>
      </c>
      <c r="S8" s="463"/>
      <c r="U8" s="310"/>
    </row>
    <row r="9" spans="1:21" ht="13.5" customHeight="1" thickBot="1">
      <c r="A9" s="460"/>
      <c r="B9" s="462"/>
      <c r="C9" s="458"/>
      <c r="D9" s="460"/>
      <c r="E9" s="458"/>
      <c r="F9" s="460"/>
      <c r="G9" s="458"/>
      <c r="H9" s="462"/>
      <c r="I9" s="458"/>
      <c r="J9" s="458"/>
      <c r="K9" s="462"/>
      <c r="L9" s="458"/>
      <c r="M9" s="460"/>
      <c r="N9" s="458"/>
      <c r="O9" s="460"/>
      <c r="P9" s="458"/>
      <c r="Q9" s="462"/>
      <c r="R9" s="458"/>
      <c r="S9" s="458"/>
    </row>
    <row r="10" spans="1:21" ht="28.5" customHeight="1" thickBot="1">
      <c r="A10" s="461"/>
      <c r="B10" s="462"/>
      <c r="C10" s="352" t="s">
        <v>136</v>
      </c>
      <c r="D10" s="460"/>
      <c r="E10" s="352" t="s">
        <v>52</v>
      </c>
      <c r="F10" s="460"/>
      <c r="G10" s="352" t="s">
        <v>53</v>
      </c>
      <c r="H10" s="462"/>
      <c r="I10" s="267" t="s">
        <v>6</v>
      </c>
      <c r="J10" s="267" t="s">
        <v>137</v>
      </c>
      <c r="K10" s="462"/>
      <c r="L10" s="352" t="s">
        <v>136</v>
      </c>
      <c r="M10" s="460"/>
      <c r="N10" s="352" t="s">
        <v>52</v>
      </c>
      <c r="O10" s="460"/>
      <c r="P10" s="352" t="s">
        <v>53</v>
      </c>
      <c r="Q10" s="462"/>
      <c r="R10" s="185" t="s">
        <v>6</v>
      </c>
      <c r="S10" s="185" t="s">
        <v>137</v>
      </c>
    </row>
    <row r="11" spans="1:21" ht="24.75" customHeight="1">
      <c r="A11" s="203" t="s">
        <v>151</v>
      </c>
      <c r="B11" s="184"/>
      <c r="C11" s="203"/>
      <c r="D11" s="184"/>
      <c r="E11" s="60">
        <v>2615887076</v>
      </c>
      <c r="F11" s="60"/>
      <c r="G11" s="60">
        <v>0</v>
      </c>
      <c r="H11" s="60"/>
      <c r="I11" s="60">
        <v>2615887076</v>
      </c>
      <c r="J11" s="345">
        <f>I11/درآمدها!$K$12</f>
        <v>3.1545879234044845E-2</v>
      </c>
      <c r="K11" s="346"/>
      <c r="L11" s="347"/>
      <c r="M11" s="346"/>
      <c r="N11" s="60">
        <v>9146108844</v>
      </c>
      <c r="O11" s="60"/>
      <c r="P11" s="60">
        <v>0</v>
      </c>
      <c r="Q11" s="60"/>
      <c r="R11" s="60">
        <v>9146108844</v>
      </c>
      <c r="S11" s="345">
        <f>R11/درآمدها!$E$20</f>
        <v>1.2812891798575953E-2</v>
      </c>
    </row>
    <row r="12" spans="1:21" ht="24.75" customHeight="1">
      <c r="A12" s="203" t="s">
        <v>148</v>
      </c>
      <c r="B12" s="184"/>
      <c r="C12" s="203"/>
      <c r="D12" s="184"/>
      <c r="E12" s="60">
        <v>1918663935</v>
      </c>
      <c r="F12" s="60"/>
      <c r="G12" s="60">
        <v>0</v>
      </c>
      <c r="H12" s="60"/>
      <c r="I12" s="60">
        <v>1918663935</v>
      </c>
      <c r="J12" s="345">
        <f>I12/درآمدها!$K$12</f>
        <v>2.3137826299741718E-2</v>
      </c>
      <c r="K12" s="346"/>
      <c r="L12" s="347"/>
      <c r="M12" s="346"/>
      <c r="N12" s="60">
        <v>2887575085</v>
      </c>
      <c r="O12" s="60"/>
      <c r="P12" s="60">
        <v>11636560854</v>
      </c>
      <c r="Q12" s="60"/>
      <c r="R12" s="60">
        <v>14524135939</v>
      </c>
      <c r="S12" s="345">
        <f>R12/درآمدها!$E$20</f>
        <v>2.0347033413701122E-2</v>
      </c>
    </row>
    <row r="13" spans="1:21" ht="24.75" customHeight="1">
      <c r="A13" s="203" t="s">
        <v>189</v>
      </c>
      <c r="B13" s="184"/>
      <c r="C13" s="203"/>
      <c r="D13" s="184"/>
      <c r="E13" s="60">
        <v>1919101884</v>
      </c>
      <c r="F13" s="60"/>
      <c r="G13" s="60">
        <v>0</v>
      </c>
      <c r="H13" s="60"/>
      <c r="I13" s="60">
        <v>1919101884</v>
      </c>
      <c r="J13" s="345">
        <f>I13/درآمدها!$K$12</f>
        <v>2.314310767690491E-2</v>
      </c>
      <c r="K13" s="346"/>
      <c r="L13" s="347"/>
      <c r="M13" s="346"/>
      <c r="N13" s="60">
        <v>2892288469</v>
      </c>
      <c r="O13" s="60"/>
      <c r="P13" s="60">
        <v>35067310</v>
      </c>
      <c r="Q13" s="60"/>
      <c r="R13" s="60">
        <v>2927355779</v>
      </c>
      <c r="S13" s="345">
        <f>R13/درآمدها!$E$20</f>
        <v>4.1009672519771974E-3</v>
      </c>
    </row>
    <row r="14" spans="1:21" ht="24.75" customHeight="1">
      <c r="A14" s="203" t="s">
        <v>158</v>
      </c>
      <c r="B14" s="184"/>
      <c r="C14" s="203"/>
      <c r="D14" s="184"/>
      <c r="E14" s="60">
        <v>2355521417</v>
      </c>
      <c r="F14" s="60"/>
      <c r="G14" s="60">
        <v>0</v>
      </c>
      <c r="H14" s="60"/>
      <c r="I14" s="60">
        <v>2355521417</v>
      </c>
      <c r="J14" s="345">
        <f>I14/درآمدها!$K$12</f>
        <v>2.8406040473089665E-2</v>
      </c>
      <c r="K14" s="346"/>
      <c r="L14" s="347"/>
      <c r="M14" s="346"/>
      <c r="N14" s="60">
        <v>11513484273</v>
      </c>
      <c r="O14" s="60"/>
      <c r="P14" s="60">
        <v>31269122810</v>
      </c>
      <c r="Q14" s="60"/>
      <c r="R14" s="60">
        <v>42782607083</v>
      </c>
      <c r="S14" s="345">
        <f>R14/درآمدها!$E$20</f>
        <v>5.9934659073631748E-2</v>
      </c>
    </row>
    <row r="15" spans="1:21" ht="24.75" customHeight="1">
      <c r="A15" s="203" t="s">
        <v>190</v>
      </c>
      <c r="B15" s="184"/>
      <c r="C15" s="203"/>
      <c r="D15" s="184"/>
      <c r="E15" s="60">
        <v>1855889096</v>
      </c>
      <c r="F15" s="60"/>
      <c r="G15" s="60">
        <v>0</v>
      </c>
      <c r="H15" s="60"/>
      <c r="I15" s="60">
        <v>1855889096</v>
      </c>
      <c r="J15" s="345">
        <f>I15/درآمدها!$K$12</f>
        <v>2.2380802990823238E-2</v>
      </c>
      <c r="K15" s="346"/>
      <c r="L15" s="347"/>
      <c r="M15" s="346"/>
      <c r="N15" s="60">
        <v>2796298958</v>
      </c>
      <c r="O15" s="60"/>
      <c r="P15" s="60">
        <v>0</v>
      </c>
      <c r="Q15" s="60"/>
      <c r="R15" s="60">
        <v>2796298958</v>
      </c>
      <c r="S15" s="345">
        <f>R15/درآمدها!$E$20</f>
        <v>3.91736820504043E-3</v>
      </c>
    </row>
    <row r="16" spans="1:21" ht="24.75" customHeight="1">
      <c r="A16" s="203" t="s">
        <v>191</v>
      </c>
      <c r="B16" s="184"/>
      <c r="C16" s="203"/>
      <c r="D16" s="184"/>
      <c r="E16" s="60">
        <v>1853707941</v>
      </c>
      <c r="F16" s="60"/>
      <c r="G16" s="60">
        <v>0</v>
      </c>
      <c r="H16" s="60"/>
      <c r="I16" s="60">
        <v>1853707941</v>
      </c>
      <c r="J16" s="345">
        <f>I16/درآمدها!$K$12</f>
        <v>2.2354499694762789E-2</v>
      </c>
      <c r="K16" s="346"/>
      <c r="L16" s="347"/>
      <c r="M16" s="346"/>
      <c r="N16" s="60">
        <v>2791624873</v>
      </c>
      <c r="O16" s="60"/>
      <c r="P16" s="60">
        <v>0</v>
      </c>
      <c r="Q16" s="60"/>
      <c r="R16" s="60">
        <v>2791624873</v>
      </c>
      <c r="S16" s="345">
        <f>R16/درآمدها!$E$20</f>
        <v>3.9108202242123169E-3</v>
      </c>
    </row>
    <row r="17" spans="1:19" ht="19.5" customHeight="1" thickBot="1">
      <c r="A17" s="186"/>
      <c r="B17" s="184"/>
      <c r="C17" s="187"/>
      <c r="D17" s="309"/>
      <c r="E17" s="256">
        <f>SUM(E11:E16)</f>
        <v>12518771349</v>
      </c>
      <c r="F17" s="60"/>
      <c r="G17" s="256">
        <f>SUM(G11:G16)</f>
        <v>0</v>
      </c>
      <c r="H17" s="60"/>
      <c r="I17" s="256">
        <f>SUM(I11:I16)</f>
        <v>12518771349</v>
      </c>
      <c r="J17" s="348">
        <f>SUM(J11:J16)</f>
        <v>0.15096815636936717</v>
      </c>
      <c r="K17" s="349"/>
      <c r="L17" s="350"/>
      <c r="M17" s="349"/>
      <c r="N17" s="256">
        <f>SUM(N11:N16)</f>
        <v>32027380502</v>
      </c>
      <c r="O17" s="60"/>
      <c r="P17" s="256">
        <f>SUM(P11:P16)</f>
        <v>42940750974</v>
      </c>
      <c r="Q17" s="60"/>
      <c r="R17" s="256">
        <f>SUM(R11:R16)</f>
        <v>74968131476</v>
      </c>
      <c r="S17" s="348">
        <f>SUM(S11:S16)</f>
        <v>0.10502373996713878</v>
      </c>
    </row>
    <row r="18" spans="1:19" ht="16.5" thickTop="1"/>
    <row r="19" spans="1:19" hidden="1">
      <c r="E19" s="221">
        <v>4451239494</v>
      </c>
    </row>
    <row r="20" spans="1:19" hidden="1">
      <c r="E20" s="222">
        <f>E19-E17</f>
        <v>-8067531855</v>
      </c>
    </row>
    <row r="21" spans="1:19" hidden="1"/>
    <row r="23" spans="1:19">
      <c r="N23" s="221"/>
      <c r="P23" s="221"/>
    </row>
    <row r="24" spans="1:19">
      <c r="I24" s="222"/>
      <c r="N24" s="222"/>
      <c r="P24" s="222"/>
    </row>
  </sheetData>
  <mergeCells count="23">
    <mergeCell ref="N8:N9"/>
    <mergeCell ref="O8:O10"/>
    <mergeCell ref="P8:P9"/>
    <mergeCell ref="Q8:Q10"/>
    <mergeCell ref="R8:S9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A1:S1"/>
    <mergeCell ref="A2:S2"/>
    <mergeCell ref="A3:S3"/>
    <mergeCell ref="A5:S5"/>
    <mergeCell ref="C7:J7"/>
    <mergeCell ref="L7:S7"/>
  </mergeCells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25</vt:i4>
      </vt:variant>
    </vt:vector>
  </HeadingPairs>
  <TitlesOfParts>
    <vt:vector size="44" baseType="lpstr">
      <vt:lpstr>روکش</vt:lpstr>
      <vt:lpstr> سهام</vt:lpstr>
      <vt:lpstr>اوراق</vt:lpstr>
      <vt:lpstr>تعدیل اوراق</vt:lpstr>
      <vt:lpstr>سپرده</vt:lpstr>
      <vt:lpstr>صندوق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درآمد سپرده بانکی</vt:lpstr>
      <vt:lpstr>سایر درآمدها</vt:lpstr>
      <vt:lpstr>مبالغ تخصیصی اوراق 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مبالغ تخصیصی اورراق </vt:lpstr>
      <vt:lpstr>'سود اوراق بهادار'!A</vt:lpstr>
      <vt:lpstr>A</vt:lpstr>
      <vt:lpstr>' سهام'!Print_Area</vt:lpstr>
      <vt:lpstr>اوراق!Print_Area</vt:lpstr>
      <vt:lpstr>'تعدیل اوراق'!Print_Area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صندوق!Print_Area</vt:lpstr>
      <vt:lpstr>'مبالغ تخصیصی اوراق '!Print_Area</vt:lpstr>
      <vt:lpstr>'مبالغ تخصیصی اورراق '!Print_Area</vt:lpstr>
      <vt:lpstr>' سهام'!Print_Titles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Mahboobeh Shooshtari</cp:lastModifiedBy>
  <cp:lastPrinted>2025-11-23T15:08:42Z</cp:lastPrinted>
  <dcterms:created xsi:type="dcterms:W3CDTF">2017-11-22T14:26:20Z</dcterms:created>
  <dcterms:modified xsi:type="dcterms:W3CDTF">2025-11-25T11:08:21Z</dcterms:modified>
</cp:coreProperties>
</file>