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اردیبهشت\"/>
    </mc:Choice>
  </mc:AlternateContent>
  <xr:revisionPtr revIDLastSave="0" documentId="13_ncr:1_{7F23186B-48A2-423B-8D35-1BBAFE6045A4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بانکی'!$A$7:$M$7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</definedName>
    <definedName name="_xlnm.Print_Area" localSheetId="1">' سهام'!$A$1:$W$12</definedName>
    <definedName name="_xlnm.Print_Area" localSheetId="2">اوراق!$A$1:$AG$13</definedName>
    <definedName name="_xlnm.Print_Area" localSheetId="3">'تعدیل اوراق'!$A$1:$M$11</definedName>
    <definedName name="_xlnm.Print_Area" localSheetId="12">'درآمد سپرده بانکی'!$A$1:$L$12</definedName>
    <definedName name="_xlnm.Print_Area" localSheetId="11">'درآمد سرمایه گذاری در اوراق بها'!$A$1:$Q$16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ازفروش'!$A$1:$Q$15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سپرده!$A$1:$S$14</definedName>
    <definedName name="_xlnm.Print_Area" localSheetId="6">'سود اوراق بهادار و سپرده بانکی'!$A$1:$Q$14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1" l="1"/>
  <c r="O9" i="19" l="1"/>
  <c r="N9" i="19"/>
  <c r="P9" i="19" l="1"/>
  <c r="I9" i="19" l="1"/>
  <c r="A3" i="19"/>
  <c r="A3" i="17"/>
  <c r="Q8" i="14" l="1"/>
  <c r="Q9" i="14"/>
  <c r="Q7" i="14"/>
  <c r="I8" i="14"/>
  <c r="E13" i="6" s="1"/>
  <c r="I9" i="14"/>
  <c r="I7" i="14"/>
  <c r="E12" i="6" s="1"/>
  <c r="Q8" i="15"/>
  <c r="O10" i="6" s="1"/>
  <c r="Q9" i="15"/>
  <c r="Q10" i="15"/>
  <c r="I10" i="15"/>
  <c r="Q7" i="15"/>
  <c r="Q8" i="13"/>
  <c r="Q9" i="13"/>
  <c r="I10" i="7" s="1"/>
  <c r="Q10" i="13"/>
  <c r="I9" i="7" s="1"/>
  <c r="Q11" i="13"/>
  <c r="I8" i="7" s="1"/>
  <c r="I11" i="7" s="1"/>
  <c r="Q7" i="13"/>
  <c r="K11" i="13"/>
  <c r="E8" i="7" s="1"/>
  <c r="E11" i="7" s="1"/>
  <c r="K10" i="13"/>
  <c r="E9" i="7" s="1"/>
  <c r="K8" i="13"/>
  <c r="K9" i="13"/>
  <c r="E10" i="7" s="1"/>
  <c r="K7" i="13"/>
  <c r="Q10" i="6" l="1"/>
  <c r="Q12" i="13"/>
  <c r="AG9" i="17"/>
  <c r="E10" i="11" l="1"/>
  <c r="Q11" i="6"/>
  <c r="O14" i="6"/>
  <c r="O13" i="6"/>
  <c r="O11" i="6"/>
  <c r="O15" i="6" s="1"/>
  <c r="M14" i="6"/>
  <c r="M13" i="6"/>
  <c r="M12" i="6"/>
  <c r="K13" i="6"/>
  <c r="K12" i="6"/>
  <c r="K15" i="6" s="1"/>
  <c r="G13" i="6"/>
  <c r="G11" i="6"/>
  <c r="G10" i="6"/>
  <c r="E14" i="6"/>
  <c r="C13" i="6"/>
  <c r="C12" i="6"/>
  <c r="C15" i="6" s="1"/>
  <c r="I14" i="6" l="1"/>
  <c r="E15" i="6"/>
  <c r="I10" i="6"/>
  <c r="G15" i="6"/>
  <c r="M15" i="6"/>
  <c r="G8" i="7"/>
  <c r="G9" i="7"/>
  <c r="G10" i="7"/>
  <c r="Q14" i="6"/>
  <c r="I12" i="6"/>
  <c r="AG10" i="17"/>
  <c r="AG11" i="17"/>
  <c r="Q11" i="15"/>
  <c r="G11" i="7" l="1"/>
  <c r="AG12" i="17"/>
  <c r="C9" i="8"/>
  <c r="Q12" i="2" l="1"/>
  <c r="S10" i="2"/>
  <c r="S11" i="2"/>
  <c r="S9" i="2"/>
  <c r="S12" i="2" l="1"/>
  <c r="W10" i="1"/>
  <c r="K9" i="7" l="1"/>
  <c r="Q12" i="6"/>
  <c r="Q13" i="6"/>
  <c r="I11" i="6"/>
  <c r="I13" i="6"/>
  <c r="E10" i="14"/>
  <c r="G10" i="14"/>
  <c r="M10" i="14"/>
  <c r="O10" i="14"/>
  <c r="O11" i="15"/>
  <c r="M11" i="15"/>
  <c r="G11" i="15"/>
  <c r="E11" i="15"/>
  <c r="O12" i="13"/>
  <c r="M12" i="13"/>
  <c r="I12" i="13"/>
  <c r="G12" i="13"/>
  <c r="O12" i="2"/>
  <c r="M12" i="2"/>
  <c r="K12" i="2"/>
  <c r="Q15" i="6" l="1"/>
  <c r="I15" i="6"/>
  <c r="E9" i="11"/>
  <c r="K10" i="7"/>
  <c r="K8" i="7"/>
  <c r="K12" i="13"/>
  <c r="Q10" i="14"/>
  <c r="I10" i="14"/>
  <c r="I11" i="15"/>
  <c r="AE12" i="17"/>
  <c r="AC12" i="17"/>
  <c r="W12" i="17"/>
  <c r="T12" i="17"/>
  <c r="I9" i="11" l="1"/>
  <c r="K11" i="7"/>
  <c r="E8" i="11"/>
  <c r="Q9" i="18"/>
  <c r="S8" i="18"/>
  <c r="M8" i="18"/>
  <c r="S11" i="5"/>
  <c r="I11" i="5"/>
  <c r="I8" i="11" l="1"/>
  <c r="M9" i="18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I7" i="11" l="1"/>
  <c r="U12" i="5"/>
  <c r="E11" i="11" l="1"/>
  <c r="G7" i="11" s="1"/>
  <c r="K12" i="5"/>
  <c r="J4" i="11" l="1"/>
  <c r="G8" i="11"/>
  <c r="P12" i="13"/>
  <c r="J9" i="18"/>
  <c r="L9" i="18"/>
  <c r="N9" i="18"/>
  <c r="R9" i="18"/>
  <c r="O12" i="17" l="1"/>
  <c r="Q12" i="17"/>
  <c r="G10" i="11" l="1"/>
  <c r="G9" i="11"/>
  <c r="D15" i="6" l="1"/>
  <c r="F15" i="6"/>
  <c r="H15" i="6"/>
  <c r="J15" i="6"/>
  <c r="L15" i="6"/>
  <c r="N15" i="6"/>
  <c r="P15" i="6"/>
  <c r="A3" i="14" l="1"/>
  <c r="A3" i="8" l="1"/>
  <c r="A3" i="7"/>
  <c r="A3" i="6"/>
  <c r="A3" i="5"/>
  <c r="A3" i="15"/>
  <c r="A3" i="13"/>
  <c r="A3" i="2" l="1"/>
  <c r="A3" i="11" s="1"/>
  <c r="I10" i="11" l="1"/>
  <c r="I11" i="11" s="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<sst xmlns="http://schemas.openxmlformats.org/spreadsheetml/2006/main" count="292" uniqueCount="142">
  <si>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</si>
  <si>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</si>
  <si>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</si>
  <si>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</si>
  <si>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</si>
  <si>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</si>
  <si>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</si>
  <si>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</si>
  <si>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</si>
  <si>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</si>
  <si>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</si>
  <si>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</si>
  <si>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</si>
  <si>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</si>
  <si>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</si>
  <si>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</si>
  <si>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</si>
  <si>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</si>
  <si>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</si>
  <si>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</si>
  <si>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</si>
  <si>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</si>
  <si>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</si>
  <si>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</si>
  <si>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</si>
  <si>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</si>
  <si>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</si>
  <si>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</si>
  <si>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</si>
  <si>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</si>
  <si>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</si>
  <si>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</si>
  <si>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</si>
  <si>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</si>
  <si>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</si>
  <si>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</si>
  <si>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</si>
  <si>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</si>
  <si>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</si>
  <si>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</si>
  <si>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</si>
  <si>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</si>
  <si>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</si>
  <si>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</si>
  <si>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</si>
  <si>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</si>
  <si>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</si>
  <si>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</si>
  <si>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</si>
  <si>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</si>
  <si>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</si>
  <si>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</si>
  <si>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</si>
  <si>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</si>
  <si>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</si>
  <si>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</si>
  <si>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</si>
  <si>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</si>
  <si>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</si>
  <si>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</si>
  <si>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</si>
  <si>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</si>
  <si>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</si>
  <si>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</si>
  <si>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</si>
  <si>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</si>
  <si>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</si>
  <si>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</si>
  <si>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</si>
  <si>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</si>
  <si>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</si>
  <si>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</si>
  <si>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</si>
  <si>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</si>
  <si>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</si>
  <si>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</si>
  <si>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</si>
  <si>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</si>
  <si>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</si>
  <si>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</si>
  <si>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</si>
  <si>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</si>
  <si>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</si>
  <si>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</si>
  <si>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</si>
  <si>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</si>
  <si>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</si>
  <si>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</si>
  <si>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</si>
  <si>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</si>
  <si>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</si>
  <si>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</si>
  <si>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</si>
  <si>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</si>
  <si>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</si>
  <si>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</si>
  <si>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</si>
  <si>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</si>
  <si>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</si>
  <si>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</si>
  <si>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1398/05/03</t>
  </si>
  <si>
    <t>1401/05/03</t>
  </si>
  <si>
    <t>مرابحه عام دولت3-ش.خ 0103 (اراد35)</t>
  </si>
  <si>
    <t>1399/04/03</t>
  </si>
  <si>
    <t>1401/03/03</t>
  </si>
  <si>
    <t>صکوک اجاره غدیر 408 (صغدیر408)</t>
  </si>
  <si>
    <t>1400/08/26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</si>
  <si>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</si>
  <si>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</si>
  <si>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</si>
  <si>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</si>
  <si>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</si>
  <si>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</si>
  <si>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</si>
  <si>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1401/01/31</t>
  </si>
  <si>
    <t>برای ماه منتهی به 1401/01/31</t>
  </si>
  <si>
    <t>بلند مدت</t>
  </si>
  <si>
    <t>پاسارگاد بلند مدت</t>
  </si>
  <si>
    <t>تعدیل کارمزد کارگزاری‫</t>
  </si>
  <si>
    <t>منتهی به 1401/02/31</t>
  </si>
  <si>
    <t>1401/02/31</t>
  </si>
  <si>
    <t>برای ماه منتهی به 1401/02/31</t>
  </si>
  <si>
    <t>طی اردیبهشت ماه</t>
  </si>
  <si>
    <t>از ابتدای سال مالی تا پایان اردیبهشت ماه</t>
  </si>
  <si>
    <t>‫1401/02/31</t>
  </si>
  <si>
    <t>طی اردیبشهت ماه</t>
  </si>
  <si>
    <t>از ابتدای سال مالی تا اردیبهشت ماه</t>
  </si>
  <si>
    <t>خاور میانه</t>
  </si>
  <si>
    <t xml:space="preserve">پاسارگاد </t>
  </si>
  <si>
    <t>پاسارگاد 2098100152272681</t>
  </si>
  <si>
    <t>1401/01/10</t>
  </si>
  <si>
    <t>1403/01/10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</si>
  <si>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</si>
  <si>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</si>
  <si>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</si>
  <si>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</si>
  <si>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</si>
  <si>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</si>
  <si>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تا تاریخ سررسید ثبت می گردد.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</si>
  <si>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</si>
  <si>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</si>
  <si>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‫قیمت
پایانی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</si>
</sst>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</numFmts>
  <fonts count="5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14" fillId="0" borderId="0" xfId="0" applyNumberFormat="1" applyFont="1"/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43" fillId="0" borderId="0" xfId="0" applyNumberFormat="1" applyFont="1"/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6" fillId="0" borderId="0" xfId="0" applyFont="1"/>
    <xf numFmtId="166" fontId="49" fillId="0" borderId="0" xfId="1" applyNumberFormat="1" applyFont="1" applyAlignment="1">
      <alignment horizontal="left" vertical="center" wrapText="1" shrinkToFit="1"/>
    </xf>
    <xf numFmtId="167" fontId="49" fillId="0" borderId="0" xfId="1" applyNumberFormat="1" applyFont="1" applyAlignment="1">
      <alignment horizontal="left" vertical="center" wrapText="1" shrinkToFit="1"/>
    </xf>
    <xf numFmtId="37" fontId="45" fillId="0" borderId="0" xfId="0" applyNumberFormat="1" applyFont="1" applyAlignment="1">
      <alignment horizontal="right" vertical="center"/>
    </xf>
    <xf numFmtId="0" fontId="9" fillId="0" borderId="0" xfId="0" applyFont="1" applyAlignment="1"/>
    <xf numFmtId="37" fontId="45" fillId="0" borderId="16" xfId="0" applyNumberFormat="1" applyFont="1" applyBorder="1" applyAlignment="1">
      <alignment horizontal="center" vertical="center"/>
    </xf>
    <xf numFmtId="0" fontId="46" fillId="0" borderId="3" xfId="0" applyFont="1" applyBorder="1"/>
    <xf numFmtId="37" fontId="45" fillId="0" borderId="15" xfId="0" applyNumberFormat="1" applyFont="1" applyFill="1" applyBorder="1" applyAlignment="1">
      <alignment horizontal="center" vertical="center" wrapText="1"/>
    </xf>
    <xf numFmtId="37" fontId="45" fillId="0" borderId="17" xfId="0" applyNumberFormat="1" applyFont="1" applyBorder="1" applyAlignment="1">
      <alignment horizontal="center" vertical="center"/>
    </xf>
    <xf numFmtId="37" fontId="47" fillId="0" borderId="18" xfId="0" applyNumberFormat="1" applyFont="1" applyFill="1" applyBorder="1" applyAlignment="1">
      <alignment horizontal="right" vertical="center" wrapText="1"/>
    </xf>
    <xf numFmtId="0" fontId="48" fillId="0" borderId="1" xfId="0" applyFont="1" applyBorder="1" applyAlignment="1">
      <alignment horizontal="center"/>
    </xf>
    <xf numFmtId="164" fontId="47" fillId="0" borderId="1" xfId="0" applyNumberFormat="1" applyFont="1" applyFill="1" applyBorder="1" applyAlignment="1">
      <alignment horizontal="left" vertical="center" wrapText="1" shrinkToFit="1"/>
    </xf>
    <xf numFmtId="0" fontId="49" fillId="0" borderId="1" xfId="0" applyFont="1" applyBorder="1"/>
    <xf numFmtId="37" fontId="47" fillId="0" borderId="19" xfId="0" applyNumberFormat="1" applyFont="1" applyBorder="1" applyAlignment="1">
      <alignment horizontal="right" vertical="center" wrapText="1"/>
    </xf>
    <xf numFmtId="168" fontId="47" fillId="0" borderId="1" xfId="0" applyNumberFormat="1" applyFont="1" applyFill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9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37" fontId="45" fillId="0" borderId="0" xfId="0" applyNumberFormat="1" applyFont="1" applyAlignment="1">
      <alignment horizontal="right" vertical="center"/>
    </xf>
    <xf numFmtId="0" fontId="46" fillId="0" borderId="0" xfId="0" applyFont="1"/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0" xfId="0" applyFont="1" applyFill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9" fillId="0" borderId="0" xfId="0" applyFont="1" applyFill="1" applyAlignment="1">
      <alignment horizontal="right" vertical="center" readingOrder="2"/>
    </xf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1" xfId="0" applyFont="1" applyFill="1" applyBorder="1" applyAlignment="1">
      <alignment horizontal="center" vertical="center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4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0" fontId="20" fillId="0" borderId="0" xfId="0" applyFont="1" applyFill="1" applyAlignment="1">
      <alignment horizontal="center" vertical="center" wrapText="1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/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50" fillId="0" borderId="0" xfId="1" applyNumberFormat="1" applyFont="1" applyFill="1" applyAlignment="1">
      <alignment vertical="center"/>
    </xf>
    <xf numFmtId="164" fontId="51" fillId="0" borderId="0" xfId="1" applyNumberFormat="1" applyFont="1" applyFill="1" applyAlignment="1">
      <alignment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9" fillId="0" borderId="4" xfId="0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9</xdr:col>
      <xdr:colOff>104775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95225" y="1628775"/>
          <a:ext cx="541972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topLeftCell="A5" zoomScaleNormal="100" zoomScaleSheetLayoutView="100" workbookViewId="0">
      <selection activeCell="H33" sqref="H33"/>
    </sheetView>
  </sheetViews>
  <sheetFormatPr defaultColWidth="9.140625" defaultRowHeight="17.25" x14ac:dyDescent="0.4"/>
  <cols>
    <col min="1" max="16384" width="9.140625" style="8"/>
  </cols>
  <sheetData>
    <row r="18" spans="1:13" x14ac:dyDescent="0.4">
      <c r="M18" s="8" t="s">
        <v>59</v>
      </c>
    </row>
    <row r="24" spans="1:13" ht="15" customHeight="1" x14ac:dyDescent="0.4">
      <c r="A24" s="126" t="s">
        <v>75</v>
      </c>
      <c r="B24" s="126"/>
      <c r="C24" s="126"/>
      <c r="D24" s="126"/>
      <c r="E24" s="126"/>
      <c r="F24" s="126"/>
      <c r="G24" s="126"/>
      <c r="H24" s="126"/>
      <c r="I24" s="126"/>
      <c r="J24" s="126"/>
      <c r="K24" s="39"/>
      <c r="L24" s="39"/>
    </row>
    <row r="25" spans="1:13" ht="15" customHeight="1" x14ac:dyDescent="0.4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39"/>
      <c r="L25" s="39"/>
    </row>
    <row r="26" spans="1:13" ht="15" customHeight="1" x14ac:dyDescent="0.4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39"/>
      <c r="L26" s="39"/>
    </row>
    <row r="28" spans="1:13" ht="15" customHeight="1" x14ac:dyDescent="0.4">
      <c r="A28" s="126" t="s">
        <v>119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</row>
    <row r="29" spans="1:13" ht="15" customHeight="1" x14ac:dyDescent="0.4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</row>
    <row r="30" spans="1:13" ht="15" customHeight="1" x14ac:dyDescent="0.4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13" ht="15" customHeight="1" x14ac:dyDescent="0.4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5"/>
  <sheetViews>
    <sheetView rightToLeft="1" view="pageBreakPreview" zoomScale="85" zoomScaleNormal="100" zoomScaleSheetLayoutView="85" workbookViewId="0">
      <selection sqref="A1:XFD1048576"/>
    </sheetView>
  </sheetViews>
  <sheetFormatPr defaultColWidth="9.140625" defaultRowHeight="21.75" x14ac:dyDescent="0.5"/>
  <cols>
    <col min="1" max="1" width="33.5703125" style="280" customWidth="1"/>
    <col min="2" max="2" width="0.5703125" style="280" customWidth="1"/>
    <col min="3" max="3" width="17.7109375" style="31" bestFit="1" customWidth="1"/>
    <col min="4" max="4" width="0.85546875" style="31" customWidth="1"/>
    <col min="5" max="5" width="25.7109375" style="31" bestFit="1" customWidth="1"/>
    <col min="6" max="6" width="0.85546875" style="31" customWidth="1"/>
    <col min="7" max="7" width="25.7109375" style="31" bestFit="1" customWidth="1"/>
    <col min="8" max="8" width="0.7109375" style="31" customWidth="1"/>
    <col min="9" max="9" width="25.140625" style="31" customWidth="1"/>
    <col min="10" max="10" width="1.42578125" style="31" customWidth="1"/>
    <col min="11" max="11" width="17.7109375" style="31" bestFit="1" customWidth="1"/>
    <col min="12" max="12" width="1.140625" style="31" customWidth="1"/>
    <col min="13" max="13" width="25.7109375" style="31" bestFit="1" customWidth="1"/>
    <col min="14" max="14" width="1" style="31" customWidth="1"/>
    <col min="15" max="15" width="25.7109375" style="31" bestFit="1" customWidth="1"/>
    <col min="16" max="16" width="1.140625" style="31" customWidth="1"/>
    <col min="17" max="17" width="25.7109375" style="31" bestFit="1" customWidth="1"/>
    <col min="18" max="16384" width="9.140625" style="280"/>
  </cols>
  <sheetData>
    <row r="1" spans="1:19" ht="22.5" x14ac:dyDescent="0.55000000000000004">
      <c r="A1" s="176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9" ht="22.5" x14ac:dyDescent="0.55000000000000004">
      <c r="A2" s="176" t="s">
        <v>57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9" ht="22.5" x14ac:dyDescent="0.55000000000000004">
      <c r="A3" s="176" t="str">
        <f>' سهام'!A3:W3</f>
        <v>برای ماه منتهی به 1401/02/31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9" x14ac:dyDescent="0.5">
      <c r="A4" s="216" t="s">
        <v>64</v>
      </c>
      <c r="B4" s="216"/>
      <c r="C4" s="216"/>
      <c r="D4" s="216"/>
      <c r="E4" s="216"/>
      <c r="F4" s="216"/>
      <c r="G4" s="216"/>
      <c r="H4" s="216"/>
    </row>
    <row r="5" spans="1:19" ht="16.5" customHeight="1" thickBot="1" x14ac:dyDescent="0.55000000000000004">
      <c r="A5" s="49"/>
      <c r="B5" s="49"/>
      <c r="C5" s="313" t="s">
        <v>125</v>
      </c>
      <c r="D5" s="313"/>
      <c r="E5" s="313"/>
      <c r="F5" s="313"/>
      <c r="G5" s="313"/>
      <c r="H5" s="313"/>
      <c r="I5" s="313"/>
      <c r="K5" s="286" t="s">
        <v>123</v>
      </c>
      <c r="L5" s="286"/>
      <c r="M5" s="286"/>
      <c r="N5" s="286"/>
      <c r="O5" s="286"/>
      <c r="P5" s="286"/>
      <c r="Q5" s="286"/>
    </row>
    <row r="6" spans="1:19" ht="27" customHeight="1" thickBot="1" x14ac:dyDescent="0.55000000000000004">
      <c r="A6" s="314" t="s">
        <v>38</v>
      </c>
      <c r="B6" s="314"/>
      <c r="C6" s="293" t="s">
        <v>3</v>
      </c>
      <c r="D6" s="294"/>
      <c r="E6" s="292" t="s">
        <v>21</v>
      </c>
      <c r="F6" s="294"/>
      <c r="G6" s="293" t="s">
        <v>42</v>
      </c>
      <c r="H6" s="294"/>
      <c r="I6" s="295" t="s">
        <v>43</v>
      </c>
      <c r="K6" s="293" t="s">
        <v>3</v>
      </c>
      <c r="L6" s="294"/>
      <c r="M6" s="292" t="s">
        <v>21</v>
      </c>
      <c r="N6" s="294"/>
      <c r="O6" s="293" t="s">
        <v>42</v>
      </c>
      <c r="P6" s="294"/>
      <c r="Q6" s="295" t="s">
        <v>43</v>
      </c>
    </row>
    <row r="7" spans="1:19" x14ac:dyDescent="0.4">
      <c r="A7" s="315" t="s">
        <v>105</v>
      </c>
      <c r="C7" s="256">
        <v>280000</v>
      </c>
      <c r="D7" s="256"/>
      <c r="E7" s="256">
        <v>273203041968</v>
      </c>
      <c r="F7" s="256"/>
      <c r="G7" s="256">
        <v>-272466215542</v>
      </c>
      <c r="H7" s="256"/>
      <c r="I7" s="256">
        <f>E7+G7</f>
        <v>736826426</v>
      </c>
      <c r="J7" s="256"/>
      <c r="K7" s="256">
        <v>280000</v>
      </c>
      <c r="L7" s="256"/>
      <c r="M7" s="256">
        <v>273203041968</v>
      </c>
      <c r="N7" s="256"/>
      <c r="O7" s="256">
        <v>-272377630000</v>
      </c>
      <c r="P7" s="256"/>
      <c r="Q7" s="256">
        <f>M7+O7</f>
        <v>825411968</v>
      </c>
      <c r="R7" s="249"/>
      <c r="S7" s="282"/>
    </row>
    <row r="8" spans="1:19" x14ac:dyDescent="0.4">
      <c r="A8" s="315" t="s">
        <v>102</v>
      </c>
      <c r="C8" s="256">
        <v>43000</v>
      </c>
      <c r="D8" s="256"/>
      <c r="E8" s="256">
        <v>42953083344</v>
      </c>
      <c r="F8" s="256"/>
      <c r="G8" s="256">
        <v>-42796433545</v>
      </c>
      <c r="H8" s="256"/>
      <c r="I8" s="256">
        <f t="shared" ref="I8:I9" si="0">E8+G8</f>
        <v>156649799</v>
      </c>
      <c r="J8" s="256"/>
      <c r="K8" s="256">
        <v>43000</v>
      </c>
      <c r="L8" s="256"/>
      <c r="M8" s="256">
        <v>42953083344</v>
      </c>
      <c r="N8" s="256"/>
      <c r="O8" s="256">
        <v>-42749746988</v>
      </c>
      <c r="P8" s="256"/>
      <c r="Q8" s="256">
        <f t="shared" ref="Q8:Q9" si="1">M8+O8</f>
        <v>203336356</v>
      </c>
      <c r="R8" s="249"/>
      <c r="S8" s="282"/>
    </row>
    <row r="9" spans="1:19" x14ac:dyDescent="0.4">
      <c r="A9" s="315" t="s">
        <v>98</v>
      </c>
      <c r="C9" s="256">
        <v>3000</v>
      </c>
      <c r="D9" s="256"/>
      <c r="E9" s="256">
        <v>2888236414</v>
      </c>
      <c r="F9" s="256"/>
      <c r="G9" s="256">
        <v>-2843934445</v>
      </c>
      <c r="H9" s="256"/>
      <c r="I9" s="256">
        <f t="shared" si="0"/>
        <v>44301969</v>
      </c>
      <c r="J9" s="256"/>
      <c r="K9" s="256">
        <v>3000</v>
      </c>
      <c r="L9" s="256"/>
      <c r="M9" s="256">
        <v>2888236414</v>
      </c>
      <c r="N9" s="256"/>
      <c r="O9" s="256">
        <v>-2820811179</v>
      </c>
      <c r="P9" s="256"/>
      <c r="Q9" s="256">
        <f t="shared" si="1"/>
        <v>67425235</v>
      </c>
      <c r="R9" s="249"/>
      <c r="S9" s="282"/>
    </row>
    <row r="10" spans="1:19" ht="23.25" thickBot="1" x14ac:dyDescent="0.45">
      <c r="A10" s="316"/>
      <c r="B10" s="316"/>
      <c r="C10" s="316"/>
      <c r="D10" s="316"/>
      <c r="E10" s="317">
        <f>SUM(E7:E9)</f>
        <v>319044361726</v>
      </c>
      <c r="F10" s="318"/>
      <c r="G10" s="317">
        <f>SUM(G7:G9)</f>
        <v>-318106583532</v>
      </c>
      <c r="H10" s="318"/>
      <c r="I10" s="317">
        <f>SUM(I7:I9)</f>
        <v>937778194</v>
      </c>
      <c r="J10" s="318"/>
      <c r="K10" s="316"/>
      <c r="L10" s="318"/>
      <c r="M10" s="317">
        <f>SUM(M7:M9)</f>
        <v>319044361726</v>
      </c>
      <c r="N10" s="318"/>
      <c r="O10" s="317">
        <f>SUM(O7:O9)</f>
        <v>-317948188167</v>
      </c>
      <c r="P10" s="318"/>
      <c r="Q10" s="317">
        <f>SUM(Q7:Q9)</f>
        <v>1096173559</v>
      </c>
    </row>
    <row r="11" spans="1:19" ht="7.5" customHeight="1" thickTop="1" x14ac:dyDescent="0.5">
      <c r="A11" s="49"/>
      <c r="B11" s="49"/>
    </row>
    <row r="12" spans="1:19" ht="24.75" customHeight="1" x14ac:dyDescent="0.4">
      <c r="A12" s="319" t="s">
        <v>44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1"/>
    </row>
    <row r="13" spans="1:19" x14ac:dyDescent="0.5">
      <c r="Q13" s="308"/>
    </row>
    <row r="14" spans="1:19" s="322" customFormat="1" ht="24" x14ac:dyDescent="0.4">
      <c r="I14" s="256"/>
      <c r="J14" s="310"/>
      <c r="K14" s="310"/>
      <c r="L14" s="310"/>
      <c r="M14" s="310"/>
      <c r="N14" s="310"/>
      <c r="O14" s="310"/>
      <c r="P14" s="310"/>
      <c r="Q14" s="256"/>
    </row>
    <row r="15" spans="1:19" x14ac:dyDescent="0.4">
      <c r="A15" s="245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</row>
    <row r="16" spans="1:19" ht="24" x14ac:dyDescent="0.4">
      <c r="A16" s="245"/>
      <c r="C16" s="256"/>
      <c r="D16" s="256"/>
      <c r="E16" s="256"/>
      <c r="F16" s="256"/>
      <c r="G16" s="256"/>
      <c r="H16" s="256"/>
      <c r="I16" s="311"/>
      <c r="J16" s="311"/>
      <c r="K16" s="311"/>
      <c r="L16" s="311"/>
      <c r="M16" s="311"/>
      <c r="N16" s="311"/>
      <c r="O16" s="311"/>
      <c r="P16" s="311"/>
      <c r="Q16" s="311"/>
    </row>
    <row r="17" spans="9:17" s="322" customFormat="1" ht="24" x14ac:dyDescent="0.25">
      <c r="I17" s="311"/>
      <c r="J17" s="311"/>
      <c r="K17" s="311"/>
      <c r="L17" s="311"/>
      <c r="M17" s="311"/>
      <c r="N17" s="311"/>
      <c r="O17" s="311"/>
      <c r="P17" s="311"/>
      <c r="Q17" s="311"/>
    </row>
    <row r="18" spans="9:17" s="322" customFormat="1" ht="24.75" x14ac:dyDescent="0.25">
      <c r="I18" s="312"/>
      <c r="J18" s="311"/>
      <c r="K18" s="311"/>
      <c r="L18" s="311"/>
      <c r="M18" s="311"/>
      <c r="N18" s="311"/>
      <c r="O18" s="311"/>
      <c r="P18" s="311"/>
      <c r="Q18" s="312"/>
    </row>
    <row r="19" spans="9:17" s="322" customFormat="1" ht="24" x14ac:dyDescent="0.25">
      <c r="I19" s="281"/>
      <c r="Q19" s="281"/>
    </row>
    <row r="20" spans="9:17" s="322" customFormat="1" ht="24" x14ac:dyDescent="0.25"/>
    <row r="21" spans="9:17" s="322" customFormat="1" ht="24" x14ac:dyDescent="0.25"/>
    <row r="22" spans="9:17" s="322" customFormat="1" ht="24" x14ac:dyDescent="0.25"/>
    <row r="23" spans="9:17" s="322" customFormat="1" ht="24" x14ac:dyDescent="0.25"/>
    <row r="24" spans="9:17" s="322" customFormat="1" ht="24" x14ac:dyDescent="0.25"/>
    <row r="25" spans="9:17" s="322" customFormat="1" ht="24" x14ac:dyDescent="0.25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2:Q1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20"/>
  <sheetViews>
    <sheetView rightToLeft="1" view="pageBreakPreview" zoomScale="50" zoomScaleNormal="100" zoomScaleSheetLayoutView="50" workbookViewId="0">
      <selection activeCell="AE7" sqref="AE7:AE8"/>
    </sheetView>
  </sheetViews>
  <sheetFormatPr defaultColWidth="9.140625" defaultRowHeight="15" x14ac:dyDescent="0.25"/>
  <cols>
    <col min="1" max="1" width="49.85546875" style="67" customWidth="1"/>
    <col min="2" max="2" width="1.28515625" style="67" customWidth="1"/>
    <col min="3" max="3" width="26.5703125" style="75" customWidth="1"/>
    <col min="4" max="4" width="1" style="67" customWidth="1"/>
    <col min="5" max="5" width="28.42578125" style="76" customWidth="1"/>
    <col min="6" max="6" width="1.42578125" style="76" customWidth="1"/>
    <col min="7" max="7" width="26.5703125" style="76" customWidth="1"/>
    <col min="8" max="8" width="1" style="77" customWidth="1"/>
    <col min="9" max="9" width="28.42578125" style="77" customWidth="1"/>
    <col min="10" max="10" width="2" style="77" customWidth="1"/>
    <col min="11" max="11" width="28.5703125" style="78" customWidth="1"/>
    <col min="12" max="12" width="1.5703125" style="67" customWidth="1"/>
    <col min="13" max="13" width="28.42578125" style="75" bestFit="1" customWidth="1"/>
    <col min="14" max="14" width="0.85546875" style="75" customWidth="1"/>
    <col min="15" max="15" width="28.42578125" style="76" bestFit="1" customWidth="1"/>
    <col min="16" max="16" width="0.85546875" style="76" customWidth="1"/>
    <col min="17" max="17" width="28.42578125" style="76" bestFit="1" customWidth="1"/>
    <col min="18" max="18" width="0.85546875" style="76" customWidth="1"/>
    <col min="19" max="19" width="27.140625" style="76" customWidth="1"/>
    <col min="20" max="20" width="1.42578125" style="76" customWidth="1"/>
    <col min="21" max="21" width="29.85546875" style="78" customWidth="1"/>
    <col min="22" max="16384" width="9.140625" style="67"/>
  </cols>
  <sheetData>
    <row r="1" spans="1:21" ht="27.75" x14ac:dyDescent="0.25">
      <c r="A1" s="155" t="s">
        <v>92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s="68" customFormat="1" ht="27.75" x14ac:dyDescent="0.25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1" ht="27.75" x14ac:dyDescent="0.25">
      <c r="A3" s="155" t="str">
        <f>' سهام'!A3:W3</f>
        <v>برای ماه منتهی به 1401/02/31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5" spans="1:21" s="69" customFormat="1" ht="24.75" x14ac:dyDescent="0.25">
      <c r="A5" s="145" t="s">
        <v>28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s="69" customFormat="1" ht="9.75" customHeight="1" x14ac:dyDescent="0.25">
      <c r="C6" s="64"/>
      <c r="E6" s="70"/>
      <c r="F6" s="70"/>
      <c r="G6" s="70"/>
      <c r="H6" s="71"/>
      <c r="I6" s="71"/>
      <c r="J6" s="71"/>
      <c r="K6" s="72"/>
      <c r="M6" s="64"/>
      <c r="N6" s="64"/>
      <c r="O6" s="70"/>
      <c r="P6" s="70"/>
      <c r="Q6" s="70"/>
      <c r="R6" s="70"/>
      <c r="S6" s="70"/>
      <c r="T6" s="70"/>
      <c r="U6" s="72"/>
    </row>
    <row r="7" spans="1:21" s="69" customFormat="1" ht="27" customHeight="1" thickBot="1" x14ac:dyDescent="0.3">
      <c r="A7" s="73"/>
      <c r="B7" s="28"/>
      <c r="C7" s="162" t="s">
        <v>122</v>
      </c>
      <c r="D7" s="162"/>
      <c r="E7" s="162"/>
      <c r="F7" s="162"/>
      <c r="G7" s="162"/>
      <c r="H7" s="162"/>
      <c r="I7" s="162"/>
      <c r="J7" s="162"/>
      <c r="K7" s="162"/>
      <c r="L7" s="28"/>
      <c r="M7" s="162" t="s">
        <v>123</v>
      </c>
      <c r="N7" s="162"/>
      <c r="O7" s="162"/>
      <c r="P7" s="162"/>
      <c r="Q7" s="162"/>
      <c r="R7" s="162"/>
      <c r="S7" s="162"/>
      <c r="T7" s="162"/>
      <c r="U7" s="162"/>
    </row>
    <row r="8" spans="1:21" s="44" customFormat="1" ht="24.75" customHeight="1" x14ac:dyDescent="0.25">
      <c r="A8" s="173" t="s">
        <v>24</v>
      </c>
      <c r="B8" s="173"/>
      <c r="C8" s="157" t="s">
        <v>12</v>
      </c>
      <c r="D8" s="175"/>
      <c r="E8" s="159" t="s">
        <v>13</v>
      </c>
      <c r="F8" s="166"/>
      <c r="G8" s="159" t="s">
        <v>14</v>
      </c>
      <c r="H8" s="169"/>
      <c r="I8" s="161" t="s">
        <v>2</v>
      </c>
      <c r="J8" s="161"/>
      <c r="K8" s="161"/>
      <c r="L8" s="172"/>
      <c r="M8" s="157" t="s">
        <v>12</v>
      </c>
      <c r="N8" s="163"/>
      <c r="O8" s="159" t="s">
        <v>13</v>
      </c>
      <c r="P8" s="166"/>
      <c r="Q8" s="159" t="s">
        <v>14</v>
      </c>
      <c r="R8" s="166"/>
      <c r="S8" s="161" t="s">
        <v>2</v>
      </c>
      <c r="T8" s="161"/>
      <c r="U8" s="161"/>
    </row>
    <row r="9" spans="1:21" s="44" customFormat="1" ht="6" customHeight="1" thickBot="1" x14ac:dyDescent="0.3">
      <c r="A9" s="173"/>
      <c r="B9" s="173"/>
      <c r="C9" s="158"/>
      <c r="D9" s="173"/>
      <c r="E9" s="160"/>
      <c r="F9" s="167"/>
      <c r="G9" s="160"/>
      <c r="H9" s="170"/>
      <c r="I9" s="162"/>
      <c r="J9" s="162"/>
      <c r="K9" s="162"/>
      <c r="L9" s="172"/>
      <c r="M9" s="158"/>
      <c r="N9" s="164"/>
      <c r="O9" s="160"/>
      <c r="P9" s="167"/>
      <c r="Q9" s="160"/>
      <c r="R9" s="167"/>
      <c r="S9" s="162"/>
      <c r="T9" s="162"/>
      <c r="U9" s="162"/>
    </row>
    <row r="10" spans="1:21" s="44" customFormat="1" ht="42.75" customHeight="1" thickBot="1" x14ac:dyDescent="0.3">
      <c r="A10" s="174"/>
      <c r="B10" s="172"/>
      <c r="C10" s="80" t="s">
        <v>61</v>
      </c>
      <c r="D10" s="172"/>
      <c r="E10" s="81" t="s">
        <v>62</v>
      </c>
      <c r="F10" s="168"/>
      <c r="G10" s="81" t="s">
        <v>63</v>
      </c>
      <c r="H10" s="171"/>
      <c r="I10" s="29" t="s">
        <v>6</v>
      </c>
      <c r="J10" s="29"/>
      <c r="K10" s="79" t="s">
        <v>19</v>
      </c>
      <c r="L10" s="172"/>
      <c r="M10" s="80" t="s">
        <v>61</v>
      </c>
      <c r="N10" s="165"/>
      <c r="O10" s="81" t="s">
        <v>62</v>
      </c>
      <c r="P10" s="168"/>
      <c r="Q10" s="81" t="s">
        <v>63</v>
      </c>
      <c r="R10" s="168"/>
      <c r="S10" s="30" t="s">
        <v>6</v>
      </c>
      <c r="T10" s="30"/>
      <c r="U10" s="79" t="s">
        <v>19</v>
      </c>
    </row>
    <row r="11" spans="1:21" s="48" customFormat="1" ht="30.75" x14ac:dyDescent="0.25">
      <c r="A11" s="102" t="s">
        <v>97</v>
      </c>
      <c r="C11" s="59">
        <v>0</v>
      </c>
      <c r="D11" s="59"/>
      <c r="E11" s="59">
        <v>0</v>
      </c>
      <c r="F11" s="59"/>
      <c r="G11" s="59">
        <v>0</v>
      </c>
      <c r="H11" s="59"/>
      <c r="I11" s="53">
        <f>C11+E11+G11</f>
        <v>0</v>
      </c>
      <c r="J11" s="92"/>
      <c r="K11" s="93">
        <v>0</v>
      </c>
      <c r="L11" s="92"/>
      <c r="M11" s="59">
        <v>0</v>
      </c>
      <c r="N11" s="53"/>
      <c r="O11" s="53">
        <v>0</v>
      </c>
      <c r="P11" s="53"/>
      <c r="Q11" s="53">
        <v>0</v>
      </c>
      <c r="R11" s="53"/>
      <c r="S11" s="53">
        <f>M11+O11+Q11</f>
        <v>0</v>
      </c>
      <c r="T11" s="6"/>
      <c r="U11" s="93"/>
    </row>
    <row r="12" spans="1:21" s="74" customFormat="1" ht="25.5" customHeight="1" thickBot="1" x14ac:dyDescent="0.3">
      <c r="C12" s="65">
        <f>SUM(C11:C11)</f>
        <v>0</v>
      </c>
      <c r="D12" s="94">
        <v>0</v>
      </c>
      <c r="E12" s="65">
        <f>SUM(E11:E11)</f>
        <v>0</v>
      </c>
      <c r="F12" s="94">
        <v>0</v>
      </c>
      <c r="G12" s="65">
        <f>SUM(G11:G11)</f>
        <v>0</v>
      </c>
      <c r="H12" s="94">
        <v>0</v>
      </c>
      <c r="I12" s="65">
        <f>SUM(I11:I11)</f>
        <v>0</v>
      </c>
      <c r="J12" s="95">
        <v>0</v>
      </c>
      <c r="K12" s="91">
        <f>SUM(K11:K11)</f>
        <v>0</v>
      </c>
      <c r="L12" s="96"/>
      <c r="M12" s="65">
        <f>SUM(M11:M11)</f>
        <v>0</v>
      </c>
      <c r="N12" s="53"/>
      <c r="O12" s="65">
        <f>SUM(O11:O11)</f>
        <v>0</v>
      </c>
      <c r="P12" s="53"/>
      <c r="Q12" s="65">
        <f>SUM(Q11:Q11)</f>
        <v>0</v>
      </c>
      <c r="R12" s="53"/>
      <c r="S12" s="65">
        <f>SUM(S11:S11)</f>
        <v>0</v>
      </c>
      <c r="T12" s="66"/>
      <c r="U12" s="91">
        <f>SUM(U11:U11)</f>
        <v>0</v>
      </c>
    </row>
    <row r="13" spans="1:21" ht="25.5" customHeight="1" thickTop="1" x14ac:dyDescent="0.25">
      <c r="D13" s="53">
        <v>0</v>
      </c>
      <c r="F13" s="53">
        <v>0</v>
      </c>
      <c r="H13" s="53">
        <v>0</v>
      </c>
      <c r="J13" s="6">
        <v>0</v>
      </c>
      <c r="L13" s="48"/>
      <c r="N13" s="53"/>
      <c r="O13" s="77"/>
      <c r="P13" s="53"/>
      <c r="Q13" s="77"/>
      <c r="R13" s="53"/>
      <c r="S13" s="77"/>
      <c r="T13" s="77"/>
    </row>
    <row r="14" spans="1:21" s="87" customFormat="1" ht="33" x14ac:dyDescent="0.25"/>
    <row r="15" spans="1:21" s="87" customFormat="1" ht="33" x14ac:dyDescent="0.25"/>
    <row r="16" spans="1:21" s="87" customFormat="1" ht="33" x14ac:dyDescent="0.25"/>
    <row r="20" spans="4:8" ht="33" x14ac:dyDescent="0.25">
      <c r="D20" s="88"/>
      <c r="E20" s="89"/>
      <c r="F20" s="89"/>
      <c r="G20" s="89"/>
      <c r="H20" s="90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2"/>
  <sheetViews>
    <sheetView rightToLeft="1" view="pageBreakPreview" zoomScale="70" zoomScaleNormal="100" zoomScaleSheetLayoutView="70" workbookViewId="0">
      <selection activeCell="K12" sqref="K12"/>
    </sheetView>
  </sheetViews>
  <sheetFormatPr defaultColWidth="9.140625" defaultRowHeight="21.75" x14ac:dyDescent="0.5"/>
  <cols>
    <col min="1" max="1" width="34.42578125" style="37" bestFit="1" customWidth="1"/>
    <col min="2" max="2" width="0.42578125" style="37" customWidth="1"/>
    <col min="3" max="3" width="18.140625" style="37" bestFit="1" customWidth="1"/>
    <col min="4" max="4" width="0.7109375" style="37" customWidth="1"/>
    <col min="5" max="5" width="20" style="37" bestFit="1" customWidth="1"/>
    <col min="6" max="6" width="0.5703125" style="37" customWidth="1"/>
    <col min="7" max="7" width="17" style="37" bestFit="1" customWidth="1"/>
    <col min="8" max="8" width="0.5703125" style="37" customWidth="1"/>
    <col min="9" max="9" width="20.42578125" style="37" bestFit="1" customWidth="1"/>
    <col min="10" max="10" width="0.42578125" style="37" customWidth="1"/>
    <col min="11" max="11" width="18.140625" style="37" bestFit="1" customWidth="1"/>
    <col min="12" max="12" width="0.5703125" style="37" customWidth="1"/>
    <col min="13" max="13" width="17.7109375" style="37" bestFit="1" customWidth="1"/>
    <col min="14" max="14" width="0.85546875" style="37" customWidth="1"/>
    <col min="15" max="15" width="19.28515625" style="37" bestFit="1" customWidth="1"/>
    <col min="16" max="16" width="0.5703125" style="37" customWidth="1"/>
    <col min="17" max="17" width="19.28515625" style="37" bestFit="1" customWidth="1"/>
    <col min="18" max="18" width="9.140625" style="37"/>
    <col min="19" max="19" width="12.7109375" style="37" bestFit="1" customWidth="1"/>
    <col min="20" max="16384" width="9.140625" style="37"/>
  </cols>
  <sheetData>
    <row r="1" spans="1:17" ht="21" customHeight="1" x14ac:dyDescent="0.55000000000000004">
      <c r="A1" s="176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" customHeight="1" x14ac:dyDescent="0.55000000000000004">
      <c r="A2" s="176" t="s">
        <v>57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9.5" customHeight="1" x14ac:dyDescent="0.55000000000000004">
      <c r="A3" s="176" t="str">
        <f>' سهام'!A3:W3</f>
        <v>برای ماه منتهی به 1401/02/31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x14ac:dyDescent="0.5">
      <c r="A4" s="216" t="s">
        <v>29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7" ht="4.5" customHeight="1" x14ac:dyDescent="0.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2.5" customHeight="1" thickBot="1" x14ac:dyDescent="0.55000000000000004">
      <c r="A6" s="323"/>
      <c r="B6" s="324"/>
      <c r="C6" s="325" t="s">
        <v>122</v>
      </c>
      <c r="D6" s="325"/>
      <c r="E6" s="325"/>
      <c r="F6" s="325"/>
      <c r="G6" s="325"/>
      <c r="H6" s="325"/>
      <c r="I6" s="325"/>
      <c r="J6" s="224"/>
      <c r="K6" s="325" t="s">
        <v>123</v>
      </c>
      <c r="L6" s="325"/>
      <c r="M6" s="325"/>
      <c r="N6" s="325"/>
      <c r="O6" s="325"/>
      <c r="P6" s="325"/>
      <c r="Q6" s="325"/>
    </row>
    <row r="7" spans="1:17" ht="15.75" customHeight="1" x14ac:dyDescent="0.5">
      <c r="A7" s="326"/>
      <c r="B7" s="327"/>
      <c r="C7" s="328" t="s">
        <v>15</v>
      </c>
      <c r="D7" s="328"/>
      <c r="E7" s="328" t="s">
        <v>13</v>
      </c>
      <c r="F7" s="326"/>
      <c r="G7" s="328" t="s">
        <v>14</v>
      </c>
      <c r="H7" s="326"/>
      <c r="I7" s="328" t="s">
        <v>2</v>
      </c>
      <c r="J7" s="329"/>
      <c r="K7" s="328" t="s">
        <v>15</v>
      </c>
      <c r="L7" s="328"/>
      <c r="M7" s="328" t="s">
        <v>13</v>
      </c>
      <c r="N7" s="326"/>
      <c r="O7" s="328" t="s">
        <v>14</v>
      </c>
      <c r="P7" s="326"/>
      <c r="Q7" s="328" t="s">
        <v>2</v>
      </c>
    </row>
    <row r="8" spans="1:17" ht="12" customHeight="1" x14ac:dyDescent="0.5">
      <c r="A8" s="327"/>
      <c r="B8" s="327"/>
      <c r="C8" s="330"/>
      <c r="D8" s="330"/>
      <c r="E8" s="330"/>
      <c r="F8" s="327"/>
      <c r="G8" s="330"/>
      <c r="H8" s="327"/>
      <c r="I8" s="330"/>
      <c r="J8" s="329"/>
      <c r="K8" s="330"/>
      <c r="L8" s="330"/>
      <c r="M8" s="330"/>
      <c r="N8" s="327"/>
      <c r="O8" s="330"/>
      <c r="P8" s="327"/>
      <c r="Q8" s="330"/>
    </row>
    <row r="9" spans="1:17" ht="14.25" customHeight="1" thickBot="1" x14ac:dyDescent="0.55000000000000004">
      <c r="A9" s="331"/>
      <c r="B9" s="331"/>
      <c r="C9" s="332" t="s">
        <v>67</v>
      </c>
      <c r="D9" s="333"/>
      <c r="E9" s="332" t="s">
        <v>62</v>
      </c>
      <c r="F9" s="331"/>
      <c r="G9" s="332" t="s">
        <v>63</v>
      </c>
      <c r="H9" s="331"/>
      <c r="I9" s="325"/>
      <c r="J9" s="334"/>
      <c r="K9" s="332" t="s">
        <v>67</v>
      </c>
      <c r="L9" s="333"/>
      <c r="M9" s="332" t="s">
        <v>62</v>
      </c>
      <c r="N9" s="331"/>
      <c r="O9" s="332" t="s">
        <v>63</v>
      </c>
      <c r="P9" s="331"/>
      <c r="Q9" s="325"/>
    </row>
    <row r="10" spans="1:17" ht="21" customHeight="1" x14ac:dyDescent="0.5">
      <c r="A10" s="243" t="s">
        <v>112</v>
      </c>
      <c r="B10" s="280"/>
      <c r="C10" s="256">
        <v>0</v>
      </c>
      <c r="D10" s="256"/>
      <c r="E10" s="256">
        <v>0</v>
      </c>
      <c r="F10" s="256"/>
      <c r="G10" s="256">
        <f>'درآمد ناشی ازفروش'!I8</f>
        <v>0</v>
      </c>
      <c r="H10" s="256"/>
      <c r="I10" s="256">
        <f>C10+E10+G10</f>
        <v>0</v>
      </c>
      <c r="J10" s="256"/>
      <c r="K10" s="256">
        <v>0</v>
      </c>
      <c r="L10" s="256"/>
      <c r="M10" s="256">
        <v>0</v>
      </c>
      <c r="N10" s="256"/>
      <c r="O10" s="256">
        <f>'درآمد ناشی ازفروش'!Q8</f>
        <v>270731644</v>
      </c>
      <c r="P10" s="256"/>
      <c r="Q10" s="256">
        <f>K10+M10+O10</f>
        <v>270731644</v>
      </c>
    </row>
    <row r="11" spans="1:17" ht="21" customHeight="1" x14ac:dyDescent="0.5">
      <c r="A11" s="243" t="s">
        <v>113</v>
      </c>
      <c r="B11" s="280"/>
      <c r="C11" s="256">
        <v>0</v>
      </c>
      <c r="D11" s="256"/>
      <c r="E11" s="256">
        <v>0</v>
      </c>
      <c r="F11" s="256"/>
      <c r="G11" s="256">
        <f>'درآمد ناشی ازفروش'!I9</f>
        <v>0</v>
      </c>
      <c r="H11" s="256"/>
      <c r="I11" s="256">
        <f t="shared" ref="I11:I13" si="0">C11+E11+G11</f>
        <v>0</v>
      </c>
      <c r="J11" s="256"/>
      <c r="K11" s="256">
        <v>0</v>
      </c>
      <c r="L11" s="256"/>
      <c r="M11" s="256">
        <v>0</v>
      </c>
      <c r="N11" s="256"/>
      <c r="O11" s="256">
        <f>'درآمد ناشی ازفروش'!Q9</f>
        <v>330243697</v>
      </c>
      <c r="P11" s="256"/>
      <c r="Q11" s="256">
        <f>K11+M11+O11</f>
        <v>330243697</v>
      </c>
    </row>
    <row r="12" spans="1:17" ht="21" customHeight="1" x14ac:dyDescent="0.5">
      <c r="A12" s="243" t="s">
        <v>105</v>
      </c>
      <c r="B12" s="280"/>
      <c r="C12" s="256">
        <f>'سود اوراق بهادار و سپرده بانکی'!K7</f>
        <v>4497746672</v>
      </c>
      <c r="D12" s="256"/>
      <c r="E12" s="256">
        <f>'درآمد ناشی از تغییر قیمت اوراق '!I7</f>
        <v>736826426</v>
      </c>
      <c r="F12" s="256"/>
      <c r="G12" s="256">
        <v>0</v>
      </c>
      <c r="H12" s="256"/>
      <c r="I12" s="256">
        <f>C12+E12+G12</f>
        <v>5234573098</v>
      </c>
      <c r="J12" s="256"/>
      <c r="K12" s="256">
        <f>'سود اوراق بهادار و سپرده بانکی'!Q7</f>
        <v>5669053934</v>
      </c>
      <c r="L12" s="256"/>
      <c r="M12" s="256">
        <f>'درآمد ناشی از تغییر قیمت اوراق '!Q7</f>
        <v>825411968</v>
      </c>
      <c r="N12" s="256"/>
      <c r="O12" s="256">
        <v>0</v>
      </c>
      <c r="P12" s="256"/>
      <c r="Q12" s="256">
        <f t="shared" ref="Q12:Q13" si="1">K12+M12+O12</f>
        <v>6494465902</v>
      </c>
    </row>
    <row r="13" spans="1:17" ht="21" customHeight="1" x14ac:dyDescent="0.5">
      <c r="A13" s="243" t="s">
        <v>102</v>
      </c>
      <c r="B13" s="280"/>
      <c r="C13" s="256">
        <f>'سود اوراق بهادار و سپرده بانکی'!K8</f>
        <v>851462672</v>
      </c>
      <c r="D13" s="256"/>
      <c r="E13" s="256">
        <f>'درآمد ناشی از تغییر قیمت اوراق '!I8</f>
        <v>156649799</v>
      </c>
      <c r="F13" s="256"/>
      <c r="G13" s="256">
        <f>'درآمد ناشی ازفروش'!I10</f>
        <v>100613568</v>
      </c>
      <c r="H13" s="256"/>
      <c r="I13" s="256">
        <f t="shared" si="0"/>
        <v>1108726039</v>
      </c>
      <c r="J13" s="256"/>
      <c r="K13" s="256">
        <f>'سود اوراق بهادار و سپرده بانکی'!Q8</f>
        <v>1286135275</v>
      </c>
      <c r="L13" s="256"/>
      <c r="M13" s="256">
        <f>'درآمد ناشی از تغییر قیمت اوراق '!Q8</f>
        <v>203336356</v>
      </c>
      <c r="N13" s="256"/>
      <c r="O13" s="256">
        <f>'درآمد ناشی ازفروش'!Q10</f>
        <v>101253063</v>
      </c>
      <c r="P13" s="256"/>
      <c r="Q13" s="256">
        <f t="shared" si="1"/>
        <v>1590724694</v>
      </c>
    </row>
    <row r="14" spans="1:17" ht="21" customHeight="1" x14ac:dyDescent="0.5">
      <c r="A14" s="243" t="s">
        <v>98</v>
      </c>
      <c r="B14" s="280"/>
      <c r="C14" s="256">
        <v>0</v>
      </c>
      <c r="D14" s="256"/>
      <c r="E14" s="256">
        <f>'درآمد ناشی از تغییر قیمت اوراق '!I9</f>
        <v>44301969</v>
      </c>
      <c r="F14" s="256"/>
      <c r="G14" s="256">
        <v>0</v>
      </c>
      <c r="H14" s="256"/>
      <c r="I14" s="256">
        <f>C14+E14+G14</f>
        <v>44301969</v>
      </c>
      <c r="J14" s="256"/>
      <c r="K14" s="256">
        <v>0</v>
      </c>
      <c r="L14" s="256"/>
      <c r="M14" s="256">
        <f>'درآمد ناشی از تغییر قیمت اوراق '!Q9</f>
        <v>67425235</v>
      </c>
      <c r="N14" s="256"/>
      <c r="O14" s="256">
        <f>'درآمد ناشی ازفروش'!Q7</f>
        <v>53740087</v>
      </c>
      <c r="P14" s="256"/>
      <c r="Q14" s="256">
        <f>K14+M14+O14</f>
        <v>121165322</v>
      </c>
    </row>
    <row r="15" spans="1:17" ht="21" customHeight="1" thickBot="1" x14ac:dyDescent="0.55000000000000004">
      <c r="A15" s="335" t="s">
        <v>2</v>
      </c>
      <c r="B15" s="336"/>
      <c r="C15" s="337">
        <f>SUM(C10:C14)</f>
        <v>5349209344</v>
      </c>
      <c r="D15" s="338">
        <f t="shared" ref="D15:P15" si="2">SUM(D10:D10)</f>
        <v>0</v>
      </c>
      <c r="E15" s="337">
        <f>SUM(E10:E14)</f>
        <v>937778194</v>
      </c>
      <c r="F15" s="338">
        <f t="shared" si="2"/>
        <v>0</v>
      </c>
      <c r="G15" s="337">
        <f>SUM(G10:G14)</f>
        <v>100613568</v>
      </c>
      <c r="H15" s="338">
        <f t="shared" si="2"/>
        <v>0</v>
      </c>
      <c r="I15" s="337">
        <f>SUM(I10:I14)</f>
        <v>6387601106</v>
      </c>
      <c r="J15" s="338">
        <f t="shared" si="2"/>
        <v>0</v>
      </c>
      <c r="K15" s="337">
        <f>SUM(K10:K14)</f>
        <v>6955189209</v>
      </c>
      <c r="L15" s="338">
        <f t="shared" si="2"/>
        <v>0</v>
      </c>
      <c r="M15" s="337">
        <f>SUM(M10:M14)</f>
        <v>1096173559</v>
      </c>
      <c r="N15" s="338">
        <f t="shared" si="2"/>
        <v>0</v>
      </c>
      <c r="O15" s="337">
        <f>SUM(O10:O14)</f>
        <v>755968491</v>
      </c>
      <c r="P15" s="338">
        <f t="shared" si="2"/>
        <v>0</v>
      </c>
      <c r="Q15" s="337">
        <f>SUM(Q10:Q14)</f>
        <v>8807331259</v>
      </c>
    </row>
    <row r="16" spans="1:17" ht="22.5" thickTop="1" x14ac:dyDescent="0.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5:17" s="256" customFormat="1" x14ac:dyDescent="0.25"/>
    <row r="18" spans="15:17" s="256" customFormat="1" x14ac:dyDescent="0.25"/>
    <row r="19" spans="15:17" s="256" customFormat="1" x14ac:dyDescent="0.25"/>
    <row r="21" spans="15:17" x14ac:dyDescent="0.5">
      <c r="O21" s="339"/>
      <c r="Q21" s="339"/>
    </row>
    <row r="22" spans="15:17" x14ac:dyDescent="0.5">
      <c r="O22" s="273"/>
      <c r="Q22" s="273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4"/>
  <sheetViews>
    <sheetView rightToLeft="1" view="pageBreakPreview" zoomScale="77" zoomScaleNormal="100" zoomScaleSheetLayoutView="77" workbookViewId="0">
      <selection activeCell="I9" sqref="I9"/>
    </sheetView>
  </sheetViews>
  <sheetFormatPr defaultColWidth="9.140625" defaultRowHeight="21.75" x14ac:dyDescent="0.5"/>
  <cols>
    <col min="1" max="1" width="32.140625" style="37" customWidth="1"/>
    <col min="2" max="2" width="0.7109375" style="37" customWidth="1"/>
    <col min="3" max="3" width="22.85546875" style="37" customWidth="1"/>
    <col min="4" max="4" width="0.7109375" style="37" customWidth="1"/>
    <col min="5" max="5" width="18.42578125" style="258" customWidth="1"/>
    <col min="6" max="6" width="1.42578125" style="258" customWidth="1"/>
    <col min="7" max="7" width="21.7109375" style="258" customWidth="1"/>
    <col min="8" max="8" width="1.42578125" style="258" customWidth="1"/>
    <col min="9" max="9" width="26.140625" style="258" customWidth="1"/>
    <col min="10" max="10" width="1.28515625" style="37" customWidth="1"/>
    <col min="11" max="11" width="22" style="37" customWidth="1"/>
    <col min="12" max="12" width="0.7109375" style="37" customWidth="1"/>
    <col min="13" max="13" width="13.42578125" style="37" bestFit="1" customWidth="1"/>
    <col min="14" max="14" width="11.28515625" style="37" bestFit="1" customWidth="1"/>
    <col min="15" max="16384" width="9.140625" style="37"/>
  </cols>
  <sheetData>
    <row r="1" spans="1:14" ht="22.5" x14ac:dyDescent="0.55000000000000004">
      <c r="A1" s="176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4" ht="22.5" x14ac:dyDescent="0.55000000000000004">
      <c r="A2" s="176" t="s">
        <v>57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4" ht="22.5" x14ac:dyDescent="0.55000000000000004">
      <c r="A3" s="176" t="str">
        <f>' سهام'!A3:W3</f>
        <v>برای ماه منتهی به 1401/02/31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4" x14ac:dyDescent="0.5">
      <c r="A4" s="216" t="s">
        <v>30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4" ht="22.5" thickBot="1" x14ac:dyDescent="0.55000000000000004">
      <c r="A5" s="218"/>
      <c r="B5" s="218"/>
      <c r="C5" s="218"/>
      <c r="D5" s="49"/>
      <c r="E5" s="219"/>
      <c r="F5" s="219"/>
      <c r="G5" s="219"/>
      <c r="H5" s="219"/>
      <c r="I5" s="219"/>
      <c r="J5" s="218"/>
      <c r="K5" s="218"/>
      <c r="L5" s="218"/>
    </row>
    <row r="6" spans="1:14" ht="37.5" customHeight="1" thickBot="1" x14ac:dyDescent="0.55000000000000004">
      <c r="A6" s="340" t="s">
        <v>20</v>
      </c>
      <c r="B6" s="340"/>
      <c r="C6" s="340"/>
      <c r="D6" s="341"/>
      <c r="E6" s="342" t="s">
        <v>122</v>
      </c>
      <c r="F6" s="342"/>
      <c r="G6" s="342"/>
      <c r="H6" s="342"/>
      <c r="I6" s="340" t="s">
        <v>123</v>
      </c>
      <c r="J6" s="340"/>
      <c r="K6" s="340"/>
      <c r="L6" s="340"/>
      <c r="M6" s="343"/>
    </row>
    <row r="7" spans="1:14" ht="37.5" x14ac:dyDescent="0.5">
      <c r="A7" s="344" t="s">
        <v>16</v>
      </c>
      <c r="B7" s="341"/>
      <c r="C7" s="344" t="s">
        <v>9</v>
      </c>
      <c r="D7" s="329"/>
      <c r="E7" s="345" t="s">
        <v>17</v>
      </c>
      <c r="F7" s="346"/>
      <c r="G7" s="345" t="s">
        <v>18</v>
      </c>
      <c r="H7" s="347"/>
      <c r="I7" s="345" t="s">
        <v>17</v>
      </c>
      <c r="J7" s="224"/>
      <c r="K7" s="344" t="s">
        <v>18</v>
      </c>
      <c r="L7" s="224"/>
      <c r="M7" s="336"/>
    </row>
    <row r="8" spans="1:14" ht="27" customHeight="1" x14ac:dyDescent="0.5">
      <c r="A8" s="348" t="s">
        <v>93</v>
      </c>
      <c r="B8" s="280"/>
      <c r="C8" s="244" t="s">
        <v>94</v>
      </c>
      <c r="D8" s="280"/>
      <c r="E8" s="247">
        <f>'سود اوراق بهادار و سپرده بانکی'!K11</f>
        <v>67472</v>
      </c>
      <c r="F8" s="280"/>
      <c r="G8" s="349">
        <f>E8/E11</f>
        <v>1.5278887491937554E-5</v>
      </c>
      <c r="H8" s="280"/>
      <c r="I8" s="247">
        <f>'سود اوراق بهادار و سپرده بانکی'!Q11</f>
        <v>12092245419</v>
      </c>
      <c r="J8" s="280"/>
      <c r="K8" s="349">
        <f>I8/I11</f>
        <v>0.61920208978663749</v>
      </c>
      <c r="L8" s="224"/>
      <c r="M8" s="249"/>
      <c r="N8" s="273"/>
    </row>
    <row r="9" spans="1:14" ht="27" customHeight="1" x14ac:dyDescent="0.5">
      <c r="A9" s="348" t="s">
        <v>128</v>
      </c>
      <c r="B9" s="280"/>
      <c r="C9" s="350">
        <v>2098100152272680</v>
      </c>
      <c r="D9" s="280"/>
      <c r="E9" s="247">
        <f>'سود اوراق بهادار و سپرده بانکی'!K10</f>
        <v>631027398</v>
      </c>
      <c r="F9" s="280"/>
      <c r="G9" s="349">
        <f>E9/E11</f>
        <v>0.14289478032920472</v>
      </c>
      <c r="H9" s="280"/>
      <c r="I9" s="247">
        <f>'سود اوراق بهادار و سپرده بانکی'!Q10</f>
        <v>1062534246</v>
      </c>
      <c r="J9" s="280"/>
      <c r="K9" s="349">
        <f>I9/I11</f>
        <v>5.4408705976088094E-2</v>
      </c>
      <c r="L9" s="224"/>
      <c r="M9" s="249"/>
      <c r="N9" s="273"/>
    </row>
    <row r="10" spans="1:14" ht="27" customHeight="1" thickBot="1" x14ac:dyDescent="0.55000000000000004">
      <c r="A10" s="348" t="s">
        <v>128</v>
      </c>
      <c r="B10" s="280"/>
      <c r="C10" s="350">
        <v>2099012152272680</v>
      </c>
      <c r="D10" s="280"/>
      <c r="E10" s="247">
        <f>'سود اوراق بهادار و سپرده بانکی'!K9</f>
        <v>3784933459</v>
      </c>
      <c r="F10" s="280"/>
      <c r="G10" s="349">
        <f>E10/E11</f>
        <v>0.85708994078330336</v>
      </c>
      <c r="H10" s="280"/>
      <c r="I10" s="247">
        <f>'سود اوراق بهادار و سپرده بانکی'!Q9</f>
        <v>6373974547</v>
      </c>
      <c r="J10" s="280"/>
      <c r="K10" s="349">
        <f>I10/I11</f>
        <v>0.32638920423727436</v>
      </c>
      <c r="L10" s="224"/>
      <c r="M10" s="249"/>
      <c r="N10" s="273"/>
    </row>
    <row r="11" spans="1:14" ht="22.5" thickBot="1" x14ac:dyDescent="0.55000000000000004">
      <c r="A11" s="335" t="s">
        <v>2</v>
      </c>
      <c r="B11" s="336"/>
      <c r="D11" s="351"/>
      <c r="E11" s="352">
        <f>SUM(E8:E10)</f>
        <v>4416028329</v>
      </c>
      <c r="F11" s="280"/>
      <c r="G11" s="353">
        <f>SUM(G8:G10)</f>
        <v>1</v>
      </c>
      <c r="H11" s="280"/>
      <c r="I11" s="352">
        <f>SUM(I8:I10)</f>
        <v>19528754212</v>
      </c>
      <c r="J11" s="280"/>
      <c r="K11" s="353">
        <f>SUM(K8:K10)</f>
        <v>0.99999999999999989</v>
      </c>
      <c r="L11" s="224"/>
      <c r="M11" s="336"/>
    </row>
    <row r="12" spans="1:14" ht="22.5" thickTop="1" x14ac:dyDescent="0.5">
      <c r="F12" s="280"/>
      <c r="H12" s="280"/>
      <c r="J12" s="280"/>
    </row>
    <row r="14" spans="1:14" x14ac:dyDescent="0.5">
      <c r="E14" s="256"/>
      <c r="I14" s="256"/>
    </row>
  </sheetData>
  <autoFilter ref="A7:M7" xr:uid="{00000000-0009-0000-0000-00000C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rightToLeft="1" view="pageBreakPreview" zoomScaleNormal="100" zoomScaleSheetLayoutView="100" workbookViewId="0">
      <selection activeCell="E8" sqref="E8"/>
    </sheetView>
  </sheetViews>
  <sheetFormatPr defaultColWidth="9.140625" defaultRowHeight="18" x14ac:dyDescent="0.4"/>
  <cols>
    <col min="1" max="1" width="32.42578125" style="49" customWidth="1"/>
    <col min="2" max="2" width="1.42578125" style="49" customWidth="1"/>
    <col min="3" max="3" width="17.7109375" style="49" bestFit="1" customWidth="1"/>
    <col min="4" max="4" width="0.85546875" style="49" customWidth="1"/>
    <col min="5" max="5" width="18.140625" style="49" customWidth="1"/>
    <col min="6" max="16384" width="9.140625" style="49"/>
  </cols>
  <sheetData>
    <row r="1" spans="1:5" s="36" customFormat="1" ht="18.75" x14ac:dyDescent="0.45">
      <c r="A1" s="177" t="s">
        <v>92</v>
      </c>
      <c r="B1" s="177"/>
      <c r="C1" s="177"/>
      <c r="D1" s="177"/>
      <c r="E1" s="177"/>
    </row>
    <row r="2" spans="1:5" s="36" customFormat="1" ht="18.75" x14ac:dyDescent="0.45">
      <c r="A2" s="177" t="s">
        <v>57</v>
      </c>
      <c r="B2" s="177"/>
      <c r="C2" s="177"/>
      <c r="D2" s="177"/>
      <c r="E2" s="177"/>
    </row>
    <row r="3" spans="1:5" s="36" customFormat="1" ht="18.75" x14ac:dyDescent="0.45">
      <c r="A3" s="177" t="str">
        <f>' سهام'!A3:W3</f>
        <v>برای ماه منتهی به 1401/02/31</v>
      </c>
      <c r="B3" s="177"/>
      <c r="C3" s="177"/>
      <c r="D3" s="177"/>
      <c r="E3" s="177"/>
    </row>
    <row r="4" spans="1:5" ht="18.75" x14ac:dyDescent="0.4">
      <c r="A4" s="216" t="s">
        <v>31</v>
      </c>
      <c r="B4" s="216"/>
      <c r="C4" s="216"/>
      <c r="D4" s="216"/>
      <c r="E4" s="216"/>
    </row>
    <row r="5" spans="1:5" ht="49.5" customHeight="1" thickBot="1" x14ac:dyDescent="0.45">
      <c r="A5" s="323"/>
      <c r="B5" s="324"/>
      <c r="C5" s="354" t="s">
        <v>122</v>
      </c>
      <c r="D5" s="224"/>
      <c r="E5" s="354" t="s">
        <v>126</v>
      </c>
    </row>
    <row r="6" spans="1:5" ht="16.5" customHeight="1" x14ac:dyDescent="0.4">
      <c r="A6" s="326"/>
      <c r="B6" s="327"/>
      <c r="C6" s="328" t="s">
        <v>6</v>
      </c>
      <c r="D6" s="329"/>
      <c r="E6" s="328" t="s">
        <v>6</v>
      </c>
    </row>
    <row r="7" spans="1:5" ht="18.75" thickBot="1" x14ac:dyDescent="0.45">
      <c r="A7" s="331"/>
      <c r="B7" s="331"/>
      <c r="C7" s="325"/>
      <c r="D7" s="334"/>
      <c r="E7" s="325"/>
    </row>
    <row r="8" spans="1:5" ht="25.9" customHeight="1" x14ac:dyDescent="0.4">
      <c r="A8" s="355" t="s">
        <v>118</v>
      </c>
      <c r="B8" s="280"/>
      <c r="C8" s="247">
        <v>0</v>
      </c>
      <c r="D8" s="247"/>
      <c r="E8" s="247">
        <v>10581957</v>
      </c>
    </row>
    <row r="9" spans="1:5" ht="18.75" thickBot="1" x14ac:dyDescent="0.45">
      <c r="A9" s="356" t="s">
        <v>2</v>
      </c>
      <c r="B9" s="224"/>
      <c r="C9" s="352">
        <f>SUM(C8)</f>
        <v>0</v>
      </c>
      <c r="D9" s="247"/>
      <c r="E9" s="352">
        <v>10388409</v>
      </c>
    </row>
    <row r="10" spans="1:5" ht="18.75" thickTop="1" x14ac:dyDescent="0.4">
      <c r="D10" s="247"/>
    </row>
    <row r="11" spans="1:5" x14ac:dyDescent="0.4">
      <c r="D11" s="247"/>
    </row>
    <row r="12" spans="1:5" x14ac:dyDescent="0.4">
      <c r="E12" s="251"/>
    </row>
    <row r="14" spans="1:5" x14ac:dyDescent="0.4">
      <c r="C14" s="251"/>
      <c r="E14" s="250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topLeftCell="H1" zoomScale="60" zoomScaleNormal="100" workbookViewId="0">
      <selection activeCell="S12" sqref="S12"/>
    </sheetView>
  </sheetViews>
  <sheetFormatPr defaultColWidth="9.140625" defaultRowHeight="30.75" x14ac:dyDescent="0.25"/>
  <cols>
    <col min="1" max="1" width="36.7109375" style="48" customWidth="1"/>
    <col min="2" max="2" width="1.85546875" style="48" customWidth="1"/>
    <col min="3" max="3" width="22.5703125" style="53" bestFit="1" customWidth="1"/>
    <col min="4" max="4" width="1.140625" style="53" customWidth="1"/>
    <col min="5" max="5" width="32" style="53" bestFit="1" customWidth="1"/>
    <col min="6" max="6" width="1.42578125" style="53" customWidth="1"/>
    <col min="7" max="7" width="32.140625" style="53" customWidth="1"/>
    <col min="8" max="8" width="1.5703125" style="53" customWidth="1"/>
    <col min="9" max="9" width="20.5703125" style="53" bestFit="1" customWidth="1"/>
    <col min="10" max="10" width="29.140625" style="53" bestFit="1" customWidth="1"/>
    <col min="11" max="11" width="1.42578125" style="53" customWidth="1"/>
    <col min="12" max="12" width="20.7109375" style="53" customWidth="1"/>
    <col min="13" max="13" width="29.140625" style="53" customWidth="1"/>
    <col min="14" max="14" width="1.140625" style="53" customWidth="1"/>
    <col min="15" max="15" width="22.5703125" style="53" bestFit="1" customWidth="1"/>
    <col min="16" max="16" width="1.42578125" style="53" customWidth="1"/>
    <col min="17" max="17" width="18.7109375" style="53" customWidth="1"/>
    <col min="18" max="18" width="1.5703125" style="53" customWidth="1"/>
    <col min="19" max="19" width="32" style="53" bestFit="1" customWidth="1"/>
    <col min="20" max="20" width="1.85546875" style="53" customWidth="1"/>
    <col min="21" max="21" width="37.42578125" style="53" bestFit="1" customWidth="1"/>
    <col min="22" max="22" width="1.5703125" style="48" customWidth="1"/>
    <col min="23" max="23" width="21.85546875" style="60" customWidth="1"/>
    <col min="24" max="24" width="10.140625" style="48" bestFit="1" customWidth="1"/>
    <col min="25" max="16384" width="9.140625" style="48"/>
  </cols>
  <sheetData>
    <row r="1" spans="1:23" ht="31.5" x14ac:dyDescent="0.25">
      <c r="A1" s="127" t="s">
        <v>92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3" ht="31.5" x14ac:dyDescent="0.25">
      <c r="A2" s="127" t="s">
        <v>51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23" ht="31.5" x14ac:dyDescent="0.25">
      <c r="A3" s="127" t="s">
        <v>121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1:23" ht="31.5" x14ac:dyDescent="0.25">
      <c r="A4" s="136" t="s">
        <v>25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spans="1:23" ht="31.5" x14ac:dyDescent="0.25">
      <c r="A5" s="136" t="s">
        <v>26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7" spans="1:23" ht="36.75" customHeight="1" thickBot="1" x14ac:dyDescent="0.3">
      <c r="A7" s="1"/>
      <c r="B7" s="2"/>
      <c r="C7" s="138" t="s">
        <v>114</v>
      </c>
      <c r="D7" s="138"/>
      <c r="E7" s="138"/>
      <c r="F7" s="138"/>
      <c r="G7" s="138"/>
      <c r="H7" s="3"/>
      <c r="I7" s="137" t="s">
        <v>7</v>
      </c>
      <c r="J7" s="137"/>
      <c r="K7" s="137"/>
      <c r="L7" s="137"/>
      <c r="M7" s="137"/>
      <c r="O7" s="139" t="s">
        <v>120</v>
      </c>
      <c r="P7" s="139"/>
      <c r="Q7" s="139"/>
      <c r="R7" s="139"/>
      <c r="S7" s="139"/>
      <c r="T7" s="139"/>
      <c r="U7" s="139"/>
      <c r="V7" s="139"/>
      <c r="W7" s="139"/>
    </row>
    <row r="8" spans="1:23" ht="29.25" customHeight="1" x14ac:dyDescent="0.25">
      <c r="A8" s="128" t="s">
        <v>1</v>
      </c>
      <c r="B8" s="4"/>
      <c r="C8" s="134" t="s">
        <v>3</v>
      </c>
      <c r="D8" s="131"/>
      <c r="E8" s="134" t="s">
        <v>0</v>
      </c>
      <c r="F8" s="131"/>
      <c r="G8" s="140" t="s">
        <v>21</v>
      </c>
      <c r="H8" s="52"/>
      <c r="I8" s="130" t="s">
        <v>4</v>
      </c>
      <c r="J8" s="130"/>
      <c r="K8" s="54"/>
      <c r="L8" s="130" t="s">
        <v>5</v>
      </c>
      <c r="M8" s="130"/>
      <c r="O8" s="132" t="s">
        <v>3</v>
      </c>
      <c r="P8" s="131"/>
      <c r="Q8" s="140" t="s">
        <v>33</v>
      </c>
      <c r="R8" s="51"/>
      <c r="S8" s="132" t="s">
        <v>0</v>
      </c>
      <c r="T8" s="131"/>
      <c r="U8" s="140" t="s">
        <v>21</v>
      </c>
      <c r="V8" s="5"/>
      <c r="W8" s="142" t="s">
        <v>22</v>
      </c>
    </row>
    <row r="9" spans="1:23" ht="49.5" customHeight="1" thickBot="1" x14ac:dyDescent="0.3">
      <c r="A9" s="129"/>
      <c r="B9" s="4"/>
      <c r="C9" s="133"/>
      <c r="D9" s="135"/>
      <c r="E9" s="133"/>
      <c r="F9" s="135"/>
      <c r="G9" s="141"/>
      <c r="H9" s="52"/>
      <c r="I9" s="55" t="s">
        <v>3</v>
      </c>
      <c r="J9" s="55" t="s">
        <v>0</v>
      </c>
      <c r="K9" s="54"/>
      <c r="L9" s="55" t="s">
        <v>3</v>
      </c>
      <c r="M9" s="55" t="s">
        <v>50</v>
      </c>
      <c r="O9" s="133"/>
      <c r="P9" s="131"/>
      <c r="Q9" s="141"/>
      <c r="R9" s="51"/>
      <c r="S9" s="133"/>
      <c r="T9" s="131"/>
      <c r="U9" s="141"/>
      <c r="V9" s="5"/>
      <c r="W9" s="143"/>
    </row>
    <row r="10" spans="1:23" ht="28.5" customHeight="1" thickBot="1" x14ac:dyDescent="0.3">
      <c r="A10" s="104" t="s">
        <v>97</v>
      </c>
      <c r="C10" s="53">
        <v>0</v>
      </c>
      <c r="E10" s="53">
        <v>0</v>
      </c>
      <c r="G10" s="53">
        <v>0</v>
      </c>
      <c r="I10" s="53">
        <v>0</v>
      </c>
      <c r="J10" s="53">
        <v>0</v>
      </c>
      <c r="K10" s="6"/>
      <c r="L10" s="53">
        <v>0</v>
      </c>
      <c r="M10" s="53">
        <v>0</v>
      </c>
      <c r="O10" s="53">
        <v>0</v>
      </c>
      <c r="Q10" s="53">
        <v>0</v>
      </c>
      <c r="S10" s="53">
        <v>0</v>
      </c>
      <c r="U10" s="53">
        <v>0</v>
      </c>
      <c r="V10" s="6"/>
      <c r="W10" s="85">
        <f>U10/درآمدها!$J$5</f>
        <v>0</v>
      </c>
    </row>
    <row r="11" spans="1:23" ht="42" customHeight="1" thickBot="1" x14ac:dyDescent="0.3">
      <c r="A11" s="48" t="s">
        <v>2</v>
      </c>
      <c r="B11" s="4"/>
      <c r="D11" s="56">
        <f>SUM(D10:D10)</f>
        <v>0</v>
      </c>
      <c r="E11" s="56">
        <f>SUM(E10:E10)</f>
        <v>0</v>
      </c>
      <c r="G11" s="56">
        <f>SUM(G10:G10)</f>
        <v>0</v>
      </c>
      <c r="J11" s="56">
        <f>SUM(J10:J10)</f>
        <v>0</v>
      </c>
      <c r="M11" s="56">
        <f>SUM(M10:M10)</f>
        <v>0</v>
      </c>
      <c r="S11" s="56">
        <f>SUM(S10:S10)</f>
        <v>0</v>
      </c>
      <c r="U11" s="57">
        <f>SUM(U10:U10)</f>
        <v>0</v>
      </c>
      <c r="W11" s="58">
        <f>SUM(W10:W10)</f>
        <v>0</v>
      </c>
    </row>
    <row r="12" spans="1:23" ht="31.5" thickTop="1" x14ac:dyDescent="0.25">
      <c r="U12" s="59"/>
    </row>
    <row r="14" spans="1:23" x14ac:dyDescent="0.25">
      <c r="E14" s="100"/>
      <c r="G14" s="100"/>
      <c r="S14" s="100"/>
      <c r="U14" s="100"/>
    </row>
    <row r="16" spans="1:23" x14ac:dyDescent="0.25">
      <c r="E16" s="100"/>
      <c r="G16" s="100"/>
      <c r="S16" s="100"/>
      <c r="U16" s="10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4"/>
  <sheetViews>
    <sheetView rightToLeft="1" view="pageBreakPreview" zoomScale="50" zoomScaleNormal="100" zoomScaleSheetLayoutView="50" workbookViewId="0">
      <selection sqref="A1:XFD1048576"/>
    </sheetView>
  </sheetViews>
  <sheetFormatPr defaultColWidth="9.140625" defaultRowHeight="15.75" x14ac:dyDescent="0.4"/>
  <cols>
    <col min="1" max="1" width="45.7109375" style="180" customWidth="1"/>
    <col min="2" max="2" width="0.5703125" style="180" customWidth="1"/>
    <col min="3" max="3" width="12.5703125" style="180" customWidth="1"/>
    <col min="4" max="4" width="0.5703125" style="180" customWidth="1"/>
    <col min="5" max="5" width="29.140625" style="180" customWidth="1"/>
    <col min="6" max="6" width="0.5703125" style="180" customWidth="1"/>
    <col min="7" max="7" width="15.42578125" style="180" bestFit="1" customWidth="1"/>
    <col min="8" max="8" width="0.5703125" style="180" customWidth="1"/>
    <col min="9" max="9" width="18.42578125" style="180" bestFit="1" customWidth="1"/>
    <col min="10" max="10" width="0.42578125" style="180" customWidth="1"/>
    <col min="11" max="11" width="20.42578125" style="180" bestFit="1" customWidth="1"/>
    <col min="12" max="12" width="0.7109375" style="180" customWidth="1"/>
    <col min="13" max="13" width="15.85546875" style="180" bestFit="1" customWidth="1"/>
    <col min="14" max="14" width="1.140625" style="180" customWidth="1"/>
    <col min="15" max="15" width="29.42578125" style="180" bestFit="1" customWidth="1"/>
    <col min="16" max="16" width="0.5703125" style="180" customWidth="1"/>
    <col min="17" max="17" width="29.42578125" style="180" bestFit="1" customWidth="1"/>
    <col min="18" max="18" width="0.5703125" style="180" customWidth="1"/>
    <col min="19" max="19" width="13.7109375" style="180" bestFit="1" customWidth="1"/>
    <col min="20" max="20" width="25.42578125" style="180" bestFit="1" customWidth="1"/>
    <col min="21" max="21" width="0.5703125" style="180" customWidth="1"/>
    <col min="22" max="22" width="13.85546875" style="180" bestFit="1" customWidth="1"/>
    <col min="23" max="23" width="27.42578125" style="180" bestFit="1" customWidth="1"/>
    <col min="24" max="24" width="0.5703125" style="180" customWidth="1"/>
    <col min="25" max="25" width="15.85546875" style="180" bestFit="1" customWidth="1"/>
    <col min="26" max="26" width="0.42578125" style="180" customWidth="1"/>
    <col min="27" max="27" width="23" style="180" bestFit="1" customWidth="1"/>
    <col min="28" max="28" width="0.7109375" style="180" customWidth="1"/>
    <col min="29" max="29" width="29.42578125" style="180" bestFit="1" customWidth="1"/>
    <col min="30" max="30" width="0.7109375" style="180" customWidth="1"/>
    <col min="31" max="31" width="29.42578125" style="180" bestFit="1" customWidth="1"/>
    <col min="32" max="32" width="0.7109375" style="180" customWidth="1"/>
    <col min="33" max="33" width="16.5703125" style="180" customWidth="1"/>
    <col min="34" max="34" width="20.42578125" style="180" customWidth="1"/>
    <col min="35" max="35" width="25.42578125" style="180" bestFit="1" customWidth="1"/>
    <col min="36" max="36" width="14.5703125" style="180" bestFit="1" customWidth="1"/>
    <col min="37" max="16384" width="9.140625" style="180"/>
  </cols>
  <sheetData>
    <row r="1" spans="1:36" s="37" customFormat="1" ht="24.75" x14ac:dyDescent="0.6">
      <c r="A1" s="178" t="s">
        <v>92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spans="1:36" s="37" customFormat="1" ht="24.75" x14ac:dyDescent="0.6">
      <c r="A2" s="178" t="s">
        <v>51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</row>
    <row r="3" spans="1:36" s="37" customFormat="1" ht="24.75" x14ac:dyDescent="0.6">
      <c r="A3" s="178" t="str">
        <f>' سهام'!A3:W3</f>
        <v>برای ماه منتهی به 1401/02/31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</row>
    <row r="4" spans="1:36" ht="24.75" x14ac:dyDescent="0.4">
      <c r="A4" s="179" t="s">
        <v>68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</row>
    <row r="5" spans="1:36" ht="24.75" x14ac:dyDescent="0.6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</row>
    <row r="6" spans="1:36" ht="27.75" customHeight="1" thickBot="1" x14ac:dyDescent="0.65">
      <c r="A6" s="182" t="s">
        <v>69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 t="s">
        <v>114</v>
      </c>
      <c r="N6" s="182"/>
      <c r="O6" s="182"/>
      <c r="P6" s="182"/>
      <c r="Q6" s="182"/>
      <c r="R6" s="183"/>
      <c r="S6" s="184" t="s">
        <v>7</v>
      </c>
      <c r="T6" s="184"/>
      <c r="U6" s="184"/>
      <c r="V6" s="184"/>
      <c r="W6" s="184"/>
      <c r="X6" s="181"/>
      <c r="Y6" s="182" t="s">
        <v>120</v>
      </c>
      <c r="Z6" s="182"/>
      <c r="AA6" s="182"/>
      <c r="AB6" s="182"/>
      <c r="AC6" s="182"/>
      <c r="AD6" s="182"/>
      <c r="AE6" s="182"/>
      <c r="AF6" s="182"/>
      <c r="AG6" s="182"/>
    </row>
    <row r="7" spans="1:36" ht="26.25" customHeight="1" x14ac:dyDescent="0.6">
      <c r="A7" s="185" t="s">
        <v>70</v>
      </c>
      <c r="B7" s="186"/>
      <c r="C7" s="187" t="s">
        <v>71</v>
      </c>
      <c r="D7" s="188"/>
      <c r="E7" s="189" t="s">
        <v>76</v>
      </c>
      <c r="F7" s="188"/>
      <c r="G7" s="190" t="s">
        <v>72</v>
      </c>
      <c r="H7" s="188"/>
      <c r="I7" s="187" t="s">
        <v>23</v>
      </c>
      <c r="J7" s="188"/>
      <c r="K7" s="189" t="s">
        <v>73</v>
      </c>
      <c r="L7" s="191"/>
      <c r="M7" s="192" t="s">
        <v>3</v>
      </c>
      <c r="N7" s="190"/>
      <c r="O7" s="190" t="s">
        <v>0</v>
      </c>
      <c r="P7" s="190"/>
      <c r="Q7" s="190" t="s">
        <v>21</v>
      </c>
      <c r="R7" s="188"/>
      <c r="S7" s="178" t="s">
        <v>4</v>
      </c>
      <c r="T7" s="178"/>
      <c r="U7" s="193"/>
      <c r="V7" s="178" t="s">
        <v>5</v>
      </c>
      <c r="W7" s="178"/>
      <c r="X7" s="181"/>
      <c r="Y7" s="192" t="s">
        <v>3</v>
      </c>
      <c r="Z7" s="185"/>
      <c r="AA7" s="190" t="s">
        <v>74</v>
      </c>
      <c r="AB7" s="186"/>
      <c r="AC7" s="190" t="s">
        <v>0</v>
      </c>
      <c r="AD7" s="185"/>
      <c r="AE7" s="190" t="s">
        <v>21</v>
      </c>
      <c r="AF7" s="194"/>
      <c r="AG7" s="190" t="s">
        <v>22</v>
      </c>
    </row>
    <row r="8" spans="1:36" s="202" customFormat="1" ht="55.5" customHeight="1" thickBot="1" x14ac:dyDescent="0.3">
      <c r="A8" s="182"/>
      <c r="B8" s="186"/>
      <c r="C8" s="195"/>
      <c r="D8" s="188"/>
      <c r="E8" s="195"/>
      <c r="F8" s="188"/>
      <c r="G8" s="182"/>
      <c r="H8" s="188"/>
      <c r="I8" s="195"/>
      <c r="J8" s="188"/>
      <c r="K8" s="195"/>
      <c r="L8" s="183"/>
      <c r="M8" s="196"/>
      <c r="N8" s="197"/>
      <c r="O8" s="182"/>
      <c r="P8" s="197"/>
      <c r="Q8" s="182"/>
      <c r="R8" s="188"/>
      <c r="S8" s="198" t="s">
        <v>3</v>
      </c>
      <c r="T8" s="198" t="s">
        <v>0</v>
      </c>
      <c r="U8" s="199"/>
      <c r="V8" s="198" t="s">
        <v>3</v>
      </c>
      <c r="W8" s="198" t="s">
        <v>50</v>
      </c>
      <c r="X8" s="200"/>
      <c r="Y8" s="196"/>
      <c r="Z8" s="185"/>
      <c r="AA8" s="182"/>
      <c r="AB8" s="186"/>
      <c r="AC8" s="182"/>
      <c r="AD8" s="185"/>
      <c r="AE8" s="182"/>
      <c r="AF8" s="194"/>
      <c r="AG8" s="182"/>
      <c r="AH8" s="201"/>
      <c r="AJ8" s="201"/>
    </row>
    <row r="9" spans="1:36" s="202" customFormat="1" ht="55.5" customHeight="1" x14ac:dyDescent="0.25">
      <c r="A9" s="203" t="s">
        <v>98</v>
      </c>
      <c r="B9" s="186"/>
      <c r="C9" s="204" t="s">
        <v>99</v>
      </c>
      <c r="D9" s="92"/>
      <c r="E9" s="204" t="s">
        <v>99</v>
      </c>
      <c r="F9" s="92"/>
      <c r="G9" s="204" t="s">
        <v>100</v>
      </c>
      <c r="H9" s="92"/>
      <c r="I9" s="204" t="s">
        <v>101</v>
      </c>
      <c r="J9" s="204"/>
      <c r="K9" s="205">
        <v>1000000</v>
      </c>
      <c r="L9" s="183"/>
      <c r="M9" s="59">
        <v>3000</v>
      </c>
      <c r="N9" s="206"/>
      <c r="O9" s="59">
        <v>2820811179</v>
      </c>
      <c r="P9" s="59"/>
      <c r="Q9" s="59">
        <v>2843934445</v>
      </c>
      <c r="R9" s="59"/>
      <c r="S9" s="59">
        <v>0</v>
      </c>
      <c r="T9" s="59">
        <v>0</v>
      </c>
      <c r="U9" s="59"/>
      <c r="V9" s="59">
        <v>0</v>
      </c>
      <c r="W9" s="59">
        <v>0</v>
      </c>
      <c r="X9" s="59"/>
      <c r="Y9" s="59">
        <v>3000</v>
      </c>
      <c r="Z9" s="59"/>
      <c r="AA9" s="207">
        <v>962920</v>
      </c>
      <c r="AB9" s="59"/>
      <c r="AC9" s="59">
        <v>2820811179</v>
      </c>
      <c r="AD9" s="59"/>
      <c r="AE9" s="59">
        <v>2888236414</v>
      </c>
      <c r="AG9" s="208">
        <f>AE9/درآمدها!$J$5</f>
        <v>4.8954722933875214E-3</v>
      </c>
      <c r="AH9" s="201"/>
      <c r="AI9" s="59"/>
      <c r="AJ9" s="201"/>
    </row>
    <row r="10" spans="1:36" s="202" customFormat="1" ht="55.5" customHeight="1" x14ac:dyDescent="0.25">
      <c r="A10" s="203" t="s">
        <v>102</v>
      </c>
      <c r="B10" s="186"/>
      <c r="C10" s="204" t="s">
        <v>99</v>
      </c>
      <c r="D10" s="92"/>
      <c r="E10" s="204" t="s">
        <v>99</v>
      </c>
      <c r="F10" s="92"/>
      <c r="G10" s="204" t="s">
        <v>103</v>
      </c>
      <c r="H10" s="92"/>
      <c r="I10" s="204" t="s">
        <v>104</v>
      </c>
      <c r="J10" s="204"/>
      <c r="K10" s="205">
        <v>1000000</v>
      </c>
      <c r="L10" s="183"/>
      <c r="M10" s="59">
        <v>64000</v>
      </c>
      <c r="N10" s="206"/>
      <c r="O10" s="59">
        <v>63627530400</v>
      </c>
      <c r="P10" s="59"/>
      <c r="Q10" s="59">
        <v>63674216957</v>
      </c>
      <c r="R10" s="59"/>
      <c r="S10" s="59">
        <v>0</v>
      </c>
      <c r="T10" s="59">
        <v>0</v>
      </c>
      <c r="U10" s="59"/>
      <c r="V10" s="59">
        <v>21000</v>
      </c>
      <c r="W10" s="59">
        <v>22150838549</v>
      </c>
      <c r="X10" s="59"/>
      <c r="Y10" s="59">
        <v>43000</v>
      </c>
      <c r="Z10" s="59"/>
      <c r="AA10" s="207">
        <v>999090</v>
      </c>
      <c r="AB10" s="59"/>
      <c r="AC10" s="59">
        <v>42749746988</v>
      </c>
      <c r="AD10" s="59"/>
      <c r="AE10" s="59">
        <v>42953083344</v>
      </c>
      <c r="AG10" s="208">
        <f>AE10/درآمدها!$J$5</f>
        <v>7.2804161185302835E-2</v>
      </c>
      <c r="AH10" s="201"/>
      <c r="AJ10" s="201"/>
    </row>
    <row r="11" spans="1:36" s="202" customFormat="1" ht="55.5" customHeight="1" thickBot="1" x14ac:dyDescent="0.3">
      <c r="A11" s="203" t="s">
        <v>105</v>
      </c>
      <c r="B11" s="186"/>
      <c r="C11" s="204" t="s">
        <v>99</v>
      </c>
      <c r="D11" s="92"/>
      <c r="E11" s="204" t="s">
        <v>99</v>
      </c>
      <c r="F11" s="92"/>
      <c r="G11" s="204" t="s">
        <v>106</v>
      </c>
      <c r="H11" s="92"/>
      <c r="I11" s="204" t="s">
        <v>107</v>
      </c>
      <c r="J11" s="204"/>
      <c r="K11" s="205">
        <v>1000000</v>
      </c>
      <c r="L11" s="183"/>
      <c r="M11" s="59">
        <v>280000</v>
      </c>
      <c r="N11" s="206"/>
      <c r="O11" s="59">
        <v>280050750000</v>
      </c>
      <c r="P11" s="59"/>
      <c r="Q11" s="59">
        <v>279830215542</v>
      </c>
      <c r="R11" s="59"/>
      <c r="S11" s="59">
        <v>0</v>
      </c>
      <c r="T11" s="59">
        <v>0</v>
      </c>
      <c r="U11" s="59"/>
      <c r="V11" s="59">
        <v>0</v>
      </c>
      <c r="W11" s="59">
        <v>0</v>
      </c>
      <c r="X11" s="59"/>
      <c r="Y11" s="59">
        <v>280000</v>
      </c>
      <c r="Z11" s="59"/>
      <c r="AA11" s="207">
        <v>1003311</v>
      </c>
      <c r="AB11" s="59"/>
      <c r="AC11" s="59">
        <v>280050750000</v>
      </c>
      <c r="AD11" s="59"/>
      <c r="AE11" s="59">
        <v>280876161968</v>
      </c>
      <c r="AG11" s="208">
        <f>AE11/درآمدها!$J$5</f>
        <v>0.47607649502731114</v>
      </c>
      <c r="AH11" s="201"/>
      <c r="AI11" s="59"/>
      <c r="AJ11" s="201"/>
    </row>
    <row r="12" spans="1:36" s="212" customFormat="1" ht="32.25" thickBot="1" x14ac:dyDescent="0.75">
      <c r="A12" s="209" t="s">
        <v>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180"/>
      <c r="N12" s="180"/>
      <c r="O12" s="106">
        <f>SUM(O9:O9)</f>
        <v>2820811179</v>
      </c>
      <c r="P12" s="180"/>
      <c r="Q12" s="106">
        <f>SUM(Q9:Q9)</f>
        <v>2843934445</v>
      </c>
      <c r="R12" s="180"/>
      <c r="S12" s="180"/>
      <c r="T12" s="106">
        <f>SUM(T9:T11)</f>
        <v>0</v>
      </c>
      <c r="U12" s="180"/>
      <c r="V12" s="180"/>
      <c r="W12" s="106">
        <f>SUM(W9:W11)</f>
        <v>22150838549</v>
      </c>
      <c r="X12" s="180"/>
      <c r="Y12" s="180"/>
      <c r="Z12" s="180"/>
      <c r="AA12" s="180"/>
      <c r="AB12" s="180"/>
      <c r="AC12" s="106">
        <f>SUM(AC9:AC11)</f>
        <v>325621308167</v>
      </c>
      <c r="AD12" s="180"/>
      <c r="AE12" s="106">
        <f>SUM(AE9:AE11)</f>
        <v>326717481726</v>
      </c>
      <c r="AF12" s="180"/>
      <c r="AG12" s="211">
        <f>SUM(AG9:AG11)</f>
        <v>0.55377612850600144</v>
      </c>
      <c r="AJ12" s="201"/>
    </row>
    <row r="13" spans="1:36" s="213" customFormat="1" ht="32.25" thickTop="1" x14ac:dyDescent="0.75">
      <c r="M13" s="180"/>
      <c r="N13" s="180"/>
      <c r="P13" s="180"/>
      <c r="R13" s="180"/>
      <c r="S13" s="180"/>
      <c r="U13" s="180"/>
      <c r="V13" s="180"/>
      <c r="X13" s="180"/>
      <c r="Y13" s="180"/>
      <c r="Z13" s="180"/>
      <c r="AA13" s="180"/>
      <c r="AB13" s="180"/>
      <c r="AD13" s="180"/>
      <c r="AF13" s="180"/>
    </row>
    <row r="14" spans="1:36" s="59" customFormat="1" ht="30.75" x14ac:dyDescent="0.25"/>
    <row r="15" spans="1:36" s="59" customFormat="1" ht="30.75" x14ac:dyDescent="0.25">
      <c r="AG15" s="208"/>
    </row>
    <row r="16" spans="1:36" s="59" customFormat="1" ht="30.75" x14ac:dyDescent="0.25">
      <c r="AC16" s="208"/>
      <c r="AG16" s="208"/>
    </row>
    <row r="17" spans="29:33" s="59" customFormat="1" ht="30.75" x14ac:dyDescent="0.25">
      <c r="AC17" s="208"/>
      <c r="AG17" s="208"/>
    </row>
    <row r="18" spans="29:33" s="59" customFormat="1" ht="30.75" x14ac:dyDescent="0.25">
      <c r="AC18" s="208"/>
      <c r="AG18" s="214"/>
    </row>
    <row r="19" spans="29:33" s="59" customFormat="1" ht="30.75" x14ac:dyDescent="0.25"/>
    <row r="20" spans="29:33" s="59" customFormat="1" ht="30.75" x14ac:dyDescent="0.25"/>
    <row r="21" spans="29:33" s="59" customFormat="1" ht="30.75" x14ac:dyDescent="0.25"/>
    <row r="22" spans="29:33" s="59" customFormat="1" ht="30.75" x14ac:dyDescent="0.25"/>
    <row r="23" spans="29:33" s="59" customFormat="1" ht="30.75" x14ac:dyDescent="0.25"/>
    <row r="24" spans="29:33" s="59" customFormat="1" ht="30.75" x14ac:dyDescent="0.2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rightToLeft="1" view="pageBreakPreview" zoomScale="60" zoomScaleNormal="56" workbookViewId="0">
      <selection activeCell="AE7" sqref="AE7:AE8"/>
    </sheetView>
  </sheetViews>
  <sheetFormatPr defaultRowHeight="15" x14ac:dyDescent="0.2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0.140625" bestFit="1" customWidth="1"/>
    <col min="12" max="12" width="2" customWidth="1"/>
    <col min="13" max="13" width="41.5703125" customWidth="1"/>
    <col min="14" max="14" width="20.140625" bestFit="1" customWidth="1"/>
    <col min="15" max="15" width="17.5703125" style="125" bestFit="1" customWidth="1"/>
    <col min="16" max="16" width="14.85546875" bestFit="1" customWidth="1"/>
  </cols>
  <sheetData>
    <row r="1" spans="1:33" s="7" customFormat="1" ht="24.75" x14ac:dyDescent="0.6">
      <c r="A1" s="144" t="s">
        <v>92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12"/>
      <c r="O1" s="123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s="7" customFormat="1" ht="24.75" x14ac:dyDescent="0.6">
      <c r="A2" s="144" t="s">
        <v>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12"/>
      <c r="O2" s="123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spans="1:33" s="7" customFormat="1" ht="24.75" x14ac:dyDescent="0.6">
      <c r="A3" s="144" t="str">
        <f>' سهام'!A3:W3</f>
        <v>برای ماه منتهی به 1401/02/31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12"/>
      <c r="O3" s="123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</row>
    <row r="5" spans="1:33" s="108" customFormat="1" ht="22.5" x14ac:dyDescent="0.45">
      <c r="A5" s="146" t="s">
        <v>139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09"/>
      <c r="O5" s="124"/>
      <c r="P5" s="110"/>
    </row>
    <row r="6" spans="1:33" s="108" customFormat="1" ht="22.5" x14ac:dyDescent="0.45">
      <c r="A6" s="146" t="s">
        <v>140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09"/>
      <c r="O6" s="124"/>
      <c r="P6" s="110"/>
    </row>
    <row r="7" spans="1:33" s="108" customFormat="1" ht="47.1" customHeight="1" thickBot="1" x14ac:dyDescent="0.5">
      <c r="A7" s="111"/>
      <c r="N7" s="109"/>
      <c r="O7" s="124"/>
      <c r="P7" s="110"/>
    </row>
    <row r="8" spans="1:33" ht="42" x14ac:dyDescent="0.45">
      <c r="A8" s="113" t="s">
        <v>132</v>
      </c>
      <c r="B8" s="114"/>
      <c r="C8" s="115" t="s">
        <v>133</v>
      </c>
      <c r="D8" s="114"/>
      <c r="E8" s="115" t="s">
        <v>141</v>
      </c>
      <c r="F8" s="114"/>
      <c r="G8" s="115" t="s">
        <v>134</v>
      </c>
      <c r="H8" s="114"/>
      <c r="I8" s="115" t="s">
        <v>135</v>
      </c>
      <c r="J8" s="114"/>
      <c r="K8" s="115" t="s">
        <v>136</v>
      </c>
      <c r="L8" s="114"/>
      <c r="M8" s="116" t="s">
        <v>137</v>
      </c>
    </row>
    <row r="9" spans="1:33" ht="138" customHeight="1" thickBot="1" x14ac:dyDescent="0.6">
      <c r="A9" s="117" t="s">
        <v>105</v>
      </c>
      <c r="B9" s="118"/>
      <c r="C9" s="119">
        <v>280000</v>
      </c>
      <c r="D9" s="118"/>
      <c r="E9" s="119">
        <v>1000000</v>
      </c>
      <c r="F9" s="118"/>
      <c r="G9" s="119">
        <v>1003311</v>
      </c>
      <c r="H9" s="118"/>
      <c r="I9" s="122">
        <f>(G9/E9)-1</f>
        <v>3.3110000000000639E-3</v>
      </c>
      <c r="J9" s="118"/>
      <c r="K9" s="119">
        <v>280876161968</v>
      </c>
      <c r="L9" s="120"/>
      <c r="M9" s="121" t="s">
        <v>138</v>
      </c>
      <c r="N9" s="109">
        <f>C9*G9</f>
        <v>280927080000</v>
      </c>
      <c r="O9" s="109">
        <f>N9-K9</f>
        <v>50918032</v>
      </c>
      <c r="P9" s="110">
        <f>O9/N9</f>
        <v>1.8124999555044677E-4</v>
      </c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rightToLeft="1" view="pageBreakPreview" topLeftCell="D1" zoomScale="90" zoomScaleNormal="100" zoomScaleSheetLayoutView="90" workbookViewId="0">
      <selection activeCell="Q16" sqref="Q16:Q18"/>
    </sheetView>
  </sheetViews>
  <sheetFormatPr defaultColWidth="9.140625" defaultRowHeight="15" x14ac:dyDescent="0.35"/>
  <cols>
    <col min="1" max="1" width="39.140625" style="215" bestFit="1" customWidth="1"/>
    <col min="2" max="2" width="0.7109375" style="215" customWidth="1"/>
    <col min="3" max="3" width="24.28515625" style="215" customWidth="1"/>
    <col min="4" max="4" width="0.7109375" style="215" customWidth="1"/>
    <col min="5" max="5" width="9.5703125" style="215" bestFit="1" customWidth="1"/>
    <col min="6" max="6" width="0.7109375" style="215" customWidth="1"/>
    <col min="7" max="7" width="15.85546875" style="215" bestFit="1" customWidth="1"/>
    <col min="8" max="8" width="0.7109375" style="215" customWidth="1"/>
    <col min="9" max="9" width="9.28515625" style="215" customWidth="1"/>
    <col min="10" max="10" width="0.5703125" style="215" customWidth="1"/>
    <col min="11" max="11" width="21.28515625" style="255" customWidth="1"/>
    <col min="12" max="12" width="0.7109375" style="215" customWidth="1"/>
    <col min="13" max="13" width="21.85546875" style="215" customWidth="1"/>
    <col min="14" max="14" width="0.42578125" style="215" customWidth="1"/>
    <col min="15" max="15" width="22.140625" style="215" customWidth="1"/>
    <col min="16" max="16" width="0.42578125" style="215" customWidth="1"/>
    <col min="17" max="17" width="18.42578125" style="215" customWidth="1"/>
    <col min="18" max="18" width="0.5703125" style="215" customWidth="1"/>
    <col min="19" max="19" width="12.140625" style="215" customWidth="1"/>
    <col min="20" max="16384" width="9.140625" style="215"/>
  </cols>
  <sheetData>
    <row r="1" spans="1:21" ht="18.75" x14ac:dyDescent="0.45">
      <c r="A1" s="177" t="s">
        <v>92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21" ht="18.75" x14ac:dyDescent="0.45">
      <c r="A2" s="177" t="s">
        <v>51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1" ht="18.75" x14ac:dyDescent="0.45">
      <c r="A3" s="177" t="str">
        <f>' سهام'!A3:W3</f>
        <v>برای ماه منتهی به 1401/02/31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21" s="217" customFormat="1" ht="18.75" x14ac:dyDescent="0.35">
      <c r="A4" s="216" t="s">
        <v>52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</row>
    <row r="5" spans="1:21" ht="18.75" thickBot="1" x14ac:dyDescent="0.45">
      <c r="A5" s="49"/>
      <c r="B5" s="49"/>
      <c r="C5" s="218"/>
      <c r="D5" s="218"/>
      <c r="E5" s="218"/>
      <c r="F5" s="218"/>
      <c r="G5" s="218"/>
      <c r="H5" s="218"/>
      <c r="I5" s="218"/>
      <c r="J5" s="218"/>
      <c r="K5" s="219"/>
      <c r="L5" s="218"/>
      <c r="M5" s="218"/>
      <c r="N5" s="218"/>
      <c r="O5" s="218"/>
      <c r="P5" s="218"/>
      <c r="Q5" s="218"/>
      <c r="R5" s="218"/>
      <c r="S5" s="218"/>
    </row>
    <row r="6" spans="1:21" ht="18.75" customHeight="1" thickBot="1" x14ac:dyDescent="0.5">
      <c r="A6" s="220"/>
      <c r="B6" s="49"/>
      <c r="C6" s="221" t="s">
        <v>11</v>
      </c>
      <c r="D6" s="221"/>
      <c r="E6" s="221"/>
      <c r="F6" s="221"/>
      <c r="G6" s="221"/>
      <c r="H6" s="221"/>
      <c r="I6" s="221"/>
      <c r="J6" s="222"/>
      <c r="K6" s="223" t="s">
        <v>114</v>
      </c>
      <c r="L6" s="224"/>
      <c r="M6" s="225" t="s">
        <v>7</v>
      </c>
      <c r="N6" s="225"/>
      <c r="O6" s="225"/>
      <c r="P6" s="49"/>
      <c r="Q6" s="221" t="s">
        <v>120</v>
      </c>
      <c r="R6" s="221"/>
      <c r="S6" s="221"/>
    </row>
    <row r="7" spans="1:21" ht="24" customHeight="1" x14ac:dyDescent="0.4">
      <c r="A7" s="226" t="s">
        <v>8</v>
      </c>
      <c r="B7" s="227"/>
      <c r="C7" s="228" t="s">
        <v>9</v>
      </c>
      <c r="D7" s="229"/>
      <c r="E7" s="228" t="s">
        <v>10</v>
      </c>
      <c r="F7" s="229"/>
      <c r="G7" s="228" t="s">
        <v>34</v>
      </c>
      <c r="H7" s="229"/>
      <c r="I7" s="228" t="s">
        <v>89</v>
      </c>
      <c r="J7" s="226"/>
      <c r="K7" s="230" t="s">
        <v>6</v>
      </c>
      <c r="L7" s="227"/>
      <c r="M7" s="231" t="s">
        <v>36</v>
      </c>
      <c r="N7" s="232"/>
      <c r="O7" s="231" t="s">
        <v>37</v>
      </c>
      <c r="P7" s="49"/>
      <c r="Q7" s="233" t="s">
        <v>6</v>
      </c>
      <c r="R7" s="226"/>
      <c r="S7" s="234" t="s">
        <v>22</v>
      </c>
    </row>
    <row r="8" spans="1:21" ht="18.75" thickBot="1" x14ac:dyDescent="0.45">
      <c r="A8" s="235"/>
      <c r="B8" s="227"/>
      <c r="C8" s="236"/>
      <c r="D8" s="237"/>
      <c r="E8" s="236"/>
      <c r="F8" s="237"/>
      <c r="G8" s="236"/>
      <c r="H8" s="237"/>
      <c r="I8" s="236"/>
      <c r="J8" s="238"/>
      <c r="K8" s="239"/>
      <c r="L8" s="227"/>
      <c r="M8" s="240"/>
      <c r="N8" s="241"/>
      <c r="O8" s="240"/>
      <c r="P8" s="49"/>
      <c r="Q8" s="242"/>
      <c r="R8" s="226"/>
      <c r="S8" s="236"/>
    </row>
    <row r="9" spans="1:21" s="49" customFormat="1" ht="18" x14ac:dyDescent="0.4">
      <c r="A9" s="243" t="s">
        <v>93</v>
      </c>
      <c r="C9" s="244" t="s">
        <v>94</v>
      </c>
      <c r="E9" s="245" t="s">
        <v>95</v>
      </c>
      <c r="G9" s="244"/>
      <c r="I9" s="246">
        <v>10</v>
      </c>
      <c r="J9" s="247"/>
      <c r="K9" s="247">
        <v>8243618120</v>
      </c>
      <c r="L9" s="247"/>
      <c r="M9" s="247">
        <v>47746199869</v>
      </c>
      <c r="N9" s="247"/>
      <c r="O9" s="247">
        <v>54188466623</v>
      </c>
      <c r="P9" s="247"/>
      <c r="Q9" s="247">
        <v>1801351366</v>
      </c>
      <c r="S9" s="248">
        <f>Q9/درآمدها!$J$5</f>
        <v>3.0532354138890672E-3</v>
      </c>
      <c r="T9" s="249"/>
      <c r="U9" s="250"/>
    </row>
    <row r="10" spans="1:21" s="49" customFormat="1" ht="18" x14ac:dyDescent="0.4">
      <c r="A10" s="243" t="s">
        <v>108</v>
      </c>
      <c r="C10" s="244" t="s">
        <v>110</v>
      </c>
      <c r="E10" s="245" t="s">
        <v>95</v>
      </c>
      <c r="G10" s="244" t="s">
        <v>130</v>
      </c>
      <c r="I10" s="246">
        <v>10</v>
      </c>
      <c r="J10" s="247"/>
      <c r="K10" s="247">
        <v>440000</v>
      </c>
      <c r="L10" s="247"/>
      <c r="M10" s="247">
        <v>21632369864</v>
      </c>
      <c r="N10" s="247"/>
      <c r="O10" s="247">
        <v>21631962570</v>
      </c>
      <c r="P10" s="247"/>
      <c r="Q10" s="247">
        <v>847294</v>
      </c>
      <c r="S10" s="248">
        <f>Q10/درآمدها!$J$5</f>
        <v>1.4361373886318874E-6</v>
      </c>
      <c r="T10" s="249"/>
      <c r="U10" s="250"/>
    </row>
    <row r="11" spans="1:21" s="49" customFormat="1" ht="18.75" thickBot="1" x14ac:dyDescent="0.45">
      <c r="A11" s="243" t="s">
        <v>117</v>
      </c>
      <c r="C11" s="244" t="s">
        <v>111</v>
      </c>
      <c r="E11" s="245" t="s">
        <v>116</v>
      </c>
      <c r="G11" s="244" t="s">
        <v>130</v>
      </c>
      <c r="I11" s="246">
        <v>18</v>
      </c>
      <c r="J11" s="247"/>
      <c r="K11" s="247">
        <v>250000000000</v>
      </c>
      <c r="L11" s="247"/>
      <c r="M11" s="247">
        <v>0</v>
      </c>
      <c r="N11" s="247"/>
      <c r="O11" s="247">
        <v>17000000000</v>
      </c>
      <c r="P11" s="247"/>
      <c r="Q11" s="247">
        <v>233000000000</v>
      </c>
      <c r="S11" s="248">
        <f>Q11/درآمدها!$J$5</f>
        <v>0.39492786630287691</v>
      </c>
      <c r="T11" s="251"/>
      <c r="U11" s="250"/>
    </row>
    <row r="12" spans="1:21" s="49" customFormat="1" ht="24" customHeight="1" thickBot="1" x14ac:dyDescent="0.45">
      <c r="A12" s="227" t="s">
        <v>2</v>
      </c>
      <c r="B12" s="227"/>
      <c r="C12" s="227"/>
      <c r="D12" s="227"/>
      <c r="E12" s="227"/>
      <c r="F12" s="227"/>
      <c r="G12" s="227"/>
      <c r="H12" s="227"/>
      <c r="I12" s="227"/>
      <c r="J12" s="252"/>
      <c r="K12" s="253">
        <f>SUM(K9:K11)</f>
        <v>258244058120</v>
      </c>
      <c r="M12" s="253">
        <f>SUM(M9:M11)</f>
        <v>69378569733</v>
      </c>
      <c r="O12" s="253">
        <f>SUM(O9:O11)</f>
        <v>92820429193</v>
      </c>
      <c r="Q12" s="253">
        <f>SUM(Q9:Q11)</f>
        <v>234802198660</v>
      </c>
      <c r="S12" s="254">
        <f>SUM(S9:S11)</f>
        <v>0.39798253785415461</v>
      </c>
    </row>
    <row r="13" spans="1:21" ht="18.75" thickTop="1" x14ac:dyDescent="0.4">
      <c r="L13" s="49"/>
      <c r="N13" s="49"/>
      <c r="P13" s="49"/>
      <c r="R13" s="49"/>
    </row>
    <row r="14" spans="1:21" ht="18" x14ac:dyDescent="0.4">
      <c r="L14" s="49"/>
      <c r="N14" s="49"/>
      <c r="P14" s="49"/>
      <c r="R14" s="49"/>
    </row>
    <row r="15" spans="1:21" ht="21.75" x14ac:dyDescent="0.5">
      <c r="K15" s="256"/>
      <c r="L15" s="256"/>
      <c r="M15" s="256"/>
      <c r="N15" s="37"/>
      <c r="O15" s="256"/>
      <c r="P15" s="256"/>
      <c r="Q15" s="256"/>
    </row>
    <row r="16" spans="1:21" ht="21.75" x14ac:dyDescent="0.5">
      <c r="K16" s="256"/>
      <c r="L16" s="256"/>
      <c r="M16" s="256"/>
      <c r="N16" s="37"/>
      <c r="O16" s="256"/>
      <c r="P16" s="256"/>
      <c r="Q16" s="256"/>
    </row>
    <row r="17" spans="11:17" ht="21.75" x14ac:dyDescent="0.35">
      <c r="K17" s="256"/>
      <c r="M17" s="256"/>
      <c r="O17" s="256"/>
      <c r="Q17" s="256"/>
    </row>
    <row r="18" spans="11:17" ht="21.75" x14ac:dyDescent="0.5">
      <c r="K18" s="256"/>
      <c r="L18" s="256"/>
      <c r="M18" s="256"/>
      <c r="N18" s="37"/>
      <c r="O18" s="256"/>
      <c r="P18" s="256"/>
      <c r="Q18" s="256"/>
    </row>
    <row r="19" spans="11:17" ht="21.75" x14ac:dyDescent="0.35">
      <c r="K19" s="256"/>
      <c r="M19" s="256"/>
      <c r="O19" s="256"/>
      <c r="Q19" s="256"/>
    </row>
    <row r="20" spans="11:17" x14ac:dyDescent="0.35">
      <c r="Q20" s="257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E10" sqref="E10"/>
    </sheetView>
  </sheetViews>
  <sheetFormatPr defaultColWidth="9.140625" defaultRowHeight="18" x14ac:dyDescent="0.45"/>
  <cols>
    <col min="1" max="1" width="60.140625" style="26" customWidth="1"/>
    <col min="2" max="2" width="1" style="26" customWidth="1"/>
    <col min="3" max="3" width="9.140625" style="8"/>
    <col min="4" max="4" width="1.140625" style="8" customWidth="1"/>
    <col min="5" max="5" width="25.28515625" style="27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6" bestFit="1" customWidth="1"/>
    <col min="11" max="11" width="17.7109375" style="46" bestFit="1" customWidth="1"/>
    <col min="12" max="12" width="14.28515625" style="8" bestFit="1" customWidth="1"/>
    <col min="13" max="13" width="12.5703125" style="8" bestFit="1" customWidth="1"/>
    <col min="14" max="14" width="9.5703125" style="8" bestFit="1" customWidth="1"/>
    <col min="15" max="16384" width="9.140625" style="8"/>
  </cols>
  <sheetData>
    <row r="1" spans="1:14" ht="21" x14ac:dyDescent="0.55000000000000004">
      <c r="A1" s="149" t="s">
        <v>92</v>
      </c>
      <c r="B1" s="149"/>
      <c r="C1" s="149"/>
      <c r="D1" s="149"/>
      <c r="E1" s="149"/>
      <c r="F1" s="149"/>
      <c r="G1" s="149"/>
      <c r="H1" s="149"/>
      <c r="I1" s="149"/>
      <c r="J1" s="45"/>
      <c r="K1" s="45"/>
    </row>
    <row r="2" spans="1:14" ht="21" x14ac:dyDescent="0.55000000000000004">
      <c r="A2" s="149" t="s">
        <v>51</v>
      </c>
      <c r="B2" s="149"/>
      <c r="C2" s="149"/>
      <c r="D2" s="149"/>
      <c r="E2" s="149"/>
      <c r="F2" s="149"/>
      <c r="G2" s="149"/>
      <c r="H2" s="149"/>
      <c r="I2" s="149"/>
      <c r="J2" s="98"/>
      <c r="K2" s="45"/>
    </row>
    <row r="3" spans="1:14" ht="21.75" thickBot="1" x14ac:dyDescent="0.6">
      <c r="A3" s="149" t="str">
        <f>سپرده!A3</f>
        <v>برای ماه منتهی به 1401/02/31</v>
      </c>
      <c r="B3" s="149"/>
      <c r="C3" s="149"/>
      <c r="D3" s="149"/>
      <c r="E3" s="149"/>
      <c r="F3" s="149"/>
      <c r="G3" s="149"/>
      <c r="H3" s="149"/>
      <c r="I3" s="149"/>
      <c r="J3" s="45"/>
      <c r="K3" s="45"/>
    </row>
    <row r="4" spans="1:14" ht="21.75" thickBot="1" x14ac:dyDescent="0.45">
      <c r="A4" s="84" t="s">
        <v>27</v>
      </c>
      <c r="B4" s="21"/>
      <c r="C4" s="21"/>
      <c r="D4" s="21"/>
      <c r="E4" s="21"/>
      <c r="F4" s="21"/>
      <c r="G4" s="21"/>
      <c r="H4" s="21"/>
      <c r="I4" s="21"/>
      <c r="J4" s="99">
        <f>E11</f>
        <v>28346473880</v>
      </c>
      <c r="K4" s="47" t="s">
        <v>91</v>
      </c>
    </row>
    <row r="5" spans="1:14" ht="21.75" customHeight="1" thickBot="1" x14ac:dyDescent="0.45">
      <c r="A5" s="12"/>
      <c r="B5" s="12"/>
      <c r="C5" s="12"/>
      <c r="D5" s="12"/>
      <c r="E5" s="148" t="s">
        <v>120</v>
      </c>
      <c r="F5" s="148"/>
      <c r="G5" s="148"/>
      <c r="H5" s="148"/>
      <c r="I5" s="148"/>
      <c r="J5" s="99">
        <v>589981158284</v>
      </c>
      <c r="K5" s="47" t="s">
        <v>90</v>
      </c>
    </row>
    <row r="6" spans="1:14" ht="21.75" customHeight="1" thickBot="1" x14ac:dyDescent="0.45">
      <c r="A6" s="13" t="s">
        <v>38</v>
      </c>
      <c r="B6" s="14"/>
      <c r="C6" s="15" t="s">
        <v>39</v>
      </c>
      <c r="D6" s="16"/>
      <c r="E6" s="17" t="s">
        <v>6</v>
      </c>
      <c r="F6" s="16"/>
      <c r="G6" s="15" t="s">
        <v>19</v>
      </c>
      <c r="H6" s="11"/>
      <c r="I6" s="18" t="s">
        <v>88</v>
      </c>
      <c r="J6" s="101"/>
      <c r="K6" s="101"/>
    </row>
    <row r="7" spans="1:14" ht="21" customHeight="1" x14ac:dyDescent="0.4">
      <c r="A7" s="19" t="s">
        <v>47</v>
      </c>
      <c r="B7" s="19"/>
      <c r="C7" s="20" t="s">
        <v>53</v>
      </c>
      <c r="D7" s="21"/>
      <c r="E7" s="41">
        <f>'درآمد سرمایه گذاری در سهام '!S12</f>
        <v>0</v>
      </c>
      <c r="F7" s="21"/>
      <c r="G7" s="22">
        <f>E7/$E$11*100</f>
        <v>0</v>
      </c>
      <c r="H7" s="23"/>
      <c r="I7" s="40">
        <f>E7/$J$5*100</f>
        <v>0</v>
      </c>
      <c r="J7" s="101"/>
      <c r="K7" s="101"/>
    </row>
    <row r="8" spans="1:14" ht="18.75" customHeight="1" x14ac:dyDescent="0.4">
      <c r="A8" s="19" t="s">
        <v>48</v>
      </c>
      <c r="B8" s="19"/>
      <c r="C8" s="20" t="s">
        <v>54</v>
      </c>
      <c r="D8" s="21"/>
      <c r="E8" s="41">
        <f>'درآمد سرمایه گذاری در اوراق بها'!Q15</f>
        <v>8807331259</v>
      </c>
      <c r="F8" s="21"/>
      <c r="G8" s="22">
        <f>E8/$E$11*100</f>
        <v>31.070288658421312</v>
      </c>
      <c r="H8" s="23"/>
      <c r="I8" s="40">
        <f>E8/$J$5*100</f>
        <v>1.492815683235837</v>
      </c>
      <c r="J8" s="101"/>
      <c r="K8" s="101"/>
      <c r="L8" s="101"/>
      <c r="M8" s="86"/>
      <c r="N8" s="105"/>
    </row>
    <row r="9" spans="1:14" ht="18.75" customHeight="1" x14ac:dyDescent="0.4">
      <c r="A9" s="19" t="s">
        <v>49</v>
      </c>
      <c r="B9" s="19"/>
      <c r="C9" s="20" t="s">
        <v>55</v>
      </c>
      <c r="D9" s="21"/>
      <c r="E9" s="41">
        <f>'درآمد سپرده بانکی'!I11</f>
        <v>19528754212</v>
      </c>
      <c r="F9" s="21"/>
      <c r="G9" s="22">
        <f t="shared" ref="G9:G10" si="0">E9/$E$11*100</f>
        <v>68.893063365382503</v>
      </c>
      <c r="H9" s="23"/>
      <c r="I9" s="40">
        <f>E9/$J$5*100</f>
        <v>3.3100640482826091</v>
      </c>
      <c r="J9" s="101"/>
      <c r="K9" s="101"/>
      <c r="M9" s="86"/>
      <c r="N9" s="105"/>
    </row>
    <row r="10" spans="1:14" ht="19.5" customHeight="1" thickBot="1" x14ac:dyDescent="0.45">
      <c r="A10" s="19" t="s">
        <v>32</v>
      </c>
      <c r="B10" s="19"/>
      <c r="C10" s="20" t="s">
        <v>56</v>
      </c>
      <c r="D10" s="21"/>
      <c r="E10" s="42">
        <f>'سایر درآمدها'!E9</f>
        <v>10388409</v>
      </c>
      <c r="F10" s="21"/>
      <c r="G10" s="22">
        <f t="shared" si="0"/>
        <v>3.6647976196184297E-2</v>
      </c>
      <c r="H10" s="23"/>
      <c r="I10" s="40">
        <f>E10/$J$5*100</f>
        <v>1.7608035195929629E-3</v>
      </c>
      <c r="J10" s="101"/>
      <c r="K10" s="101"/>
      <c r="M10" s="86"/>
      <c r="N10" s="105"/>
    </row>
    <row r="11" spans="1:14" ht="19.5" customHeight="1" thickBot="1" x14ac:dyDescent="0.45">
      <c r="A11" s="19" t="s">
        <v>2</v>
      </c>
      <c r="B11" s="24"/>
      <c r="C11" s="10"/>
      <c r="D11" s="10"/>
      <c r="E11" s="83">
        <f>SUM(E7:E10)</f>
        <v>28346473880</v>
      </c>
      <c r="F11" s="10"/>
      <c r="G11" s="82">
        <f>SUM(G7:G10)</f>
        <v>100</v>
      </c>
      <c r="H11" s="25"/>
      <c r="I11" s="43">
        <f>SUM(I7:I10)</f>
        <v>4.8046405350380397</v>
      </c>
      <c r="J11" s="101"/>
      <c r="K11" s="101"/>
    </row>
    <row r="12" spans="1:14" ht="18.75" customHeight="1" thickTop="1" x14ac:dyDescent="0.4">
      <c r="J12" s="101"/>
      <c r="K12" s="101"/>
    </row>
    <row r="13" spans="1:14" ht="18" customHeight="1" x14ac:dyDescent="0.4">
      <c r="E13" s="97"/>
      <c r="F13" s="97"/>
      <c r="G13" s="97"/>
      <c r="J13" s="101"/>
      <c r="K13" s="101"/>
    </row>
    <row r="14" spans="1:14" ht="18" customHeight="1" x14ac:dyDescent="0.4">
      <c r="E14" s="97"/>
      <c r="F14" s="97"/>
      <c r="G14" s="97"/>
      <c r="J14" s="101"/>
      <c r="K14" s="101"/>
    </row>
    <row r="15" spans="1:14" ht="18" customHeight="1" x14ac:dyDescent="0.4">
      <c r="E15" s="97"/>
      <c r="F15" s="97"/>
      <c r="G15" s="107"/>
      <c r="J15" s="101"/>
      <c r="K15" s="101"/>
    </row>
    <row r="16" spans="1:14" ht="18" customHeight="1" x14ac:dyDescent="0.4">
      <c r="E16" s="97"/>
      <c r="F16" s="97"/>
      <c r="G16" s="97"/>
      <c r="J16" s="101"/>
      <c r="K16" s="101"/>
    </row>
    <row r="17" spans="1:11" ht="17.45" customHeight="1" x14ac:dyDescent="0.4">
      <c r="E17" s="97"/>
      <c r="F17" s="97"/>
      <c r="G17" s="97"/>
      <c r="J17" s="101"/>
      <c r="K17" s="101"/>
    </row>
    <row r="18" spans="1:11" ht="17.45" customHeight="1" x14ac:dyDescent="0.45">
      <c r="E18" s="97"/>
      <c r="F18" s="97"/>
      <c r="G18" s="97"/>
    </row>
    <row r="19" spans="1:11" ht="17.45" customHeight="1" x14ac:dyDescent="0.45"/>
    <row r="21" spans="1:11" x14ac:dyDescent="0.45">
      <c r="A21" s="26" t="s">
        <v>60</v>
      </c>
    </row>
    <row r="27" spans="1:11" ht="18.75" customHeight="1" x14ac:dyDescent="0.45"/>
    <row r="36" ht="18.75" customHeight="1" x14ac:dyDescent="0.45"/>
    <row r="37" ht="17.45" customHeight="1" x14ac:dyDescent="0.45"/>
    <row r="38" ht="17.45" customHeight="1" x14ac:dyDescent="0.45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"/>
  <sheetViews>
    <sheetView rightToLeft="1" view="pageBreakPreview" zoomScale="80" zoomScaleNormal="100" zoomScaleSheetLayoutView="80" workbookViewId="0">
      <selection sqref="A1:XFD1048576"/>
    </sheetView>
  </sheetViews>
  <sheetFormatPr defaultColWidth="9.140625" defaultRowHeight="21.75" x14ac:dyDescent="0.5"/>
  <cols>
    <col min="1" max="1" width="50.85546875" style="49" customWidth="1"/>
    <col min="2" max="2" width="0.85546875" style="49" customWidth="1"/>
    <col min="3" max="3" width="14" style="49" bestFit="1" customWidth="1"/>
    <col min="4" max="4" width="1.28515625" style="49" customWidth="1"/>
    <col min="5" max="5" width="12.42578125" style="49" customWidth="1"/>
    <col min="6" max="6" width="1" style="49" customWidth="1"/>
    <col min="7" max="7" width="25" style="279" bestFit="1" customWidth="1"/>
    <col min="8" max="8" width="0.85546875" style="279" customWidth="1"/>
    <col min="9" max="9" width="25" style="279" bestFit="1" customWidth="1"/>
    <col min="10" max="10" width="0.7109375" style="279" customWidth="1"/>
    <col min="11" max="11" width="23.140625" style="279" bestFit="1" customWidth="1"/>
    <col min="12" max="12" width="0.7109375" style="279" customWidth="1"/>
    <col min="13" max="13" width="23.140625" style="279" bestFit="1" customWidth="1"/>
    <col min="14" max="14" width="0.5703125" style="279" customWidth="1"/>
    <col min="15" max="15" width="17" style="279" bestFit="1" customWidth="1"/>
    <col min="16" max="16" width="0.5703125" style="279" customWidth="1"/>
    <col min="17" max="17" width="23.140625" style="279" bestFit="1" customWidth="1"/>
    <col min="18" max="18" width="13.5703125" style="49" bestFit="1" customWidth="1"/>
    <col min="19" max="19" width="17.85546875" style="49" bestFit="1" customWidth="1"/>
    <col min="20" max="20" width="21.28515625" style="49" bestFit="1" customWidth="1"/>
    <col min="21" max="21" width="17.85546875" style="258" bestFit="1" customWidth="1"/>
    <col min="22" max="22" width="9.140625" style="258"/>
    <col min="23" max="16384" width="9.140625" style="49"/>
  </cols>
  <sheetData>
    <row r="1" spans="1:22" ht="24.75" x14ac:dyDescent="0.6">
      <c r="A1" s="178" t="s">
        <v>92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22" ht="24.75" x14ac:dyDescent="0.6">
      <c r="A2" s="178" t="s">
        <v>57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22" ht="24.75" x14ac:dyDescent="0.6">
      <c r="A3" s="178" t="str">
        <f>' سهام'!A3:W3</f>
        <v>برای ماه منتهی به 1401/02/31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22" ht="24.75" x14ac:dyDescent="0.55000000000000004">
      <c r="A4" s="179" t="s">
        <v>66</v>
      </c>
      <c r="B4" s="179"/>
      <c r="C4" s="179"/>
      <c r="D4" s="179"/>
      <c r="E4" s="179"/>
      <c r="F4" s="179"/>
      <c r="G4" s="179"/>
      <c r="H4" s="259"/>
      <c r="I4" s="260"/>
      <c r="J4" s="260"/>
      <c r="K4" s="260"/>
      <c r="L4" s="260"/>
      <c r="M4" s="260"/>
      <c r="N4" s="260"/>
      <c r="O4" s="260"/>
      <c r="P4" s="260"/>
      <c r="Q4" s="260"/>
    </row>
    <row r="5" spans="1:22" ht="24.75" customHeight="1" thickBot="1" x14ac:dyDescent="0.6">
      <c r="A5" s="261"/>
      <c r="B5" s="262"/>
      <c r="C5" s="262"/>
      <c r="D5" s="262"/>
      <c r="E5" s="262"/>
      <c r="F5" s="263"/>
      <c r="G5" s="264" t="s">
        <v>122</v>
      </c>
      <c r="H5" s="264"/>
      <c r="I5" s="264"/>
      <c r="J5" s="264"/>
      <c r="K5" s="264"/>
      <c r="L5" s="260"/>
      <c r="M5" s="264" t="s">
        <v>123</v>
      </c>
      <c r="N5" s="264"/>
      <c r="O5" s="264"/>
      <c r="P5" s="264"/>
      <c r="Q5" s="264"/>
    </row>
    <row r="6" spans="1:22" ht="46.5" customHeight="1" thickBot="1" x14ac:dyDescent="0.6">
      <c r="A6" s="265" t="s">
        <v>38</v>
      </c>
      <c r="B6" s="266"/>
      <c r="C6" s="267" t="s">
        <v>23</v>
      </c>
      <c r="D6" s="266"/>
      <c r="E6" s="267" t="s">
        <v>35</v>
      </c>
      <c r="F6" s="266"/>
      <c r="G6" s="268" t="s">
        <v>58</v>
      </c>
      <c r="H6" s="269"/>
      <c r="I6" s="268" t="s">
        <v>40</v>
      </c>
      <c r="J6" s="269"/>
      <c r="K6" s="268" t="s">
        <v>41</v>
      </c>
      <c r="L6" s="260"/>
      <c r="M6" s="268" t="s">
        <v>58</v>
      </c>
      <c r="N6" s="269"/>
      <c r="O6" s="268" t="s">
        <v>40</v>
      </c>
      <c r="P6" s="269"/>
      <c r="Q6" s="268" t="s">
        <v>41</v>
      </c>
    </row>
    <row r="7" spans="1:22" s="37" customFormat="1" ht="46.5" customHeight="1" x14ac:dyDescent="0.5">
      <c r="A7" s="245" t="s">
        <v>105</v>
      </c>
      <c r="B7" s="270"/>
      <c r="C7" s="271" t="s">
        <v>107</v>
      </c>
      <c r="E7" s="272">
        <v>18</v>
      </c>
      <c r="G7" s="256">
        <v>4497746672</v>
      </c>
      <c r="H7" s="256"/>
      <c r="I7" s="256">
        <v>0</v>
      </c>
      <c r="J7" s="256"/>
      <c r="K7" s="256">
        <f>G7+I7</f>
        <v>4497746672</v>
      </c>
      <c r="L7" s="256"/>
      <c r="M7" s="256">
        <v>5669053934</v>
      </c>
      <c r="N7" s="256"/>
      <c r="O7" s="256">
        <v>0</v>
      </c>
      <c r="P7" s="256"/>
      <c r="Q7" s="256">
        <f>M7+O7</f>
        <v>5669053934</v>
      </c>
      <c r="R7" s="249"/>
      <c r="S7" s="273"/>
      <c r="U7" s="258"/>
      <c r="V7" s="258"/>
    </row>
    <row r="8" spans="1:22" s="37" customFormat="1" ht="46.5" customHeight="1" x14ac:dyDescent="0.5">
      <c r="A8" s="245" t="s">
        <v>102</v>
      </c>
      <c r="B8" s="270"/>
      <c r="C8" s="271" t="s">
        <v>104</v>
      </c>
      <c r="E8" s="272">
        <v>15</v>
      </c>
      <c r="G8" s="256">
        <v>851462672</v>
      </c>
      <c r="H8" s="256"/>
      <c r="I8" s="256">
        <v>0</v>
      </c>
      <c r="J8" s="256"/>
      <c r="K8" s="256">
        <f t="shared" ref="K8:K9" si="0">G8+I8</f>
        <v>851462672</v>
      </c>
      <c r="L8" s="256"/>
      <c r="M8" s="256">
        <v>1286135275</v>
      </c>
      <c r="N8" s="256"/>
      <c r="O8" s="256">
        <v>0</v>
      </c>
      <c r="P8" s="256"/>
      <c r="Q8" s="256">
        <f t="shared" ref="Q8:Q11" si="1">M8+O8</f>
        <v>1286135275</v>
      </c>
      <c r="R8" s="249"/>
      <c r="S8" s="273"/>
      <c r="U8" s="258"/>
      <c r="V8" s="258"/>
    </row>
    <row r="9" spans="1:22" s="37" customFormat="1" ht="46.5" customHeight="1" x14ac:dyDescent="0.5">
      <c r="A9" s="245" t="s">
        <v>109</v>
      </c>
      <c r="B9" s="270"/>
      <c r="C9" s="271" t="s">
        <v>131</v>
      </c>
      <c r="E9" s="256">
        <v>18</v>
      </c>
      <c r="G9" s="256">
        <v>3786164388</v>
      </c>
      <c r="H9" s="256"/>
      <c r="I9" s="256">
        <v>-1230929</v>
      </c>
      <c r="J9" s="256"/>
      <c r="K9" s="256">
        <f t="shared" si="0"/>
        <v>3784933459</v>
      </c>
      <c r="L9" s="256"/>
      <c r="M9" s="256">
        <v>6375205476</v>
      </c>
      <c r="N9" s="256"/>
      <c r="O9" s="256">
        <v>-1230929</v>
      </c>
      <c r="P9" s="256"/>
      <c r="Q9" s="256">
        <f t="shared" si="1"/>
        <v>6373974547</v>
      </c>
      <c r="R9" s="249"/>
      <c r="S9" s="273"/>
      <c r="T9" s="258"/>
      <c r="U9" s="258"/>
      <c r="V9" s="258"/>
    </row>
    <row r="10" spans="1:22" s="37" customFormat="1" ht="46.5" customHeight="1" x14ac:dyDescent="0.5">
      <c r="A10" s="245" t="s">
        <v>129</v>
      </c>
      <c r="B10" s="270"/>
      <c r="C10" s="271" t="s">
        <v>96</v>
      </c>
      <c r="E10" s="256">
        <v>10</v>
      </c>
      <c r="G10" s="256">
        <v>631027398</v>
      </c>
      <c r="H10" s="256"/>
      <c r="I10" s="256">
        <v>0</v>
      </c>
      <c r="J10" s="256"/>
      <c r="K10" s="256">
        <f>G10+I10</f>
        <v>631027398</v>
      </c>
      <c r="L10" s="256"/>
      <c r="M10" s="256">
        <v>1062534246</v>
      </c>
      <c r="N10" s="256"/>
      <c r="O10" s="256">
        <v>0</v>
      </c>
      <c r="P10" s="256"/>
      <c r="Q10" s="256">
        <f t="shared" si="1"/>
        <v>1062534246</v>
      </c>
      <c r="R10" s="249"/>
      <c r="S10" s="273"/>
      <c r="U10" s="258"/>
      <c r="V10" s="258"/>
    </row>
    <row r="11" spans="1:22" s="37" customFormat="1" ht="46.5" customHeight="1" x14ac:dyDescent="0.5">
      <c r="A11" s="245" t="s">
        <v>127</v>
      </c>
      <c r="B11" s="270"/>
      <c r="C11" s="271" t="s">
        <v>96</v>
      </c>
      <c r="E11" s="256">
        <v>10</v>
      </c>
      <c r="G11" s="256">
        <v>67472</v>
      </c>
      <c r="H11" s="256"/>
      <c r="I11" s="256">
        <v>0</v>
      </c>
      <c r="J11" s="256"/>
      <c r="K11" s="256">
        <f>G11+I11</f>
        <v>67472</v>
      </c>
      <c r="L11" s="256"/>
      <c r="M11" s="256">
        <v>12092245419</v>
      </c>
      <c r="N11" s="256"/>
      <c r="O11" s="256">
        <v>0</v>
      </c>
      <c r="P11" s="256"/>
      <c r="Q11" s="256">
        <f t="shared" si="1"/>
        <v>12092245419</v>
      </c>
      <c r="R11" s="249"/>
      <c r="S11" s="273"/>
      <c r="U11" s="258"/>
      <c r="V11" s="258"/>
    </row>
    <row r="12" spans="1:22" ht="47.45" customHeight="1" thickBot="1" x14ac:dyDescent="0.6">
      <c r="A12" s="245"/>
      <c r="B12" s="274"/>
      <c r="C12" s="274"/>
      <c r="D12" s="274"/>
      <c r="E12" s="274"/>
      <c r="F12" s="274"/>
      <c r="G12" s="275">
        <f>SUM(G7:G11)</f>
        <v>9766468602</v>
      </c>
      <c r="H12" s="276"/>
      <c r="I12" s="275">
        <f>SUM(I7:I11)</f>
        <v>-1230929</v>
      </c>
      <c r="J12" s="276"/>
      <c r="K12" s="275">
        <f>SUM(K7:K11)</f>
        <v>9765237673</v>
      </c>
      <c r="L12" s="276"/>
      <c r="M12" s="275">
        <f>SUM(M7:M11)</f>
        <v>26485174350</v>
      </c>
      <c r="N12" s="276"/>
      <c r="O12" s="275">
        <f>SUM(O7:O11)</f>
        <v>-1230929</v>
      </c>
      <c r="P12" s="277" t="e">
        <f>SUM(#REF!)</f>
        <v>#REF!</v>
      </c>
      <c r="Q12" s="275">
        <f>SUM(Q7:Q11)</f>
        <v>26483943421</v>
      </c>
      <c r="R12" s="278"/>
      <c r="S12" s="251"/>
    </row>
    <row r="13" spans="1:22" ht="22.5" thickTop="1" x14ac:dyDescent="0.5">
      <c r="H13" s="37"/>
      <c r="J13" s="37"/>
      <c r="L13" s="37"/>
      <c r="N13" s="37"/>
      <c r="S13" s="250"/>
    </row>
    <row r="14" spans="1:22" x14ac:dyDescent="0.5">
      <c r="H14" s="37"/>
      <c r="J14" s="37"/>
      <c r="L14" s="37"/>
      <c r="N14" s="37"/>
    </row>
    <row r="15" spans="1:22" x14ac:dyDescent="0.5">
      <c r="H15" s="37"/>
      <c r="J15" s="37"/>
      <c r="L15" s="37"/>
    </row>
    <row r="16" spans="1:22" s="280" customFormat="1" x14ac:dyDescent="0.5">
      <c r="G16" s="256"/>
      <c r="K16" s="247"/>
      <c r="M16" s="256"/>
      <c r="Q16" s="247"/>
      <c r="U16" s="258"/>
      <c r="V16" s="258"/>
    </row>
    <row r="17" spans="7:22" s="280" customFormat="1" x14ac:dyDescent="0.5">
      <c r="G17" s="281"/>
      <c r="H17" s="282"/>
      <c r="K17" s="247"/>
      <c r="M17" s="281"/>
      <c r="O17" s="282"/>
      <c r="Q17" s="247"/>
      <c r="U17" s="258"/>
      <c r="V17" s="258"/>
    </row>
    <row r="18" spans="7:22" x14ac:dyDescent="0.5">
      <c r="G18" s="256"/>
      <c r="H18" s="37"/>
      <c r="J18" s="37"/>
      <c r="K18" s="247"/>
      <c r="M18" s="256"/>
      <c r="Q18" s="247"/>
    </row>
    <row r="19" spans="7:22" x14ac:dyDescent="0.5">
      <c r="G19" s="281"/>
      <c r="J19" s="37"/>
      <c r="K19" s="247"/>
      <c r="M19" s="281"/>
      <c r="Q19" s="247"/>
    </row>
    <row r="20" spans="7:22" x14ac:dyDescent="0.5">
      <c r="K20" s="247"/>
      <c r="Q20" s="247"/>
    </row>
    <row r="21" spans="7:22" x14ac:dyDescent="0.5">
      <c r="K21" s="247"/>
      <c r="Q21" s="247"/>
    </row>
    <row r="22" spans="7:22" x14ac:dyDescent="0.5">
      <c r="K22" s="247"/>
      <c r="Q22" s="247"/>
    </row>
    <row r="23" spans="7:22" x14ac:dyDescent="0.5">
      <c r="K23" s="247"/>
      <c r="Q23" s="247"/>
    </row>
  </sheetData>
  <autoFilter ref="A6:Q6" xr:uid="{00000000-0009-0000-0000-000006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view="pageBreakPreview" zoomScale="80" zoomScaleNormal="100" zoomScaleSheetLayoutView="80" workbookViewId="0">
      <selection activeCell="Q8" sqref="Q8"/>
    </sheetView>
  </sheetViews>
  <sheetFormatPr defaultColWidth="9.140625" defaultRowHeight="17.25" x14ac:dyDescent="0.4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 x14ac:dyDescent="0.55000000000000004">
      <c r="A1" s="152" t="s">
        <v>92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9" ht="22.5" x14ac:dyDescent="0.55000000000000004">
      <c r="A2" s="152" t="s">
        <v>57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22.5" x14ac:dyDescent="0.55000000000000004">
      <c r="A3" s="152" t="s">
        <v>115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22.5" x14ac:dyDescent="0.4">
      <c r="A4" s="153" t="s">
        <v>77</v>
      </c>
      <c r="B4" s="153"/>
      <c r="C4" s="153"/>
      <c r="D4" s="153"/>
      <c r="E4" s="153"/>
      <c r="F4" s="153"/>
      <c r="G4" s="153"/>
      <c r="H4" s="153"/>
      <c r="I4" s="154"/>
      <c r="J4" s="154"/>
      <c r="K4" s="154"/>
      <c r="L4" s="154"/>
      <c r="M4" s="154"/>
      <c r="N4" s="154"/>
      <c r="O4" s="154"/>
      <c r="P4" s="154"/>
      <c r="Q4" s="153"/>
      <c r="R4" s="153"/>
      <c r="S4" s="153"/>
    </row>
    <row r="6" spans="1:19" ht="18.75" x14ac:dyDescent="0.4">
      <c r="C6" s="150" t="s">
        <v>78</v>
      </c>
      <c r="D6" s="151"/>
      <c r="E6" s="151"/>
      <c r="F6" s="151"/>
      <c r="G6" s="151"/>
      <c r="I6" s="150" t="s">
        <v>79</v>
      </c>
      <c r="J6" s="151"/>
      <c r="K6" s="151"/>
      <c r="L6" s="151"/>
      <c r="M6" s="151"/>
      <c r="O6" s="150" t="s">
        <v>124</v>
      </c>
      <c r="P6" s="151"/>
      <c r="Q6" s="151"/>
      <c r="R6" s="151"/>
      <c r="S6" s="151"/>
    </row>
    <row r="7" spans="1:19" ht="56.25" x14ac:dyDescent="0.4">
      <c r="A7" s="38" t="s">
        <v>80</v>
      </c>
      <c r="C7" s="33" t="s">
        <v>81</v>
      </c>
      <c r="E7" s="33" t="s">
        <v>82</v>
      </c>
      <c r="G7" s="33" t="s">
        <v>83</v>
      </c>
      <c r="I7" s="33" t="s">
        <v>84</v>
      </c>
      <c r="K7" s="33" t="s">
        <v>85</v>
      </c>
      <c r="M7" s="33" t="s">
        <v>86</v>
      </c>
      <c r="O7" s="33" t="s">
        <v>84</v>
      </c>
      <c r="Q7" s="33" t="s">
        <v>85</v>
      </c>
      <c r="S7" s="33" t="s">
        <v>86</v>
      </c>
    </row>
    <row r="8" spans="1:19" ht="21.75" x14ac:dyDescent="0.4">
      <c r="A8" s="103" t="s">
        <v>97</v>
      </c>
      <c r="B8" s="32"/>
      <c r="C8" s="50" t="s">
        <v>96</v>
      </c>
      <c r="D8" s="9"/>
      <c r="E8" s="50" t="s">
        <v>96</v>
      </c>
      <c r="F8" s="9"/>
      <c r="G8" s="63">
        <v>0</v>
      </c>
      <c r="H8" s="9"/>
      <c r="I8" s="61">
        <v>0</v>
      </c>
      <c r="J8" s="61"/>
      <c r="K8" s="61">
        <v>0</v>
      </c>
      <c r="L8" s="61"/>
      <c r="M8" s="61">
        <f>I8+K8</f>
        <v>0</v>
      </c>
      <c r="N8" s="61"/>
      <c r="O8" s="61">
        <v>0</v>
      </c>
      <c r="P8" s="61"/>
      <c r="Q8" s="61">
        <v>0</v>
      </c>
      <c r="R8" s="61"/>
      <c r="S8" s="61">
        <f>O8+Q8</f>
        <v>0</v>
      </c>
    </row>
    <row r="9" spans="1:19" ht="18.75" thickBot="1" x14ac:dyDescent="0.45">
      <c r="A9" s="34" t="s">
        <v>87</v>
      </c>
      <c r="I9" s="62">
        <f>SUM(I8:I8)</f>
        <v>0</v>
      </c>
      <c r="J9" s="34" t="e">
        <f>SUM(#REF!)</f>
        <v>#REF!</v>
      </c>
      <c r="K9" s="62">
        <f>SUM(K8:K8)</f>
        <v>0</v>
      </c>
      <c r="L9" s="34" t="e">
        <f>SUM(#REF!)</f>
        <v>#REF!</v>
      </c>
      <c r="M9" s="62">
        <f>SUM(M8:M8)</f>
        <v>0</v>
      </c>
      <c r="N9" s="34" t="e">
        <f>SUM(#REF!)</f>
        <v>#REF!</v>
      </c>
      <c r="O9" s="62">
        <f>SUM(O8:O8)</f>
        <v>0</v>
      </c>
      <c r="P9" s="34"/>
      <c r="Q9" s="62">
        <f>SUM(Q8)</f>
        <v>0</v>
      </c>
      <c r="R9" s="34" t="e">
        <f>SUM(#REF!)</f>
        <v>#REF!</v>
      </c>
      <c r="S9" s="62">
        <f>SUM(S8:S8)</f>
        <v>0</v>
      </c>
    </row>
    <row r="10" spans="1:19" ht="18.75" thickTop="1" x14ac:dyDescent="0.4">
      <c r="I10" s="35"/>
      <c r="K10" s="35"/>
      <c r="M10" s="35"/>
      <c r="O10" s="35"/>
      <c r="Q10" s="35"/>
      <c r="S10" s="35"/>
    </row>
    <row r="11" spans="1:19" ht="16.5" customHeight="1" x14ac:dyDescent="0.4"/>
    <row r="12" spans="1:19" s="61" customFormat="1" ht="18" x14ac:dyDescent="0.25"/>
    <row r="13" spans="1:19" s="61" customFormat="1" ht="18" x14ac:dyDescent="0.25"/>
    <row r="14" spans="1:19" s="61" customFormat="1" ht="18" x14ac:dyDescent="0.25"/>
    <row r="15" spans="1:19" s="61" customFormat="1" ht="18" x14ac:dyDescent="0.25"/>
    <row r="16" spans="1:19" s="61" customFormat="1" ht="18" x14ac:dyDescent="0.25"/>
    <row r="17" s="61" customFormat="1" ht="18" x14ac:dyDescent="0.25"/>
    <row r="18" s="61" customFormat="1" ht="18" x14ac:dyDescent="0.25"/>
    <row r="19" s="61" customFormat="1" ht="18" x14ac:dyDescent="0.25"/>
    <row r="20" s="61" customFormat="1" ht="18" x14ac:dyDescent="0.25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7"/>
  <sheetViews>
    <sheetView rightToLeft="1" view="pageBreakPreview" zoomScale="60" zoomScaleNormal="100" workbookViewId="0">
      <selection sqref="A1:XFD1048576"/>
    </sheetView>
  </sheetViews>
  <sheetFormatPr defaultColWidth="9.140625" defaultRowHeight="17.25" x14ac:dyDescent="0.4"/>
  <cols>
    <col min="1" max="1" width="41.140625" style="280" bestFit="1" customWidth="1"/>
    <col min="2" max="2" width="1.28515625" style="280" customWidth="1"/>
    <col min="3" max="3" width="17.28515625" style="280" bestFit="1" customWidth="1"/>
    <col min="4" max="4" width="0.85546875" style="280" customWidth="1"/>
    <col min="5" max="5" width="24.5703125" style="309" bestFit="1" customWidth="1"/>
    <col min="6" max="6" width="0.5703125" style="309" customWidth="1"/>
    <col min="7" max="7" width="22.5703125" style="309" bestFit="1" customWidth="1"/>
    <col min="8" max="8" width="0.85546875" style="309" customWidth="1"/>
    <col min="9" max="9" width="22" style="310" bestFit="1" customWidth="1"/>
    <col min="10" max="10" width="0.5703125" style="310" customWidth="1"/>
    <col min="11" max="11" width="19" style="310" bestFit="1" customWidth="1"/>
    <col min="12" max="12" width="0.42578125" style="310" customWidth="1"/>
    <col min="13" max="13" width="26.28515625" style="310" bestFit="1" customWidth="1"/>
    <col min="14" max="14" width="0.42578125" style="310" customWidth="1"/>
    <col min="15" max="15" width="24.28515625" style="310" bestFit="1" customWidth="1"/>
    <col min="16" max="16" width="0.5703125" style="310" customWidth="1"/>
    <col min="17" max="17" width="24.28515625" style="310" bestFit="1" customWidth="1"/>
    <col min="18" max="19" width="9.140625" style="280"/>
    <col min="20" max="20" width="23.140625" style="280" bestFit="1" customWidth="1"/>
    <col min="21" max="16384" width="9.140625" style="280"/>
  </cols>
  <sheetData>
    <row r="1" spans="1:18" ht="22.5" x14ac:dyDescent="0.55000000000000004">
      <c r="A1" s="176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8" ht="22.5" x14ac:dyDescent="0.55000000000000004">
      <c r="A2" s="176" t="s">
        <v>57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8" ht="22.5" x14ac:dyDescent="0.55000000000000004">
      <c r="A3" s="176" t="str">
        <f>' سهام'!A3:W3</f>
        <v>برای ماه منتهی به 1401/02/31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8" ht="22.5" x14ac:dyDescent="0.4">
      <c r="A4" s="283" t="s">
        <v>65</v>
      </c>
      <c r="B4" s="283"/>
      <c r="C4" s="283"/>
      <c r="D4" s="283"/>
      <c r="E4" s="283"/>
      <c r="F4" s="283"/>
      <c r="G4" s="283"/>
      <c r="H4" s="283"/>
      <c r="I4" s="283"/>
      <c r="J4" s="284"/>
      <c r="K4" s="284"/>
      <c r="L4" s="284"/>
      <c r="M4" s="284"/>
      <c r="N4" s="284"/>
      <c r="O4" s="284"/>
      <c r="P4" s="284"/>
      <c r="Q4" s="284"/>
    </row>
    <row r="5" spans="1:18" ht="15.75" customHeight="1" thickBot="1" x14ac:dyDescent="0.55000000000000004">
      <c r="A5" s="37"/>
      <c r="B5" s="37"/>
      <c r="C5" s="285" t="s">
        <v>122</v>
      </c>
      <c r="D5" s="285"/>
      <c r="E5" s="285"/>
      <c r="F5" s="285"/>
      <c r="G5" s="285"/>
      <c r="H5" s="285"/>
      <c r="I5" s="285"/>
      <c r="J5" s="31"/>
      <c r="K5" s="286" t="s">
        <v>123</v>
      </c>
      <c r="L5" s="286"/>
      <c r="M5" s="286"/>
      <c r="N5" s="286"/>
      <c r="O5" s="286"/>
      <c r="P5" s="286"/>
      <c r="Q5" s="286"/>
    </row>
    <row r="6" spans="1:18" ht="22.5" thickBot="1" x14ac:dyDescent="0.55000000000000004">
      <c r="A6" s="287" t="s">
        <v>38</v>
      </c>
      <c r="B6" s="287"/>
      <c r="C6" s="288" t="s">
        <v>3</v>
      </c>
      <c r="D6" s="287"/>
      <c r="E6" s="289" t="s">
        <v>45</v>
      </c>
      <c r="F6" s="290"/>
      <c r="G6" s="291" t="s">
        <v>42</v>
      </c>
      <c r="H6" s="290"/>
      <c r="I6" s="292" t="s">
        <v>46</v>
      </c>
      <c r="J6" s="31"/>
      <c r="K6" s="293" t="s">
        <v>3</v>
      </c>
      <c r="L6" s="294"/>
      <c r="M6" s="292" t="s">
        <v>21</v>
      </c>
      <c r="N6" s="294"/>
      <c r="O6" s="293" t="s">
        <v>42</v>
      </c>
      <c r="P6" s="294"/>
      <c r="Q6" s="295" t="s">
        <v>46</v>
      </c>
    </row>
    <row r="7" spans="1:18" ht="21.75" x14ac:dyDescent="0.5">
      <c r="A7" s="296" t="s">
        <v>98</v>
      </c>
      <c r="B7" s="297"/>
      <c r="C7" s="298">
        <v>0</v>
      </c>
      <c r="D7" s="297"/>
      <c r="E7" s="298">
        <v>0</v>
      </c>
      <c r="F7" s="256"/>
      <c r="G7" s="299">
        <v>0</v>
      </c>
      <c r="H7" s="256"/>
      <c r="I7" s="256">
        <v>0</v>
      </c>
      <c r="J7" s="300"/>
      <c r="K7" s="298">
        <v>12000</v>
      </c>
      <c r="L7" s="297"/>
      <c r="M7" s="298">
        <v>11336984803</v>
      </c>
      <c r="N7" s="256"/>
      <c r="O7" s="299">
        <v>-11283244716</v>
      </c>
      <c r="P7" s="301"/>
      <c r="Q7" s="256">
        <f>M7+O7</f>
        <v>53740087</v>
      </c>
      <c r="R7" s="282"/>
    </row>
    <row r="8" spans="1:18" ht="21.75" x14ac:dyDescent="0.5">
      <c r="A8" s="296" t="s">
        <v>112</v>
      </c>
      <c r="B8" s="297"/>
      <c r="C8" s="298">
        <v>0</v>
      </c>
      <c r="D8" s="297"/>
      <c r="E8" s="298">
        <v>0</v>
      </c>
      <c r="F8" s="256"/>
      <c r="G8" s="299">
        <v>0</v>
      </c>
      <c r="H8" s="256"/>
      <c r="I8" s="256">
        <v>0</v>
      </c>
      <c r="J8" s="300"/>
      <c r="K8" s="298">
        <v>84732</v>
      </c>
      <c r="L8" s="297"/>
      <c r="M8" s="298">
        <v>83090630896</v>
      </c>
      <c r="N8" s="256"/>
      <c r="O8" s="299">
        <v>-82819899252</v>
      </c>
      <c r="P8" s="301"/>
      <c r="Q8" s="256">
        <f t="shared" ref="Q8:Q10" si="0">M8+O8</f>
        <v>270731644</v>
      </c>
      <c r="R8" s="282"/>
    </row>
    <row r="9" spans="1:18" ht="21.75" x14ac:dyDescent="0.5">
      <c r="A9" s="296" t="s">
        <v>113</v>
      </c>
      <c r="B9" s="297"/>
      <c r="C9" s="298">
        <v>0</v>
      </c>
      <c r="D9" s="297"/>
      <c r="E9" s="298">
        <v>0</v>
      </c>
      <c r="F9" s="256"/>
      <c r="G9" s="299">
        <v>0</v>
      </c>
      <c r="H9" s="256"/>
      <c r="I9" s="256">
        <v>0</v>
      </c>
      <c r="J9" s="300"/>
      <c r="K9" s="298">
        <v>99342</v>
      </c>
      <c r="L9" s="297"/>
      <c r="M9" s="298">
        <v>95873912831</v>
      </c>
      <c r="N9" s="256"/>
      <c r="O9" s="299">
        <v>-95543669134</v>
      </c>
      <c r="P9" s="301"/>
      <c r="Q9" s="256">
        <f t="shared" si="0"/>
        <v>330243697</v>
      </c>
      <c r="R9" s="282"/>
    </row>
    <row r="10" spans="1:18" ht="21.75" x14ac:dyDescent="0.5">
      <c r="A10" s="296" t="s">
        <v>102</v>
      </c>
      <c r="B10" s="297"/>
      <c r="C10" s="298">
        <v>21000</v>
      </c>
      <c r="D10" s="297"/>
      <c r="E10" s="298">
        <v>20978396980</v>
      </c>
      <c r="F10" s="256"/>
      <c r="G10" s="299">
        <v>-20877783412</v>
      </c>
      <c r="H10" s="256"/>
      <c r="I10" s="256">
        <f>E10+G10</f>
        <v>100613568</v>
      </c>
      <c r="J10" s="300"/>
      <c r="K10" s="298">
        <v>22000</v>
      </c>
      <c r="L10" s="297"/>
      <c r="M10" s="298">
        <v>21973216637</v>
      </c>
      <c r="N10" s="256"/>
      <c r="O10" s="299">
        <v>-21871963574</v>
      </c>
      <c r="P10" s="301"/>
      <c r="Q10" s="256">
        <f t="shared" si="0"/>
        <v>101253063</v>
      </c>
      <c r="R10" s="282"/>
    </row>
    <row r="11" spans="1:18" ht="23.25" thickBot="1" x14ac:dyDescent="0.45">
      <c r="E11" s="302">
        <f>SUM(E7:E10)</f>
        <v>20978396980</v>
      </c>
      <c r="F11" s="280"/>
      <c r="G11" s="302">
        <f>SUM(G7:G10)</f>
        <v>-20877783412</v>
      </c>
      <c r="H11" s="280"/>
      <c r="I11" s="302">
        <f>SUM(I7:I10)</f>
        <v>100613568</v>
      </c>
      <c r="J11" s="280"/>
      <c r="K11" s="280"/>
      <c r="L11" s="280"/>
      <c r="M11" s="302">
        <f>SUM(M7:M10)</f>
        <v>212274745167</v>
      </c>
      <c r="N11" s="280"/>
      <c r="O11" s="302">
        <f>SUM(O7:O10)</f>
        <v>-211518776676</v>
      </c>
      <c r="P11" s="280"/>
      <c r="Q11" s="302">
        <f>SUM(Q7:Q10)</f>
        <v>755968491</v>
      </c>
    </row>
    <row r="12" spans="1:18" ht="23.25" thickTop="1" x14ac:dyDescent="0.4">
      <c r="E12" s="303"/>
      <c r="F12" s="280"/>
      <c r="G12" s="303"/>
      <c r="H12" s="280"/>
      <c r="I12" s="303"/>
      <c r="J12" s="280"/>
      <c r="K12" s="280"/>
      <c r="L12" s="280"/>
      <c r="M12" s="303"/>
      <c r="N12" s="280"/>
      <c r="O12" s="303"/>
      <c r="P12" s="280"/>
      <c r="Q12" s="303"/>
    </row>
    <row r="13" spans="1:18" ht="10.5" customHeight="1" x14ac:dyDescent="0.5">
      <c r="A13" s="37"/>
      <c r="B13" s="37"/>
      <c r="C13" s="37"/>
      <c r="D13" s="37"/>
      <c r="E13" s="258"/>
      <c r="F13" s="258"/>
      <c r="G13" s="258"/>
      <c r="H13" s="258"/>
      <c r="I13" s="31"/>
      <c r="J13" s="31"/>
      <c r="K13" s="31"/>
      <c r="L13" s="31"/>
      <c r="M13" s="31"/>
      <c r="N13" s="31"/>
      <c r="O13" s="31"/>
      <c r="P13" s="31"/>
      <c r="Q13" s="31"/>
    </row>
    <row r="14" spans="1:18" ht="21.75" x14ac:dyDescent="0.5">
      <c r="A14" s="304" t="s">
        <v>44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6"/>
    </row>
    <row r="15" spans="1:18" ht="6" customHeight="1" x14ac:dyDescent="0.4">
      <c r="A15" s="307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</row>
    <row r="16" spans="1:18" ht="18" customHeight="1" x14ac:dyDescent="0.4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</row>
    <row r="17" spans="9:17" ht="21.75" x14ac:dyDescent="0.4">
      <c r="I17" s="256"/>
      <c r="Q17" s="256"/>
    </row>
    <row r="18" spans="9:17" s="311" customFormat="1" ht="24" x14ac:dyDescent="0.25"/>
    <row r="19" spans="9:17" s="311" customFormat="1" ht="24" x14ac:dyDescent="0.25"/>
    <row r="20" spans="9:17" s="311" customFormat="1" ht="24.75" x14ac:dyDescent="0.25">
      <c r="I20" s="312"/>
      <c r="Q20" s="312"/>
    </row>
    <row r="21" spans="9:17" s="311" customFormat="1" ht="24" x14ac:dyDescent="0.25"/>
    <row r="22" spans="9:17" s="311" customFormat="1" ht="24" x14ac:dyDescent="0.25"/>
    <row r="23" spans="9:17" s="311" customFormat="1" ht="24" x14ac:dyDescent="0.25"/>
    <row r="24" spans="9:17" s="311" customFormat="1" ht="24" x14ac:dyDescent="0.25"/>
    <row r="25" spans="9:17" s="311" customFormat="1" ht="24" x14ac:dyDescent="0.25"/>
    <row r="26" spans="9:17" s="311" customFormat="1" ht="24" x14ac:dyDescent="0.25"/>
    <row r="27" spans="9:17" s="311" customFormat="1" ht="24" x14ac:dyDescent="0.25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  <rowBreaks count="1" manualBreakCount="1">
    <brk id="15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2022-05-31T13:03:20Z</dcterms:modified>
</cp:coreProperties>
</file>