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Y:\fund\7 صندوق ندای ثابت کیان\گزارش ماهانه\1403\02\"/>
    </mc:Choice>
  </mc:AlternateContent>
  <xr:revisionPtr revIDLastSave="0" documentId="13_ncr:1_{48CA24C7-E209-47E3-8D47-666B0AAB7493}" xr6:coauthVersionLast="47" xr6:coauthVersionMax="47" xr10:uidLastSave="{00000000-0000-0000-0000-000000000000}"/>
  <bookViews>
    <workbookView xWindow="-120" yWindow="-120" windowWidth="24240" windowHeight="13140" tabRatio="911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درآمد سرمایه گذاری در سهام " sheetId="5" r:id="rId7"/>
    <sheet name="درآمد سرمایه گذاری در اوراق بها" sheetId="6" r:id="rId8"/>
    <sheet name="مبالغ تخصیصی اوراق " sheetId="20" state="hidden" r:id="rId9"/>
    <sheet name="درآمد سپرده بانکی" sheetId="7" r:id="rId10"/>
    <sheet name="سایر درآمدها" sheetId="8" r:id="rId11"/>
    <sheet name="درآمد سود سهام" sheetId="18" r:id="rId12"/>
    <sheet name="سود اوراق بهادار" sheetId="21" r:id="rId13"/>
    <sheet name="سود سپرده بانکی" sheetId="13" r:id="rId14"/>
    <sheet name="درآمد ناشی ازفروش" sheetId="15" r:id="rId15"/>
    <sheet name="درآمد ناشی از تغییر قیمت اوراق " sheetId="14" r:id="rId16"/>
  </sheets>
  <definedNames>
    <definedName name="_xlnm._FilterDatabase" localSheetId="1" hidden="1">' سهام'!$A$9:$W$9</definedName>
    <definedName name="_xlnm._FilterDatabase" localSheetId="9" hidden="1">'درآمد سپرده بانکی'!$A$7:$L$7</definedName>
    <definedName name="_xlnm._FilterDatabase" localSheetId="7" hidden="1">'درآمد سرمایه گذاری در اوراق بها'!$A$9:$Q$9</definedName>
    <definedName name="_xlnm._FilterDatabase" localSheetId="6" hidden="1">'درآمد سرمایه گذاری در سهام '!$A$10:$U$10</definedName>
    <definedName name="_xlnm._FilterDatabase" localSheetId="11" hidden="1">'درآمد سود سهام'!$A$7:$S$7</definedName>
    <definedName name="_xlnm._FilterDatabase" localSheetId="15" hidden="1">'درآمد ناشی از تغییر قیمت اوراق '!$A$6:$Q$6</definedName>
    <definedName name="_xlnm._FilterDatabase" localSheetId="14" hidden="1">'درآمد ناشی ازفروش'!$A$6:$Q$6</definedName>
    <definedName name="_xlnm._FilterDatabase" localSheetId="4" hidden="1">سپرده!$A$8:$L$105</definedName>
    <definedName name="_xlnm._FilterDatabase" localSheetId="12" hidden="1">'سود اوراق بهادار'!$A$6:$Q$12</definedName>
    <definedName name="_xlnm._FilterDatabase" localSheetId="13" hidden="1">'سود سپرده بانکی'!$A$6:$Q$98</definedName>
    <definedName name="A" localSheetId="12">'سود اوراق بهادار'!$A$7:$Q$13</definedName>
    <definedName name="A">'سود سپرده بانکی'!$A$7:$Q$98</definedName>
    <definedName name="_xlnm.Print_Area" localSheetId="1">' سهام'!$A$1:$W$12</definedName>
    <definedName name="_xlnm.Print_Area" localSheetId="2">اوراق!$A$1:$AG$17</definedName>
    <definedName name="_xlnm.Print_Area" localSheetId="3">'تعدیل اوراق'!$A$1:$M$12</definedName>
    <definedName name="_xlnm.Print_Area" localSheetId="9">'درآمد سپرده بانکی'!$A$1:$L$99</definedName>
    <definedName name="_xlnm.Print_Area" localSheetId="7">'درآمد سرمایه گذاری در اوراق بها'!$A$1:$Q$21</definedName>
    <definedName name="_xlnm.Print_Area" localSheetId="6">'درآمد سرمایه گذاری در سهام '!$A$1:$U$13</definedName>
    <definedName name="_xlnm.Print_Area" localSheetId="11">'درآمد سود سهام'!$A$1:$S$11</definedName>
    <definedName name="_xlnm.Print_Area" localSheetId="15">'درآمد ناشی از تغییر قیمت اوراق '!$A$1:$Q$16</definedName>
    <definedName name="_xlnm.Print_Area" localSheetId="14">'درآمد ناشی ازفروش'!$A$1:$Q$15</definedName>
    <definedName name="_xlnm.Print_Area" localSheetId="5">درآمدها!$A$1:$I$11</definedName>
    <definedName name="_xlnm.Print_Area" localSheetId="0">روکش!$A$1:$I$36</definedName>
    <definedName name="_xlnm.Print_Area" localSheetId="10">'سایر درآمدها'!$A$1:$E$10</definedName>
    <definedName name="_xlnm.Print_Area" localSheetId="4">سپرده!$A$1:$L$106</definedName>
    <definedName name="_xlnm.Print_Area" localSheetId="12">'سود اوراق بهادار'!$A$1:$R$14</definedName>
    <definedName name="_xlnm.Print_Area" localSheetId="13">'سود سپرده بانکی'!$A$1:$Q$99</definedName>
    <definedName name="_xlnm.Print_Area" localSheetId="8">'مبالغ تخصیصی اوراق '!$A$1:$I$18</definedName>
    <definedName name="_xlnm.Print_Titles" localSheetId="1">' سهام'!$7:$9</definedName>
    <definedName name="_xlnm.Print_Titles" localSheetId="6">'درآمد سرمایه گذاری در سهام '!$7:$10</definedName>
    <definedName name="_xlnm.Print_Titles" localSheetId="15">'درآمد ناشی از تغییر قیمت اوراق '!$5:$6</definedName>
    <definedName name="_xlnm.Print_Titles" localSheetId="14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5" i="2" l="1"/>
  <c r="M8" i="13"/>
  <c r="M30" i="13"/>
  <c r="Q30" i="13"/>
  <c r="Q21" i="13"/>
  <c r="Q18" i="13"/>
  <c r="Q85" i="13"/>
  <c r="Q87" i="13"/>
  <c r="Q88" i="13"/>
  <c r="Q89" i="13"/>
  <c r="Q90" i="13"/>
  <c r="Q91" i="13"/>
  <c r="Q92" i="13"/>
  <c r="Q93" i="13"/>
  <c r="Q94" i="13"/>
  <c r="Q95" i="13"/>
  <c r="Q72" i="13"/>
  <c r="Q73" i="13"/>
  <c r="Q74" i="13"/>
  <c r="Q75" i="13"/>
  <c r="Q76" i="13"/>
  <c r="Q77" i="13"/>
  <c r="Q78" i="13"/>
  <c r="Q79" i="13"/>
  <c r="Q80" i="13"/>
  <c r="Q81" i="13"/>
  <c r="Q82" i="13"/>
  <c r="Q83" i="13"/>
  <c r="Q84" i="13"/>
  <c r="Q71" i="13"/>
  <c r="K15" i="6"/>
  <c r="K16" i="6"/>
  <c r="K17" i="6"/>
  <c r="K18" i="6"/>
  <c r="C13" i="6"/>
  <c r="C14" i="6"/>
  <c r="C19" i="6"/>
  <c r="I7" i="15"/>
  <c r="I8" i="15"/>
  <c r="I9" i="15"/>
  <c r="O13" i="21"/>
  <c r="J13" i="21"/>
  <c r="I13" i="21"/>
  <c r="F13" i="21"/>
  <c r="M13" i="21"/>
  <c r="Q12" i="21"/>
  <c r="K14" i="6" s="1"/>
  <c r="K12" i="21"/>
  <c r="Q11" i="21"/>
  <c r="K11" i="21"/>
  <c r="Q10" i="21"/>
  <c r="K11" i="6" s="1"/>
  <c r="K10" i="21"/>
  <c r="Q9" i="21"/>
  <c r="K19" i="6" s="1"/>
  <c r="K9" i="21"/>
  <c r="Q8" i="21"/>
  <c r="K12" i="6" s="1"/>
  <c r="K8" i="21"/>
  <c r="Q7" i="21"/>
  <c r="K13" i="6" s="1"/>
  <c r="K7" i="21"/>
  <c r="A3" i="21"/>
  <c r="K13" i="21" l="1"/>
  <c r="Q13" i="21"/>
  <c r="G13" i="21"/>
  <c r="I10" i="19"/>
  <c r="I9" i="19"/>
  <c r="I11" i="19"/>
  <c r="E10" i="11" l="1"/>
  <c r="O16" i="17" l="1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G19" i="6" l="1"/>
  <c r="G13" i="6"/>
  <c r="G11" i="6"/>
  <c r="I8" i="14" l="1"/>
  <c r="E10" i="6" s="1"/>
  <c r="I9" i="14"/>
  <c r="E18" i="6" s="1"/>
  <c r="I10" i="14"/>
  <c r="E16" i="6" s="1"/>
  <c r="I11" i="14"/>
  <c r="E15" i="6" s="1"/>
  <c r="I12" i="14"/>
  <c r="E11" i="6" s="1"/>
  <c r="I13" i="14"/>
  <c r="E17" i="6" s="1"/>
  <c r="Q8" i="14"/>
  <c r="Q9" i="14"/>
  <c r="M18" i="6" s="1"/>
  <c r="Q18" i="6" s="1"/>
  <c r="Q10" i="14"/>
  <c r="M16" i="6" s="1"/>
  <c r="Q16" i="6" s="1"/>
  <c r="Q11" i="14"/>
  <c r="M15" i="6" s="1"/>
  <c r="Q15" i="6" s="1"/>
  <c r="Q12" i="14"/>
  <c r="Q13" i="14"/>
  <c r="M17" i="6" s="1"/>
  <c r="Q17" i="6" s="1"/>
  <c r="E14" i="14" l="1"/>
  <c r="M96" i="13" l="1"/>
  <c r="M86" i="13"/>
  <c r="M20" i="13"/>
  <c r="M17" i="13"/>
  <c r="K97" i="13"/>
  <c r="E98" i="7" s="1"/>
  <c r="K95" i="13"/>
  <c r="E97" i="7" s="1"/>
  <c r="K94" i="13"/>
  <c r="E88" i="7" s="1"/>
  <c r="K93" i="13"/>
  <c r="E96" i="7" s="1"/>
  <c r="K92" i="13"/>
  <c r="E95" i="7" s="1"/>
  <c r="K91" i="13"/>
  <c r="E94" i="7" s="1"/>
  <c r="K90" i="13"/>
  <c r="E92" i="7" s="1"/>
  <c r="K89" i="13"/>
  <c r="E91" i="7" s="1"/>
  <c r="K88" i="13"/>
  <c r="E90" i="7" s="1"/>
  <c r="K87" i="13"/>
  <c r="E89" i="7" s="1"/>
  <c r="K84" i="13"/>
  <c r="E86" i="7" s="1"/>
  <c r="K83" i="13"/>
  <c r="E85" i="7" s="1"/>
  <c r="K82" i="13"/>
  <c r="E83" i="7" s="1"/>
  <c r="K81" i="13"/>
  <c r="E82" i="7" s="1"/>
  <c r="K80" i="13"/>
  <c r="E81" i="7" s="1"/>
  <c r="K79" i="13"/>
  <c r="E80" i="7" s="1"/>
  <c r="K78" i="13"/>
  <c r="E79" i="7" s="1"/>
  <c r="K77" i="13"/>
  <c r="E78" i="7" s="1"/>
  <c r="K76" i="13"/>
  <c r="E77" i="7" s="1"/>
  <c r="K75" i="13"/>
  <c r="E76" i="7" s="1"/>
  <c r="K74" i="13"/>
  <c r="E75" i="7" s="1"/>
  <c r="K73" i="13"/>
  <c r="E74" i="7" s="1"/>
  <c r="K72" i="13"/>
  <c r="E73" i="7" s="1"/>
  <c r="K71" i="13"/>
  <c r="E72" i="7" s="1"/>
  <c r="K70" i="13"/>
  <c r="E71" i="7" s="1"/>
  <c r="K69" i="13"/>
  <c r="E70" i="7" s="1"/>
  <c r="K68" i="13"/>
  <c r="E69" i="7" s="1"/>
  <c r="K67" i="13"/>
  <c r="E68" i="7" s="1"/>
  <c r="K66" i="13"/>
  <c r="E67" i="7" s="1"/>
  <c r="K65" i="13"/>
  <c r="E66" i="7" s="1"/>
  <c r="K64" i="13"/>
  <c r="E65" i="7" s="1"/>
  <c r="K63" i="13"/>
  <c r="E64" i="7" s="1"/>
  <c r="K62" i="13"/>
  <c r="E63" i="7" s="1"/>
  <c r="K61" i="13"/>
  <c r="E62" i="7" s="1"/>
  <c r="K60" i="13"/>
  <c r="E61" i="7" s="1"/>
  <c r="K59" i="13"/>
  <c r="E60" i="7" s="1"/>
  <c r="K58" i="13"/>
  <c r="E59" i="7" s="1"/>
  <c r="K57" i="13"/>
  <c r="E58" i="7" s="1"/>
  <c r="K56" i="13"/>
  <c r="E57" i="7" s="1"/>
  <c r="K55" i="13"/>
  <c r="E56" i="7" s="1"/>
  <c r="K54" i="13"/>
  <c r="E55" i="7" s="1"/>
  <c r="K53" i="13"/>
  <c r="E54" i="7" s="1"/>
  <c r="K52" i="13"/>
  <c r="E53" i="7" s="1"/>
  <c r="K51" i="13"/>
  <c r="E52" i="7" s="1"/>
  <c r="K50" i="13"/>
  <c r="E51" i="7" s="1"/>
  <c r="K49" i="13"/>
  <c r="E50" i="7" s="1"/>
  <c r="K48" i="13"/>
  <c r="E49" i="7" s="1"/>
  <c r="K47" i="13"/>
  <c r="E48" i="7" s="1"/>
  <c r="K46" i="13"/>
  <c r="E47" i="7" s="1"/>
  <c r="K45" i="13"/>
  <c r="E46" i="7" s="1"/>
  <c r="K44" i="13"/>
  <c r="E45" i="7" s="1"/>
  <c r="K43" i="13"/>
  <c r="E44" i="7" s="1"/>
  <c r="K42" i="13"/>
  <c r="E43" i="7" s="1"/>
  <c r="K41" i="13"/>
  <c r="E42" i="7" s="1"/>
  <c r="K40" i="13"/>
  <c r="E41" i="7" s="1"/>
  <c r="K39" i="13"/>
  <c r="E40" i="7" s="1"/>
  <c r="K38" i="13"/>
  <c r="E39" i="7" s="1"/>
  <c r="K37" i="13"/>
  <c r="E38" i="7" s="1"/>
  <c r="K36" i="13"/>
  <c r="E37" i="7" s="1"/>
  <c r="K35" i="13"/>
  <c r="E36" i="7" s="1"/>
  <c r="K34" i="13"/>
  <c r="E35" i="7" s="1"/>
  <c r="K33" i="13"/>
  <c r="E34" i="7" s="1"/>
  <c r="K32" i="13"/>
  <c r="E33" i="7" s="1"/>
  <c r="K31" i="13"/>
  <c r="E32" i="7" s="1"/>
  <c r="K29" i="13"/>
  <c r="E31" i="7" s="1"/>
  <c r="K28" i="13"/>
  <c r="E28" i="7" s="1"/>
  <c r="K27" i="13"/>
  <c r="E27" i="7" s="1"/>
  <c r="K26" i="13"/>
  <c r="E26" i="7" s="1"/>
  <c r="K25" i="13"/>
  <c r="E25" i="7" s="1"/>
  <c r="K24" i="13"/>
  <c r="E24" i="7" s="1"/>
  <c r="K23" i="13"/>
  <c r="E23" i="7" s="1"/>
  <c r="K22" i="13"/>
  <c r="E22" i="7" s="1"/>
  <c r="K21" i="13"/>
  <c r="E87" i="7" s="1"/>
  <c r="K85" i="13"/>
  <c r="E20" i="7" s="1"/>
  <c r="K86" i="13"/>
  <c r="E19" i="7" s="1"/>
  <c r="K19" i="13"/>
  <c r="E18" i="7" s="1"/>
  <c r="K18" i="13"/>
  <c r="E84" i="7" s="1"/>
  <c r="K30" i="13"/>
  <c r="E16" i="7" s="1"/>
  <c r="K16" i="13"/>
  <c r="E12" i="7" s="1"/>
  <c r="K15" i="13"/>
  <c r="E11" i="7" s="1"/>
  <c r="K14" i="13"/>
  <c r="E10" i="7" s="1"/>
  <c r="K13" i="13"/>
  <c r="E30" i="7" s="1"/>
  <c r="K12" i="13"/>
  <c r="E29" i="7" s="1"/>
  <c r="K11" i="13"/>
  <c r="E15" i="7" s="1"/>
  <c r="K10" i="13"/>
  <c r="E14" i="7" s="1"/>
  <c r="K9" i="13"/>
  <c r="E13" i="7" s="1"/>
  <c r="K7" i="13"/>
  <c r="E8" i="7" s="1"/>
  <c r="G96" i="13"/>
  <c r="G20" i="13"/>
  <c r="G17" i="13"/>
  <c r="G8" i="13"/>
  <c r="K96" i="13" l="1"/>
  <c r="E93" i="7" s="1"/>
  <c r="K8" i="13"/>
  <c r="E9" i="7" s="1"/>
  <c r="K17" i="13"/>
  <c r="E17" i="7" s="1"/>
  <c r="K20" i="13"/>
  <c r="E21" i="7" s="1"/>
  <c r="Q86" i="13"/>
  <c r="L104" i="2" l="1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D105" i="2"/>
  <c r="Q8" i="15" l="1"/>
  <c r="Q9" i="15"/>
  <c r="O13" i="6" s="1"/>
  <c r="Q13" i="6" s="1"/>
  <c r="Q10" i="15"/>
  <c r="O12" i="6" s="1"/>
  <c r="Q11" i="15"/>
  <c r="O14" i="6" s="1"/>
  <c r="Q14" i="6" s="1"/>
  <c r="I7" i="14" l="1"/>
  <c r="E12" i="6" s="1"/>
  <c r="E9" i="8" l="1"/>
  <c r="C9" i="8"/>
  <c r="O14" i="14"/>
  <c r="M14" i="14"/>
  <c r="G14" i="14"/>
  <c r="O12" i="15"/>
  <c r="M12" i="15"/>
  <c r="G12" i="15"/>
  <c r="O98" i="13"/>
  <c r="I98" i="13"/>
  <c r="I10" i="11"/>
  <c r="I7" i="11"/>
  <c r="J105" i="2"/>
  <c r="H105" i="2"/>
  <c r="F105" i="2"/>
  <c r="AG10" i="17"/>
  <c r="AG11" i="17"/>
  <c r="AG12" i="17"/>
  <c r="AG14" i="17"/>
  <c r="AG15" i="17"/>
  <c r="AG9" i="17"/>
  <c r="AE16" i="17"/>
  <c r="AC16" i="17"/>
  <c r="W16" i="17"/>
  <c r="T16" i="17"/>
  <c r="Q16" i="17"/>
  <c r="AG16" i="17" l="1"/>
  <c r="Q7" i="15"/>
  <c r="O19" i="6" s="1"/>
  <c r="Q19" i="6" s="1"/>
  <c r="I11" i="15"/>
  <c r="I15" i="6" l="1"/>
  <c r="G14" i="6"/>
  <c r="Q12" i="15"/>
  <c r="O11" i="6"/>
  <c r="O20" i="6" s="1"/>
  <c r="E12" i="15"/>
  <c r="I10" i="15" l="1"/>
  <c r="G12" i="6" s="1"/>
  <c r="G20" i="6" l="1"/>
  <c r="I12" i="15"/>
  <c r="M98" i="13"/>
  <c r="G98" i="13" l="1"/>
  <c r="Q97" i="13"/>
  <c r="Q96" i="13"/>
  <c r="Q70" i="13"/>
  <c r="Q69" i="13"/>
  <c r="Q23" i="13"/>
  <c r="Q67" i="13"/>
  <c r="Q66" i="13"/>
  <c r="Q63" i="13"/>
  <c r="Q20" i="13"/>
  <c r="Q19" i="13"/>
  <c r="Q17" i="13"/>
  <c r="Q11" i="13"/>
  <c r="Q10" i="13"/>
  <c r="Q68" i="13"/>
  <c r="Q62" i="13"/>
  <c r="Q61" i="13"/>
  <c r="Q60" i="13"/>
  <c r="Q59" i="13"/>
  <c r="Q58" i="13"/>
  <c r="Q57" i="13"/>
  <c r="Q56" i="13"/>
  <c r="Q55" i="13"/>
  <c r="Q54" i="13"/>
  <c r="Q53" i="13"/>
  <c r="Q52" i="13"/>
  <c r="Q51" i="13"/>
  <c r="Q5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29" i="13"/>
  <c r="Q13" i="13"/>
  <c r="Q12" i="13"/>
  <c r="Q28" i="13"/>
  <c r="Q27" i="13"/>
  <c r="Q26" i="13"/>
  <c r="Q25" i="13"/>
  <c r="Q24" i="13"/>
  <c r="Q22" i="13"/>
  <c r="Q65" i="13"/>
  <c r="Q64" i="13"/>
  <c r="Q9" i="13"/>
  <c r="Q15" i="13"/>
  <c r="Q14" i="13"/>
  <c r="Q8" i="13"/>
  <c r="Q7" i="13"/>
  <c r="Q16" i="13"/>
  <c r="I33" i="7" l="1"/>
  <c r="I51" i="7"/>
  <c r="I68" i="7"/>
  <c r="I8" i="7"/>
  <c r="I28" i="7"/>
  <c r="I40" i="7"/>
  <c r="I52" i="7"/>
  <c r="I58" i="7"/>
  <c r="I69" i="7"/>
  <c r="I19" i="7"/>
  <c r="I23" i="7"/>
  <c r="I95" i="7"/>
  <c r="I12" i="7"/>
  <c r="I39" i="7"/>
  <c r="I45" i="7"/>
  <c r="I57" i="7"/>
  <c r="I94" i="7"/>
  <c r="I66" i="7"/>
  <c r="I34" i="7"/>
  <c r="I46" i="7"/>
  <c r="I9" i="7"/>
  <c r="I22" i="7"/>
  <c r="I29" i="7"/>
  <c r="I35" i="7"/>
  <c r="I41" i="7"/>
  <c r="I47" i="7"/>
  <c r="I53" i="7"/>
  <c r="I59" i="7"/>
  <c r="I14" i="7"/>
  <c r="I20" i="7"/>
  <c r="I70" i="7"/>
  <c r="I96" i="7"/>
  <c r="I65" i="7"/>
  <c r="I63" i="7"/>
  <c r="I10" i="7"/>
  <c r="I24" i="7"/>
  <c r="I30" i="7"/>
  <c r="I36" i="7"/>
  <c r="I42" i="7"/>
  <c r="I48" i="7"/>
  <c r="I54" i="7"/>
  <c r="I60" i="7"/>
  <c r="I15" i="7"/>
  <c r="I21" i="7"/>
  <c r="I71" i="7"/>
  <c r="I97" i="7"/>
  <c r="I27" i="7"/>
  <c r="I18" i="7"/>
  <c r="I11" i="7"/>
  <c r="I25" i="7"/>
  <c r="I31" i="7"/>
  <c r="I37" i="7"/>
  <c r="I43" i="7"/>
  <c r="I49" i="7"/>
  <c r="I55" i="7"/>
  <c r="I61" i="7"/>
  <c r="I16" i="7"/>
  <c r="I64" i="7"/>
  <c r="I92" i="7"/>
  <c r="I98" i="7"/>
  <c r="I13" i="7"/>
  <c r="I26" i="7"/>
  <c r="I32" i="7"/>
  <c r="I38" i="7"/>
  <c r="I44" i="7"/>
  <c r="I50" i="7"/>
  <c r="I56" i="7"/>
  <c r="I62" i="7"/>
  <c r="I17" i="7"/>
  <c r="I67" i="7"/>
  <c r="I93" i="7"/>
  <c r="K98" i="13"/>
  <c r="C20" i="6"/>
  <c r="K20" i="6" l="1"/>
  <c r="Q98" i="13"/>
  <c r="I11" i="6" l="1"/>
  <c r="I14" i="6"/>
  <c r="I19" i="6"/>
  <c r="M11" i="6"/>
  <c r="Q11" i="6" s="1"/>
  <c r="M10" i="6"/>
  <c r="I16" i="6"/>
  <c r="E20" i="6" l="1"/>
  <c r="I14" i="14"/>
  <c r="E99" i="7"/>
  <c r="G62" i="7" l="1"/>
  <c r="G61" i="7"/>
  <c r="G97" i="7"/>
  <c r="G50" i="7"/>
  <c r="G49" i="7"/>
  <c r="G77" i="7"/>
  <c r="G64" i="7"/>
  <c r="G70" i="7"/>
  <c r="G79" i="7"/>
  <c r="G80" i="7"/>
  <c r="G93" i="7"/>
  <c r="G78" i="7"/>
  <c r="G98" i="7"/>
  <c r="G96" i="7"/>
  <c r="G56" i="7"/>
  <c r="G87" i="7"/>
  <c r="G81" i="7"/>
  <c r="G88" i="7"/>
  <c r="G67" i="7"/>
  <c r="G60" i="7"/>
  <c r="G59" i="7"/>
  <c r="G76" i="7"/>
  <c r="G69" i="7"/>
  <c r="G74" i="7"/>
  <c r="G63" i="7"/>
  <c r="G83" i="7"/>
  <c r="G66" i="7"/>
  <c r="G55" i="7"/>
  <c r="G72" i="7"/>
  <c r="G82" i="7"/>
  <c r="G57" i="7"/>
  <c r="G89" i="7"/>
  <c r="G65" i="7"/>
  <c r="G52" i="7"/>
  <c r="G53" i="7"/>
  <c r="G94" i="7"/>
  <c r="G58" i="7"/>
  <c r="G75" i="7"/>
  <c r="G92" i="7"/>
  <c r="G51" i="7"/>
  <c r="G91" i="7"/>
  <c r="G73" i="7"/>
  <c r="G71" i="7"/>
  <c r="G54" i="7"/>
  <c r="G85" i="7"/>
  <c r="G90" i="7"/>
  <c r="G95" i="7"/>
  <c r="G68" i="7"/>
  <c r="G84" i="7"/>
  <c r="G86" i="7"/>
  <c r="I99" i="7"/>
  <c r="G11" i="7"/>
  <c r="G21" i="7"/>
  <c r="G27" i="7"/>
  <c r="G38" i="7"/>
  <c r="G8" i="7"/>
  <c r="G16" i="7"/>
  <c r="G39" i="7"/>
  <c r="G30" i="7"/>
  <c r="G45" i="7"/>
  <c r="G33" i="7"/>
  <c r="G48" i="7"/>
  <c r="G12" i="7"/>
  <c r="G10" i="7"/>
  <c r="G23" i="7"/>
  <c r="G24" i="7"/>
  <c r="G28" i="7"/>
  <c r="G41" i="7"/>
  <c r="G44" i="7"/>
  <c r="G31" i="7"/>
  <c r="G46" i="7"/>
  <c r="G19" i="7"/>
  <c r="G17" i="7"/>
  <c r="G22" i="7"/>
  <c r="G43" i="7"/>
  <c r="G14" i="7"/>
  <c r="G36" i="7"/>
  <c r="G40" i="7"/>
  <c r="G18" i="7"/>
  <c r="G47" i="7"/>
  <c r="G25" i="7"/>
  <c r="G34" i="7"/>
  <c r="G29" i="7"/>
  <c r="G20" i="7"/>
  <c r="G13" i="7"/>
  <c r="G9" i="7"/>
  <c r="G26" i="7"/>
  <c r="G32" i="7"/>
  <c r="G35" i="7"/>
  <c r="G37" i="7"/>
  <c r="G42" i="7"/>
  <c r="G15" i="7"/>
  <c r="E9" i="11" l="1"/>
  <c r="K52" i="7"/>
  <c r="K77" i="7"/>
  <c r="K95" i="7"/>
  <c r="K53" i="7"/>
  <c r="K41" i="7"/>
  <c r="K50" i="7"/>
  <c r="K64" i="7"/>
  <c r="K60" i="7"/>
  <c r="K51" i="7"/>
  <c r="K70" i="7"/>
  <c r="K90" i="7"/>
  <c r="K63" i="7"/>
  <c r="K68" i="7"/>
  <c r="K67" i="7"/>
  <c r="K54" i="7"/>
  <c r="K93" i="7"/>
  <c r="K72" i="7"/>
  <c r="K43" i="7"/>
  <c r="K44" i="7"/>
  <c r="K69" i="7"/>
  <c r="K45" i="7"/>
  <c r="K88" i="7"/>
  <c r="K55" i="7"/>
  <c r="K78" i="7"/>
  <c r="K87" i="7"/>
  <c r="K46" i="7"/>
  <c r="K94" i="7"/>
  <c r="K62" i="7"/>
  <c r="K82" i="7"/>
  <c r="K42" i="7"/>
  <c r="K86" i="7"/>
  <c r="K73" i="7"/>
  <c r="K89" i="7"/>
  <c r="K83" i="7"/>
  <c r="K47" i="7"/>
  <c r="K91" i="7"/>
  <c r="K56" i="7"/>
  <c r="K59" i="7"/>
  <c r="K84" i="7"/>
  <c r="K75" i="7"/>
  <c r="K76" i="7"/>
  <c r="K71" i="7"/>
  <c r="K92" i="7"/>
  <c r="K57" i="7"/>
  <c r="K85" i="7"/>
  <c r="K49" i="7"/>
  <c r="K66" i="7"/>
  <c r="K48" i="7"/>
  <c r="K65" i="7"/>
  <c r="K81" i="7"/>
  <c r="K80" i="7"/>
  <c r="K58" i="7"/>
  <c r="K96" i="7"/>
  <c r="K61" i="7"/>
  <c r="K79" i="7"/>
  <c r="K74" i="7"/>
  <c r="K8" i="7"/>
  <c r="G99" i="7"/>
  <c r="Q7" i="14"/>
  <c r="M12" i="6" s="1"/>
  <c r="Q12" i="6" s="1"/>
  <c r="Q14" i="14" l="1"/>
  <c r="I9" i="11"/>
  <c r="K98" i="7"/>
  <c r="K97" i="7"/>
  <c r="K19" i="7"/>
  <c r="K23" i="7"/>
  <c r="K27" i="7"/>
  <c r="K31" i="7"/>
  <c r="K35" i="7"/>
  <c r="K39" i="7"/>
  <c r="K22" i="7"/>
  <c r="K34" i="7"/>
  <c r="K20" i="7"/>
  <c r="K24" i="7"/>
  <c r="K28" i="7"/>
  <c r="K32" i="7"/>
  <c r="K36" i="7"/>
  <c r="K40" i="7"/>
  <c r="K30" i="7"/>
  <c r="K38" i="7"/>
  <c r="K21" i="7"/>
  <c r="K25" i="7"/>
  <c r="K29" i="7"/>
  <c r="K33" i="7"/>
  <c r="K37" i="7"/>
  <c r="K26" i="7"/>
  <c r="M20" i="6" l="1"/>
  <c r="Q10" i="6"/>
  <c r="Q20" i="6" l="1"/>
  <c r="E8" i="11" s="1"/>
  <c r="K17" i="7"/>
  <c r="K18" i="7"/>
  <c r="K15" i="7"/>
  <c r="K9" i="7"/>
  <c r="K10" i="7"/>
  <c r="K12" i="7"/>
  <c r="K14" i="7"/>
  <c r="K13" i="7"/>
  <c r="K16" i="7"/>
  <c r="K11" i="7"/>
  <c r="A3" i="13"/>
  <c r="E11" i="11" l="1"/>
  <c r="I8" i="11"/>
  <c r="I11" i="11" s="1"/>
  <c r="K99" i="7"/>
  <c r="G8" i="11" l="1"/>
  <c r="G7" i="11"/>
  <c r="G10" i="11"/>
  <c r="G9" i="11"/>
  <c r="F98" i="13"/>
  <c r="G11" i="11" l="1"/>
  <c r="L42" i="13"/>
  <c r="C12" i="5" l="1"/>
  <c r="I11" i="5"/>
  <c r="I12" i="5" s="1"/>
  <c r="S11" i="5"/>
  <c r="S12" i="5" s="1"/>
  <c r="E12" i="5"/>
  <c r="M12" i="5"/>
  <c r="O12" i="5"/>
  <c r="A3" i="19" l="1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G12" i="5"/>
  <c r="Q12" i="5"/>
  <c r="U12" i="5" l="1"/>
  <c r="K12" i="5" l="1"/>
  <c r="J9" i="18" l="1"/>
  <c r="L9" i="18"/>
  <c r="N9" i="18"/>
  <c r="R9" i="18"/>
  <c r="D20" i="6" l="1"/>
  <c r="F20" i="6"/>
  <c r="H20" i="6"/>
  <c r="J20" i="6"/>
  <c r="L20" i="6"/>
  <c r="N20" i="6"/>
  <c r="P20" i="6"/>
  <c r="A3" i="14" l="1"/>
  <c r="A3" i="8" l="1"/>
  <c r="A3" i="7"/>
  <c r="A3" i="6"/>
  <c r="A3" i="5"/>
  <c r="A3" i="15"/>
  <c r="A3" i="2" l="1"/>
  <c r="A3" i="11" s="1"/>
  <c r="I10" i="6" l="1"/>
  <c r="I18" i="6" l="1"/>
  <c r="I17" i="6"/>
  <c r="I20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<sst xmlns="http://schemas.openxmlformats.org/spreadsheetml/2006/main" count="728" uniqueCount="359">
  <si>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</si>
  <si>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</si>
  <si>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</si>
  <si>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</si>
  <si>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</si>
  <si>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</si>
  <si>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</si>
  <si>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</si>
  <si>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</si>
  <si>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</si>
  <si>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</si>
  <si>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</si>
  <si>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</si>
  <si>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</si>
  <si>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</si>
  <si>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</si>
  <si>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</si>
  <si>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</si>
  <si>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</si>
  <si>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</si>
  <si>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</si>
  <si>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</si>
  <si>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</si>
  <si>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</si>
  <si>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</si>
  <si>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</si>
  <si>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</si>
  <si>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</si>
  <si>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</si>
  <si>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</si>
  <si>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</si>
  <si>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</si>
  <si>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</si>
  <si>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</si>
  <si>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</si>
  <si>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</si>
  <si>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</si>
  <si>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</si>
  <si>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</si>
  <si>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</si>
  <si>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</si>
  <si>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</si>
  <si>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</si>
  <si>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</si>
  <si>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</si>
  <si>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</si>
  <si>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</si>
  <si>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</si>
  <si>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</si>
  <si>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</si>
  <si>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</si>
  <si>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</si>
  <si>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</si>
  <si>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</si>
  <si>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</si>
  <si>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</si>
  <si>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</si>
  <si>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</si>
  <si>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</si>
  <si>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</si>
  <si>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</si>
  <si>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</si>
  <si>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</si>
  <si>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</si>
  <si>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</si>
  <si>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</si>
  <si>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</si>
  <si>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</si>
  <si>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</si>
  <si>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</si>
  <si>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</si>
  <si>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</si>
  <si>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</si>
  <si>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</si>
  <si>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</si>
  <si>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</si>
  <si>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</si>
  <si>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</si>
  <si>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</si>
  <si>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</si>
  <si>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</si>
  <si>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</si>
  <si>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</si>
  <si>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درآمدها</t>
  </si>
  <si>
    <t>صندوق سرمایه گذاری ندای ثابت کیان</t>
  </si>
  <si>
    <t>-</t>
  </si>
  <si>
    <t>---</t>
  </si>
  <si>
    <t>بلی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</si>
  <si>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</si>
  <si>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</si>
  <si>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</si>
  <si>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</si>
  <si>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</si>
  <si>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</si>
  <si>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</si>
  <si>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t>‫قیمت
پایانی</t>
  </si>
  <si>
    <t>864-810-3998429-1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</si>
  <si>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</si>
  <si>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0228580617005</t>
  </si>
  <si>
    <t>دارایی</t>
  </si>
  <si>
    <t>124-850-6867480-1</t>
  </si>
  <si>
    <t>0217918818004</t>
  </si>
  <si>
    <t>مسکن کوتاه مدت	-310058720239</t>
  </si>
  <si>
    <t>مسکن کوتاه مدت-4110001907768</t>
  </si>
  <si>
    <t>310058720239</t>
  </si>
  <si>
    <t xml:space="preserve">اقتصاد نوین کوتاه مدت-12485068674801	</t>
  </si>
  <si>
    <t xml:space="preserve">سامان کوتاه مدت-86481039984291	</t>
  </si>
  <si>
    <t xml:space="preserve"> خاور میانه کوتاه مدت-100510810707074272	</t>
  </si>
  <si>
    <t>صادرات کوتاه مدت-0217918818004</t>
  </si>
  <si>
    <t>ملی کوتاه مدت- 0228580617005</t>
  </si>
  <si>
    <t>مرابحه عام دولت69-ش.خ0310 (اراد69)</t>
  </si>
  <si>
    <t>1399/10/21</t>
  </si>
  <si>
    <t>1403/10/21</t>
  </si>
  <si>
    <t>سینا جاری-371452773001</t>
  </si>
  <si>
    <t>مسکن 5600931334082</t>
  </si>
  <si>
    <t>رفاه کوتاه مدت 359490219</t>
  </si>
  <si>
    <t>مسکن 5600931334074</t>
  </si>
  <si>
    <t>اقتصاد نوین 32-6867480-283-124</t>
  </si>
  <si>
    <t>1005/10/810/707074272</t>
  </si>
  <si>
    <t>124-283-6867480-32</t>
  </si>
  <si>
    <t>359490219</t>
  </si>
  <si>
    <t>5600931334074</t>
  </si>
  <si>
    <t>5600931334082</t>
  </si>
  <si>
    <t>درآمد حاصل از سرمایه­گذاری در سهام و حق تقدم سهام و صندوق‌های سرمایه‌گذاری</t>
  </si>
  <si>
    <t>تعدیل کارمزد کارگزاری</t>
  </si>
  <si>
    <t>مسکن 5600929334672</t>
  </si>
  <si>
    <t>اقتصادنوین - ۱۲۴.۲۸۳.۶۸۶۷۴۸۰.۳۶</t>
  </si>
  <si>
    <t>مسکن 5600929334698</t>
  </si>
  <si>
    <t>5600929334672</t>
  </si>
  <si>
    <t>124283686748036</t>
  </si>
  <si>
    <t>5600929334698</t>
  </si>
  <si>
    <t>مرابحه عام دولت3-ش.خ 0303 (اراد33)</t>
  </si>
  <si>
    <t>صکوک مرابحه غدیر504-3ماهه18% (صغدیر504)</t>
  </si>
  <si>
    <t>1403/03/27</t>
  </si>
  <si>
    <t>1405/04/07</t>
  </si>
  <si>
    <t>بانک اقتصاد نوین 124283686748038</t>
  </si>
  <si>
    <t>پاسارگاد 2093071522726814</t>
  </si>
  <si>
    <t>پاسارگاد 2093071522726813</t>
  </si>
  <si>
    <t>پاسارگاد- 2093071522726815</t>
  </si>
  <si>
    <t>پاسارگاد 209306152272682</t>
  </si>
  <si>
    <t>124283686748038</t>
  </si>
  <si>
    <t>2093071522726814</t>
  </si>
  <si>
    <t>2093071522726813</t>
  </si>
  <si>
    <t>2093071522726815</t>
  </si>
  <si>
    <t>209306152272682</t>
  </si>
  <si>
    <t>مرابحه عام دولت142-ش.خ031009 (اراد142)</t>
  </si>
  <si>
    <t>1402/08/09</t>
  </si>
  <si>
    <t>1403/10/09</t>
  </si>
  <si>
    <t xml:space="preserve">پاسارگاد کوتاه مدت 2098100152272681	</t>
  </si>
  <si>
    <t>تجارت کوتاه مدت 104458815</t>
  </si>
  <si>
    <t>اقتصاد نوین 124283686748039</t>
  </si>
  <si>
    <t>پاسارگاد 2093071522726816</t>
  </si>
  <si>
    <t>بانک شهر 7001003214661</t>
  </si>
  <si>
    <t>پاسارگاد 209306152272683</t>
  </si>
  <si>
    <t>بانک صادرات 0406996080002</t>
  </si>
  <si>
    <t>تجارت بلندمدت 6174547090</t>
  </si>
  <si>
    <t>پاسارگاد 2093071522726817</t>
  </si>
  <si>
    <t>بانک شهر 4001003077600</t>
  </si>
  <si>
    <t>بانک شهر 7001003214649</t>
  </si>
  <si>
    <t>2098100152272681</t>
  </si>
  <si>
    <t>104458815</t>
  </si>
  <si>
    <t>124283686748039</t>
  </si>
  <si>
    <t>2093071522726816</t>
  </si>
  <si>
    <t>7001003214661</t>
  </si>
  <si>
    <t>209306152272683</t>
  </si>
  <si>
    <t>0406996080002</t>
  </si>
  <si>
    <t>6174547090</t>
  </si>
  <si>
    <t>2093071522726817</t>
  </si>
  <si>
    <t>7001003214649</t>
  </si>
  <si>
    <t>اسنادخزانه-م4بودجه01-040917 (اخزا104)</t>
  </si>
  <si>
    <t>مرابحه مادیران-کیان060626 (لوازم مادیران063)</t>
  </si>
  <si>
    <t>1401/12/08</t>
  </si>
  <si>
    <t>1404/09/17</t>
  </si>
  <si>
    <t>بانک شهر 7001003258763</t>
  </si>
  <si>
    <t>بانک شهر 7001003260318</t>
  </si>
  <si>
    <t>بانک شهر کوتاه مدت 7001003242019</t>
  </si>
  <si>
    <t xml:space="preserve">بانک شهر 7001003258678 </t>
  </si>
  <si>
    <t>اقتصاد نوین ۱۲۴۲۸۳۶۸۶۷۴۸۰۴۱</t>
  </si>
  <si>
    <t>بانک شهر 7001003316349</t>
  </si>
  <si>
    <t>بانک شهر 7001003356883</t>
  </si>
  <si>
    <t>مسکن 5600931334165</t>
  </si>
  <si>
    <t>بانک اقتصاد نوین ۱۲۴۲۸۳۶۸۶۷۴۸۰۴۲</t>
  </si>
  <si>
    <t>بانک شهر 7001003356893</t>
  </si>
  <si>
    <t>مسکن 5600929335463</t>
  </si>
  <si>
    <t>بانک شهر 7001003316357</t>
  </si>
  <si>
    <t>بانک شهر 7001003258822</t>
  </si>
  <si>
    <t>بانک شهر 7001003316350</t>
  </si>
  <si>
    <t>بانک شهر 7001003259908</t>
  </si>
  <si>
    <t>بانک شهر 7001003260834</t>
  </si>
  <si>
    <t>اقتصادنوین 124283686748040</t>
  </si>
  <si>
    <t>بانک شهر 7001003317861</t>
  </si>
  <si>
    <t xml:space="preserve">بانک شهر 7001003258695 </t>
  </si>
  <si>
    <t>بانک شهر 7001003260934</t>
  </si>
  <si>
    <t>بانک شهر 7001003316468</t>
  </si>
  <si>
    <t>بانک شهر 7001003345278</t>
  </si>
  <si>
    <t>7001003258763</t>
  </si>
  <si>
    <t>7001003260318</t>
  </si>
  <si>
    <t>7001003242019</t>
  </si>
  <si>
    <t>7001003258678</t>
  </si>
  <si>
    <t>124283686748041</t>
  </si>
  <si>
    <t>7001003316349</t>
  </si>
  <si>
    <t>7001003356883</t>
  </si>
  <si>
    <t>5600931334165</t>
  </si>
  <si>
    <t>124283686748042</t>
  </si>
  <si>
    <t>7001003356893</t>
  </si>
  <si>
    <t>5600929335463</t>
  </si>
  <si>
    <t>7001003316357</t>
  </si>
  <si>
    <t>7001003258822</t>
  </si>
  <si>
    <t>7001003316350</t>
  </si>
  <si>
    <t>7001003259908</t>
  </si>
  <si>
    <t>7001003260834</t>
  </si>
  <si>
    <t>124283686748040</t>
  </si>
  <si>
    <t>7001003317861</t>
  </si>
  <si>
    <t>7001003258695</t>
  </si>
  <si>
    <t>7001003260934</t>
  </si>
  <si>
    <t>7001003316468</t>
  </si>
  <si>
    <t>7001003345278</t>
  </si>
  <si>
    <t>اسنادخزانه-م7بودجه00-030912 (اخزا007)</t>
  </si>
  <si>
    <t>اسنادخزانه-م7بودجه01-040714 (اخزا107)</t>
  </si>
  <si>
    <t>1400/04/14</t>
  </si>
  <si>
    <t>1401/12/10</t>
  </si>
  <si>
    <t>1403/09/12</t>
  </si>
  <si>
    <t>1404/07/14</t>
  </si>
  <si>
    <t>بانک شهر 7001003400845</t>
  </si>
  <si>
    <t>بانک شهر 7001003374932</t>
  </si>
  <si>
    <t>بانک شهر 7001003374469</t>
  </si>
  <si>
    <t>بانک تجارت کوتاه مدت 24845478</t>
  </si>
  <si>
    <t>بانک شهر 7001003374403</t>
  </si>
  <si>
    <t>بانک شهر 7001003374230</t>
  </si>
  <si>
    <t>بانک شهر 7001003374148</t>
  </si>
  <si>
    <t>بانک شهر 7001003401283</t>
  </si>
  <si>
    <t>بانک شهر 7001003373974</t>
  </si>
  <si>
    <t>بانک شهر 7001003375223</t>
  </si>
  <si>
    <t>بانک تجارت 0479601842490</t>
  </si>
  <si>
    <t>بانک شهر 7001003400925</t>
  </si>
  <si>
    <t>بانک شهر 7001003359645</t>
  </si>
  <si>
    <t>بانک شهر 7001003373626</t>
  </si>
  <si>
    <t>بانک شهر 7001003374935</t>
  </si>
  <si>
    <t>بانک شهر 7001003400910</t>
  </si>
  <si>
    <t>7001003400845</t>
  </si>
  <si>
    <t>7001003374932</t>
  </si>
  <si>
    <t>7001003374469</t>
  </si>
  <si>
    <t>7001003374403</t>
  </si>
  <si>
    <t>7001003374230</t>
  </si>
  <si>
    <t>7001003374148</t>
  </si>
  <si>
    <t>7001003401283</t>
  </si>
  <si>
    <t>7001003373974</t>
  </si>
  <si>
    <t>7001003375223</t>
  </si>
  <si>
    <t>0479601842490</t>
  </si>
  <si>
    <t>7001003400925</t>
  </si>
  <si>
    <t>7001003359645</t>
  </si>
  <si>
    <t>7001003373626</t>
  </si>
  <si>
    <t>7001003374935</t>
  </si>
  <si>
    <t>7001003400910</t>
  </si>
  <si>
    <t>بانک تجارت 0479601842568</t>
  </si>
  <si>
    <t>بانک شهر  7001003572607</t>
  </si>
  <si>
    <t>بانک شهر 7001003527830</t>
  </si>
  <si>
    <t>بانک شهر 7001003556987</t>
  </si>
  <si>
    <t>بانک شهر 7001003572558</t>
  </si>
  <si>
    <t>بانک شهر ۷۰۰۱۰۰۳۵۲۷۹۱۸</t>
  </si>
  <si>
    <t>بانک پاسارگاد 2093071522726818</t>
  </si>
  <si>
    <t>0479601842568</t>
  </si>
  <si>
    <t>7001003572607</t>
  </si>
  <si>
    <t>7001003527830</t>
  </si>
  <si>
    <t>7001003556987</t>
  </si>
  <si>
    <t>7001003572558</t>
  </si>
  <si>
    <t>7001003527918</t>
  </si>
  <si>
    <t>2093071522726818</t>
  </si>
  <si>
    <t>اسنادخزانه-م7بودجه00-030912</t>
  </si>
  <si>
    <t>اسنادخزانه-م7بودجه01-040714</t>
  </si>
  <si>
    <t>اسنادخزانه-م4بودجه01-040917</t>
  </si>
  <si>
    <t>1403/01/31</t>
  </si>
  <si>
    <t>1402/01/31</t>
  </si>
  <si>
    <t>اقتصاد نوین 124283686748043</t>
  </si>
  <si>
    <t>بانک اقتصاد نوین 44-6867480-283-124</t>
  </si>
  <si>
    <t>بانک سامان 830.111.3998429.1</t>
  </si>
  <si>
    <t>بانک شهر 7001003631847</t>
  </si>
  <si>
    <t>بانک شهر ۷۰۰۱۰۰۳۶۳۱۸۷۲</t>
  </si>
  <si>
    <t>124283686748043</t>
  </si>
  <si>
    <t>124-283-6867480-44</t>
  </si>
  <si>
    <t>830.111.3998429.1</t>
  </si>
  <si>
    <t>7001003631847</t>
  </si>
  <si>
    <t>7001003631872</t>
  </si>
  <si>
    <t>1402/12/26</t>
  </si>
  <si>
    <t>منتهی به 1403/02/31</t>
  </si>
  <si>
    <t>برای ماه منتهی به 1403/02/31</t>
  </si>
  <si>
    <t>1403/02/31</t>
  </si>
  <si>
    <t>1402/02/31</t>
  </si>
  <si>
    <t>برای ماه منتهی به 1402/02/31</t>
  </si>
  <si>
    <t>طی اردیبهشت ماه</t>
  </si>
  <si>
    <t>از ابتدای سال مالی تا پایان اردیبهشت ماه</t>
  </si>
  <si>
    <t>از ابتدای سال مالی تا اردیبهشت ماه</t>
  </si>
  <si>
    <t>اسناد خزانه-م1بودجه01-040326 (اخزا101)</t>
  </si>
  <si>
    <t>مرابحه عالیس-کیان070224 (عالیس072)</t>
  </si>
  <si>
    <t>1401/02/26</t>
  </si>
  <si>
    <t>1403/02/24</t>
  </si>
  <si>
    <t>1404/03/26</t>
  </si>
  <si>
    <t>1407/02/24</t>
  </si>
  <si>
    <t>بانک مسکن 5600887334805</t>
  </si>
  <si>
    <t>بانک مسکن 5600887334755</t>
  </si>
  <si>
    <t>بانک شهر 7001003694404</t>
  </si>
  <si>
    <t>بانک شهر 7001003694393</t>
  </si>
  <si>
    <t>بانک شهر 7001003694376</t>
  </si>
  <si>
    <t>بانک شهر 7001003694372</t>
  </si>
  <si>
    <t>بانک شهر 7001003694364</t>
  </si>
  <si>
    <t>بانک شهر 7001003694358</t>
  </si>
  <si>
    <t>بانک شهر 7001003694342</t>
  </si>
  <si>
    <t>بانک شهر 7001003694335</t>
  </si>
  <si>
    <t>بانک شهر 7001003677276</t>
  </si>
  <si>
    <t>بانک شهر 7001003667789</t>
  </si>
  <si>
    <t>بانک شهر 7001003667501</t>
  </si>
  <si>
    <t>بانک شهر 7001003667498</t>
  </si>
  <si>
    <t>بانک سامان کوتاه مدت 1-3998429-810-830</t>
  </si>
  <si>
    <t>5600887334805</t>
  </si>
  <si>
    <t>5600887334755</t>
  </si>
  <si>
    <t>7001003694404</t>
  </si>
  <si>
    <t>7001003694393</t>
  </si>
  <si>
    <t>7001003694376</t>
  </si>
  <si>
    <t>7001003694372</t>
  </si>
  <si>
    <t>7001003694364</t>
  </si>
  <si>
    <t>7001003694358</t>
  </si>
  <si>
    <t>7001003694342</t>
  </si>
  <si>
    <t>7001003694335</t>
  </si>
  <si>
    <t>7001003677276</t>
  </si>
  <si>
    <t>7001003667789</t>
  </si>
  <si>
    <t>7001003667501</t>
  </si>
  <si>
    <t>7001003667498</t>
  </si>
  <si>
    <t>1406/06/26</t>
  </si>
  <si>
    <t xml:space="preserve"> مطابق بند 3-2 دستورالعمل نحوه تعیین قیمت خرید و فروش اوراق بهادار </t>
  </si>
  <si>
    <t>صندوق سرمایه گذاری ...................</t>
  </si>
  <si>
    <t>برای ماه منتهی به ............</t>
  </si>
  <si>
    <t>1-3-2-مبالغ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</si>
  <si>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</si>
  <si>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</si>
  <si>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</si>
  <si>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تعداد اوراق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</si>
  <si>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</si>
  <si>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</si>
  <si>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</si>
  <si>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</si>
  <si>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r>
      <t>شرکت</t>
    </r>
    <r>
      <rPr>
        <sz val="11"/>
        <color theme="1"/>
        <rFont val="Calibri"/>
        <family val="2"/>
        <scheme val="minor"/>
      </rPr>
      <t>...</t>
    </r>
  </si>
  <si>
    <t>مدیر صندوق</t>
  </si>
  <si>
    <t>ورقه الف</t>
  </si>
  <si>
    <t>ورقه ب</t>
  </si>
  <si>
    <t xml:space="preserve">شرکت مادر </t>
  </si>
  <si>
    <t>ورقه د</t>
  </si>
  <si>
    <r>
      <t>صندوق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Mitra"/>
        <charset val="178"/>
      </rPr>
      <t xml:space="preserve"> سرمایه­گذاری اختصاصی بازارگردانی </t>
    </r>
    <r>
      <rPr>
        <sz val="7"/>
        <color theme="1"/>
        <rFont val="Calibri"/>
        <family val="2"/>
        <scheme val="minor"/>
      </rPr>
      <t>…</t>
    </r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</si>
  <si>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</si>
  <si>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</si>
  <si>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</si>
  <si>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</si>
  <si>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</si>
  <si>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</si>
  <si>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</si>
  <si>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</si>
  <si>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 xml:space="preserve">   </t>
  </si>
  <si>
    <t xml:space="preserve">                 </t>
  </si>
  <si>
    <t>د- سود اوراق بهادار با درآمد ثابت</t>
  </si>
  <si>
    <t>د- سود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</si>
</sst>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69" formatCode="0.0%"/>
    <numFmt numFmtId="170" formatCode="_(* #,##0.00000000_);_(* \(#,##0.00000000\);_(* &quot;-&quot;??_);_(@_)"/>
    <numFmt numFmtId="171" formatCode="_(* #,##0.0000000_);_(* \(#,##0.0000000\);_(* &quot;-&quot;??_);_(@_)"/>
  </numFmts>
  <fonts count="7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6"/>
      <color rgb="FFFF0000"/>
      <name val="B Mitra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1"/>
      <color rgb="FFFF0000"/>
      <name val="B Nazanin"/>
      <charset val="178"/>
    </font>
    <font>
      <sz val="12"/>
      <color rgb="FFFF0000"/>
      <name val="B Mitra"/>
      <charset val="178"/>
    </font>
    <font>
      <b/>
      <sz val="11"/>
      <color theme="1"/>
      <name val="B Mitra"/>
      <charset val="178"/>
    </font>
    <font>
      <b/>
      <sz val="18"/>
      <color rgb="FF0062AC"/>
      <name val="B Mitra"/>
      <charset val="178"/>
    </font>
    <font>
      <b/>
      <sz val="9"/>
      <color rgb="FF00A651"/>
      <name val="IranSansFaNum"/>
    </font>
    <font>
      <b/>
      <sz val="9"/>
      <color rgb="FF2E2E2E"/>
      <name val="IranSansFaNum"/>
    </font>
    <font>
      <b/>
      <sz val="12"/>
      <color rgb="FF0062AC"/>
      <name val="B Titr"/>
      <charset val="178"/>
    </font>
    <font>
      <sz val="8"/>
      <color theme="1"/>
      <name val="B Mitra"/>
      <charset val="178"/>
    </font>
    <font>
      <sz val="9"/>
      <color theme="1"/>
      <name val="B Mitra"/>
      <charset val="178"/>
    </font>
    <font>
      <sz val="7"/>
      <color theme="1"/>
      <name val="B Mitra"/>
      <charset val="178"/>
    </font>
    <font>
      <sz val="7"/>
      <color theme="1"/>
      <name val="Calibri"/>
      <family val="2"/>
      <scheme val="minor"/>
    </font>
    <font>
      <b/>
      <sz val="14"/>
      <name val="B Mitra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EBEBEB"/>
      </left>
      <right style="medium">
        <color rgb="FFEBEBEB"/>
      </right>
      <top style="medium">
        <color rgb="FFEBEBEB"/>
      </top>
      <bottom style="medium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41" fillId="0" borderId="0" applyNumberFormat="0" applyFill="0" applyBorder="0" applyAlignment="0" applyProtection="0"/>
  </cellStyleXfs>
  <cellXfs count="400">
    <xf numFmtId="0" fontId="0" fillId="0" borderId="0" xfId="0"/>
    <xf numFmtId="0" fontId="6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vertical="center" wrapText="1" readingOrder="2"/>
    </xf>
    <xf numFmtId="164" fontId="6" fillId="0" borderId="0" xfId="1" applyNumberFormat="1" applyFont="1" applyBorder="1" applyAlignment="1">
      <alignment vertical="center" wrapText="1" readingOrder="2"/>
    </xf>
    <xf numFmtId="0" fontId="7" fillId="0" borderId="0" xfId="0" applyFont="1" applyAlignment="1">
      <alignment vertical="center" wrapText="1" readingOrder="2"/>
    </xf>
    <xf numFmtId="0" fontId="7" fillId="0" borderId="0" xfId="0" applyFont="1" applyAlignment="1">
      <alignment horizontal="center" vertical="center" readingOrder="2"/>
    </xf>
    <xf numFmtId="37" fontId="9" fillId="0" borderId="0" xfId="0" applyNumberFormat="1" applyFont="1" applyAlignment="1">
      <alignment horizontal="center" vertical="center"/>
    </xf>
    <xf numFmtId="0" fontId="15" fillId="0" borderId="0" xfId="0" applyFont="1"/>
    <xf numFmtId="37" fontId="14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 wrapText="1" readingOrder="2"/>
    </xf>
    <xf numFmtId="165" fontId="25" fillId="0" borderId="4" xfId="0" applyNumberFormat="1" applyFont="1" applyBorder="1" applyAlignment="1">
      <alignment horizontal="center" vertical="center" wrapText="1" readingOrder="2"/>
    </xf>
    <xf numFmtId="165" fontId="25" fillId="0" borderId="4" xfId="1" applyNumberFormat="1" applyFont="1" applyBorder="1" applyAlignment="1">
      <alignment horizontal="center" vertical="center" wrapText="1" readingOrder="2"/>
    </xf>
    <xf numFmtId="165" fontId="11" fillId="0" borderId="0" xfId="1" applyNumberFormat="1" applyFont="1" applyFill="1"/>
    <xf numFmtId="0" fontId="28" fillId="0" borderId="0" xfId="0" applyFont="1" applyAlignment="1">
      <alignment horizontal="center" vertical="center"/>
    </xf>
    <xf numFmtId="37" fontId="29" fillId="0" borderId="11" xfId="0" applyNumberFormat="1" applyFont="1" applyBorder="1" applyAlignment="1">
      <alignment horizontal="center" vertical="center" wrapText="1"/>
    </xf>
    <xf numFmtId="37" fontId="14" fillId="0" borderId="9" xfId="0" applyNumberFormat="1" applyFont="1" applyBorder="1" applyAlignment="1">
      <alignment horizontal="center" vertical="center"/>
    </xf>
    <xf numFmtId="37" fontId="14" fillId="0" borderId="13" xfId="0" applyNumberFormat="1" applyFont="1" applyBorder="1" applyAlignment="1">
      <alignment horizontal="center" vertical="center"/>
    </xf>
    <xf numFmtId="37" fontId="29" fillId="0" borderId="11" xfId="0" applyNumberFormat="1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 wrapText="1" readingOrder="2"/>
    </xf>
    <xf numFmtId="164" fontId="7" fillId="0" borderId="0" xfId="1" applyNumberFormat="1" applyFont="1" applyBorder="1" applyAlignment="1">
      <alignment horizontal="center" vertical="center" readingOrder="2"/>
    </xf>
    <xf numFmtId="164" fontId="7" fillId="0" borderId="0" xfId="1" applyNumberFormat="1" applyFont="1" applyAlignment="1">
      <alignment vertical="center"/>
    </xf>
    <xf numFmtId="164" fontId="7" fillId="0" borderId="0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right" vertical="center" readingOrder="2"/>
    </xf>
    <xf numFmtId="164" fontId="7" fillId="0" borderId="2" xfId="1" applyNumberFormat="1" applyFont="1" applyFill="1" applyBorder="1" applyAlignment="1">
      <alignment horizontal="right" vertical="center" readingOrder="2"/>
    </xf>
    <xf numFmtId="10" fontId="7" fillId="0" borderId="2" xfId="2" applyNumberFormat="1" applyFont="1" applyBorder="1" applyAlignment="1">
      <alignment horizontal="center" vertical="center" readingOrder="2"/>
    </xf>
    <xf numFmtId="164" fontId="7" fillId="0" borderId="0" xfId="1" applyNumberFormat="1" applyFont="1" applyFill="1" applyAlignment="1">
      <alignment vertical="center"/>
    </xf>
    <xf numFmtId="10" fontId="7" fillId="0" borderId="0" xfId="2" applyNumberFormat="1" applyFont="1" applyAlignment="1">
      <alignment horizontal="center" vertical="center"/>
    </xf>
    <xf numFmtId="164" fontId="21" fillId="0" borderId="0" xfId="1" applyNumberFormat="1" applyFont="1" applyAlignment="1">
      <alignment vertical="center"/>
    </xf>
    <xf numFmtId="164" fontId="21" fillId="0" borderId="8" xfId="1" applyNumberFormat="1" applyFont="1" applyBorder="1" applyAlignment="1">
      <alignment vertical="center"/>
    </xf>
    <xf numFmtId="164" fontId="21" fillId="0" borderId="0" xfId="1" applyNumberFormat="1" applyFont="1" applyAlignment="1">
      <alignment horizontal="center" vertical="center" wrapText="1" shrinkToFit="1"/>
    </xf>
    <xf numFmtId="164" fontId="16" fillId="0" borderId="0" xfId="1" applyNumberFormat="1" applyFont="1" applyAlignment="1">
      <alignment vertical="center"/>
    </xf>
    <xf numFmtId="164" fontId="10" fillId="0" borderId="8" xfId="1" applyNumberFormat="1" applyFont="1" applyBorder="1" applyAlignment="1">
      <alignment vertical="center"/>
    </xf>
    <xf numFmtId="37" fontId="39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164" fontId="17" fillId="0" borderId="0" xfId="1" applyNumberFormat="1" applyFont="1" applyAlignment="1">
      <alignment vertical="center"/>
    </xf>
    <xf numFmtId="165" fontId="17" fillId="0" borderId="0" xfId="1" applyNumberFormat="1" applyFont="1" applyAlignment="1">
      <alignment vertical="center"/>
    </xf>
    <xf numFmtId="165" fontId="17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25" fillId="0" borderId="4" xfId="0" applyFont="1" applyBorder="1" applyAlignment="1">
      <alignment horizontal="center" vertical="center" wrapText="1" readingOrder="2"/>
    </xf>
    <xf numFmtId="164" fontId="26" fillId="0" borderId="1" xfId="1" applyNumberFormat="1" applyFont="1" applyBorder="1" applyAlignment="1">
      <alignment horizontal="center" vertical="center" wrapText="1" readingOrder="2"/>
    </xf>
    <xf numFmtId="165" fontId="26" fillId="0" borderId="1" xfId="1" applyNumberFormat="1" applyFont="1" applyBorder="1" applyAlignment="1">
      <alignment horizontal="center" vertical="center" wrapText="1" readingOrder="2"/>
    </xf>
    <xf numFmtId="10" fontId="9" fillId="0" borderId="0" xfId="2" applyNumberFormat="1" applyFont="1" applyAlignment="1">
      <alignment horizontal="center" vertical="center"/>
    </xf>
    <xf numFmtId="164" fontId="42" fillId="0" borderId="0" xfId="1" applyNumberFormat="1" applyFont="1" applyAlignment="1">
      <alignment vertical="center"/>
    </xf>
    <xf numFmtId="0" fontId="42" fillId="0" borderId="0" xfId="0" applyFont="1" applyAlignment="1">
      <alignment vertical="center"/>
    </xf>
    <xf numFmtId="165" fontId="42" fillId="0" borderId="0" xfId="1" applyNumberFormat="1" applyFont="1" applyAlignment="1">
      <alignment vertical="center"/>
    </xf>
    <xf numFmtId="165" fontId="42" fillId="0" borderId="0" xfId="0" applyNumberFormat="1" applyFont="1" applyAlignment="1">
      <alignment vertical="center"/>
    </xf>
    <xf numFmtId="10" fontId="25" fillId="0" borderId="8" xfId="2" applyNumberFormat="1" applyFont="1" applyBorder="1" applyAlignment="1">
      <alignment horizontal="center" vertical="center" wrapText="1" readingOrder="2"/>
    </xf>
    <xf numFmtId="10" fontId="9" fillId="0" borderId="0" xfId="0" applyNumberFormat="1" applyFont="1" applyAlignment="1">
      <alignment horizontal="center" vertical="center"/>
    </xf>
    <xf numFmtId="164" fontId="10" fillId="0" borderId="0" xfId="1" applyNumberFormat="1" applyFont="1" applyFill="1" applyAlignment="1">
      <alignment vertical="center"/>
    </xf>
    <xf numFmtId="164" fontId="7" fillId="0" borderId="0" xfId="1" applyNumberFormat="1" applyFont="1" applyAlignment="1">
      <alignment vertical="center" wrapText="1"/>
    </xf>
    <xf numFmtId="37" fontId="9" fillId="0" borderId="0" xfId="0" quotePrefix="1" applyNumberFormat="1" applyFont="1" applyAlignment="1">
      <alignment horizontal="center" vertical="center" wrapText="1"/>
    </xf>
    <xf numFmtId="37" fontId="14" fillId="0" borderId="0" xfId="0" quotePrefix="1" applyNumberFormat="1" applyFont="1" applyAlignment="1">
      <alignment horizontal="right" vertical="center" wrapText="1"/>
    </xf>
    <xf numFmtId="37" fontId="9" fillId="0" borderId="0" xfId="0" quotePrefix="1" applyNumberFormat="1" applyFont="1" applyAlignment="1">
      <alignment horizontal="right" vertical="center" wrapText="1"/>
    </xf>
    <xf numFmtId="164" fontId="7" fillId="0" borderId="0" xfId="1" applyNumberFormat="1" applyFont="1" applyFill="1" applyAlignment="1">
      <alignment horizontal="center" vertical="center"/>
    </xf>
    <xf numFmtId="164" fontId="21" fillId="0" borderId="1" xfId="1" applyNumberFormat="1" applyFont="1" applyFill="1" applyBorder="1"/>
    <xf numFmtId="164" fontId="19" fillId="0" borderId="1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Alignment="1">
      <alignment horizontal="center" vertical="center"/>
    </xf>
    <xf numFmtId="164" fontId="21" fillId="0" borderId="0" xfId="1" applyNumberFormat="1" applyFont="1" applyFill="1" applyAlignment="1">
      <alignment vertical="center"/>
    </xf>
    <xf numFmtId="10" fontId="14" fillId="0" borderId="0" xfId="2" applyNumberFormat="1" applyFont="1" applyFill="1" applyAlignment="1">
      <alignment horizontal="center" vertical="center"/>
    </xf>
    <xf numFmtId="164" fontId="17" fillId="0" borderId="0" xfId="1" applyNumberFormat="1" applyFont="1" applyFill="1"/>
    <xf numFmtId="164" fontId="11" fillId="0" borderId="0" xfId="1" applyNumberFormat="1" applyFont="1" applyFill="1" applyAlignment="1">
      <alignment vertical="center"/>
    </xf>
    <xf numFmtId="164" fontId="11" fillId="0" borderId="0" xfId="1" applyNumberFormat="1" applyFont="1" applyFill="1"/>
    <xf numFmtId="164" fontId="16" fillId="0" borderId="0" xfId="1" applyNumberFormat="1" applyFont="1" applyFill="1" applyAlignment="1">
      <alignment horizontal="center"/>
    </xf>
    <xf numFmtId="164" fontId="16" fillId="0" borderId="0" xfId="1" applyNumberFormat="1" applyFont="1" applyFill="1"/>
    <xf numFmtId="164" fontId="16" fillId="0" borderId="4" xfId="1" applyNumberFormat="1" applyFont="1" applyFill="1" applyBorder="1" applyAlignment="1">
      <alignment horizontal="center" vertical="center" wrapText="1"/>
    </xf>
    <xf numFmtId="164" fontId="16" fillId="0" borderId="0" xfId="1" applyNumberFormat="1" applyFont="1" applyFill="1" applyAlignment="1">
      <alignment horizontal="center" vertical="center" wrapText="1"/>
    </xf>
    <xf numFmtId="164" fontId="21" fillId="0" borderId="0" xfId="1" applyNumberFormat="1" applyFont="1" applyFill="1"/>
    <xf numFmtId="164" fontId="11" fillId="0" borderId="0" xfId="1" applyNumberFormat="1" applyFont="1" applyFill="1" applyAlignment="1">
      <alignment horizontal="center" vertical="center"/>
    </xf>
    <xf numFmtId="165" fontId="11" fillId="0" borderId="0" xfId="1" applyNumberFormat="1" applyFont="1" applyFill="1" applyAlignment="1">
      <alignment horizontal="center" vertical="center"/>
    </xf>
    <xf numFmtId="164" fontId="11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/>
    <xf numFmtId="165" fontId="15" fillId="0" borderId="0" xfId="1" applyNumberFormat="1" applyFont="1" applyFill="1"/>
    <xf numFmtId="164" fontId="49" fillId="0" borderId="0" xfId="1" applyNumberFormat="1" applyFont="1" applyFill="1" applyAlignment="1">
      <alignment vertical="center"/>
    </xf>
    <xf numFmtId="164" fontId="32" fillId="0" borderId="0" xfId="1" applyNumberFormat="1" applyFont="1" applyFill="1" applyBorder="1" applyAlignment="1">
      <alignment vertical="center" wrapText="1" readingOrder="2"/>
    </xf>
    <xf numFmtId="164" fontId="30" fillId="0" borderId="14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Alignment="1">
      <alignment vertical="center" wrapText="1"/>
    </xf>
    <xf numFmtId="164" fontId="21" fillId="0" borderId="3" xfId="1" applyNumberFormat="1" applyFont="1" applyFill="1" applyBorder="1" applyAlignment="1">
      <alignment vertical="center" wrapText="1"/>
    </xf>
    <xf numFmtId="165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 wrapText="1"/>
    </xf>
    <xf numFmtId="9" fontId="11" fillId="0" borderId="0" xfId="2" applyFont="1" applyFill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right" vertical="center"/>
    </xf>
    <xf numFmtId="164" fontId="21" fillId="0" borderId="0" xfId="1" applyNumberFormat="1" applyFont="1" applyFill="1" applyBorder="1" applyAlignment="1">
      <alignment vertical="center" wrapText="1"/>
    </xf>
    <xf numFmtId="169" fontId="11" fillId="0" borderId="0" xfId="2" applyNumberFormat="1" applyFont="1" applyFill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164" fontId="10" fillId="0" borderId="0" xfId="1" applyNumberFormat="1" applyFont="1" applyFill="1" applyAlignment="1"/>
    <xf numFmtId="166" fontId="48" fillId="0" borderId="0" xfId="1" applyNumberFormat="1" applyFont="1" applyFill="1" applyAlignment="1">
      <alignment horizontal="left" vertical="center" wrapText="1" shrinkToFit="1"/>
    </xf>
    <xf numFmtId="164" fontId="48" fillId="0" borderId="0" xfId="1" applyNumberFormat="1" applyFont="1" applyFill="1" applyAlignment="1">
      <alignment horizontal="left" vertical="center" wrapText="1" shrinkToFit="1"/>
    </xf>
    <xf numFmtId="167" fontId="48" fillId="0" borderId="0" xfId="1" applyNumberFormat="1" applyFont="1" applyFill="1" applyAlignment="1">
      <alignment horizontal="left" vertical="center" wrapText="1" shrinkToFit="1"/>
    </xf>
    <xf numFmtId="164" fontId="45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164" fontId="11" fillId="0" borderId="8" xfId="1" applyNumberFormat="1" applyFont="1" applyFill="1" applyBorder="1" applyAlignment="1">
      <alignment vertical="center"/>
    </xf>
    <xf numFmtId="9" fontId="40" fillId="0" borderId="2" xfId="2" applyFont="1" applyFill="1" applyBorder="1" applyAlignment="1">
      <alignment horizontal="center" vertical="center" wrapText="1" readingOrder="2"/>
    </xf>
    <xf numFmtId="164" fontId="10" fillId="0" borderId="0" xfId="1" applyNumberFormat="1" applyFont="1" applyFill="1" applyAlignment="1">
      <alignment horizontal="center" vertical="center" wrapText="1" readingOrder="2"/>
    </xf>
    <xf numFmtId="164" fontId="9" fillId="0" borderId="0" xfId="1" applyNumberFormat="1" applyFont="1" applyFill="1" applyAlignment="1">
      <alignment horizontal="center" vertical="center"/>
    </xf>
    <xf numFmtId="41" fontId="11" fillId="0" borderId="0" xfId="1" applyNumberFormat="1" applyFont="1" applyFill="1" applyBorder="1" applyAlignment="1">
      <alignment horizontal="center" vertical="center"/>
    </xf>
    <xf numFmtId="170" fontId="59" fillId="0" borderId="0" xfId="1" applyNumberFormat="1" applyFont="1" applyFill="1" applyAlignment="1">
      <alignment vertical="center"/>
    </xf>
    <xf numFmtId="165" fontId="23" fillId="0" borderId="0" xfId="1" applyNumberFormat="1" applyFont="1" applyFill="1" applyBorder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readingOrder="2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45" fillId="0" borderId="0" xfId="0" applyFont="1"/>
    <xf numFmtId="37" fontId="44" fillId="0" borderId="0" xfId="0" applyNumberFormat="1" applyFont="1" applyAlignment="1">
      <alignment horizontal="right" vertical="center"/>
    </xf>
    <xf numFmtId="37" fontId="44" fillId="0" borderId="15" xfId="0" applyNumberFormat="1" applyFont="1" applyBorder="1" applyAlignment="1">
      <alignment horizontal="center" vertical="center"/>
    </xf>
    <xf numFmtId="0" fontId="45" fillId="0" borderId="3" xfId="0" applyFont="1" applyBorder="1"/>
    <xf numFmtId="37" fontId="44" fillId="0" borderId="3" xfId="0" applyNumberFormat="1" applyFont="1" applyBorder="1" applyAlignment="1">
      <alignment horizontal="center" vertical="center" wrapText="1"/>
    </xf>
    <xf numFmtId="37" fontId="46" fillId="0" borderId="1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/>
    </xf>
    <xf numFmtId="164" fontId="46" fillId="0" borderId="9" xfId="0" applyNumberFormat="1" applyFont="1" applyBorder="1" applyAlignment="1">
      <alignment horizontal="left" vertical="center" wrapText="1" shrinkToFit="1"/>
    </xf>
    <xf numFmtId="168" fontId="46" fillId="0" borderId="0" xfId="0" applyNumberFormat="1" applyFont="1" applyAlignment="1">
      <alignment horizontal="center" vertical="center" wrapText="1" shrinkToFit="1"/>
    </xf>
    <xf numFmtId="0" fontId="48" fillId="0" borderId="0" xfId="0" applyFont="1"/>
    <xf numFmtId="164" fontId="45" fillId="0" borderId="0" xfId="0" applyNumberFormat="1" applyFont="1" applyAlignment="1">
      <alignment vertical="center"/>
    </xf>
    <xf numFmtId="37" fontId="46" fillId="0" borderId="17" xfId="0" applyNumberFormat="1" applyFont="1" applyBorder="1" applyAlignment="1">
      <alignment horizontal="right" vertical="center" wrapText="1"/>
    </xf>
    <xf numFmtId="164" fontId="46" fillId="0" borderId="0" xfId="0" applyNumberFormat="1" applyFont="1" applyAlignment="1">
      <alignment horizontal="left" vertical="center" wrapText="1" shrinkToFit="1"/>
    </xf>
    <xf numFmtId="164" fontId="46" fillId="0" borderId="0" xfId="0" applyNumberFormat="1" applyFont="1" applyAlignment="1">
      <alignment horizontal="right" vertical="center" wrapText="1" shrinkToFit="1"/>
    </xf>
    <xf numFmtId="164" fontId="0" fillId="0" borderId="0" xfId="0" applyNumberFormat="1"/>
    <xf numFmtId="0" fontId="0" fillId="0" borderId="0" xfId="0" applyAlignment="1">
      <alignment horizontal="right"/>
    </xf>
    <xf numFmtId="3" fontId="43" fillId="0" borderId="0" xfId="0" applyNumberFormat="1" applyFont="1"/>
    <xf numFmtId="0" fontId="17" fillId="0" borderId="0" xfId="0" applyFont="1"/>
    <xf numFmtId="0" fontId="21" fillId="0" borderId="0" xfId="0" applyFont="1"/>
    <xf numFmtId="0" fontId="21" fillId="0" borderId="1" xfId="0" applyFont="1" applyBorder="1"/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vertical="center" wrapText="1" readingOrder="2"/>
    </xf>
    <xf numFmtId="0" fontId="21" fillId="0" borderId="0" xfId="0" applyFont="1" applyAlignment="1">
      <alignment vertical="center" wrapText="1"/>
    </xf>
    <xf numFmtId="0" fontId="58" fillId="0" borderId="0" xfId="0" applyFont="1"/>
    <xf numFmtId="0" fontId="21" fillId="0" borderId="0" xfId="0" applyFont="1" applyAlignment="1">
      <alignment vertical="center" wrapText="1" readingOrder="2"/>
    </xf>
    <xf numFmtId="0" fontId="21" fillId="0" borderId="0" xfId="0" applyFont="1" applyAlignment="1">
      <alignment horizontal="center"/>
    </xf>
    <xf numFmtId="37" fontId="14" fillId="0" borderId="0" xfId="0" applyNumberFormat="1" applyFont="1" applyAlignment="1">
      <alignment horizontal="right" vertical="center" wrapText="1"/>
    </xf>
    <xf numFmtId="164" fontId="21" fillId="0" borderId="0" xfId="0" applyNumberFormat="1" applyFont="1"/>
    <xf numFmtId="0" fontId="20" fillId="0" borderId="0" xfId="0" applyFont="1" applyAlignment="1">
      <alignment horizontal="right" vertical="center" readingOrder="2"/>
    </xf>
    <xf numFmtId="0" fontId="20" fillId="0" borderId="0" xfId="0" applyFont="1" applyAlignment="1">
      <alignment vertical="center" readingOrder="2"/>
    </xf>
    <xf numFmtId="38" fontId="15" fillId="0" borderId="0" xfId="0" applyNumberFormat="1" applyFont="1"/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/>
    </xf>
    <xf numFmtId="164" fontId="21" fillId="0" borderId="1" xfId="1" applyNumberFormat="1" applyFont="1" applyFill="1" applyBorder="1" applyAlignment="1">
      <alignment horizontal="center"/>
    </xf>
    <xf numFmtId="0" fontId="19" fillId="0" borderId="0" xfId="0" applyFont="1" applyAlignment="1">
      <alignment horizontal="right" vertical="center" readingOrder="2"/>
    </xf>
    <xf numFmtId="49" fontId="21" fillId="0" borderId="0" xfId="0" applyNumberFormat="1" applyFont="1" applyAlignment="1">
      <alignment horizontal="center" vertical="center" readingOrder="2"/>
    </xf>
    <xf numFmtId="164" fontId="19" fillId="0" borderId="0" xfId="1" applyNumberFormat="1" applyFont="1" applyFill="1" applyAlignment="1">
      <alignment horizontal="right" vertical="center" readingOrder="2"/>
    </xf>
    <xf numFmtId="0" fontId="19" fillId="0" borderId="0" xfId="0" applyFont="1" applyAlignment="1">
      <alignment horizontal="center" vertical="center" readingOrder="2"/>
    </xf>
    <xf numFmtId="164" fontId="52" fillId="0" borderId="0" xfId="0" applyNumberFormat="1" applyFont="1" applyAlignment="1">
      <alignment vertical="center" wrapText="1" shrinkToFit="1"/>
    </xf>
    <xf numFmtId="0" fontId="21" fillId="0" borderId="0" xfId="0" applyFont="1" applyAlignment="1">
      <alignment horizontal="right" vertical="center"/>
    </xf>
    <xf numFmtId="38" fontId="19" fillId="0" borderId="10" xfId="0" applyNumberFormat="1" applyFont="1" applyBorder="1" applyAlignment="1">
      <alignment horizontal="right" vertical="center" readingOrder="2"/>
    </xf>
    <xf numFmtId="0" fontId="15" fillId="0" borderId="0" xfId="0" applyFont="1" applyAlignment="1">
      <alignment horizontal="right" vertical="center"/>
    </xf>
    <xf numFmtId="3" fontId="54" fillId="0" borderId="0" xfId="0" applyNumberFormat="1" applyFont="1"/>
    <xf numFmtId="164" fontId="15" fillId="0" borderId="0" xfId="1" applyNumberFormat="1" applyFont="1" applyFill="1" applyAlignment="1"/>
    <xf numFmtId="164" fontId="15" fillId="0" borderId="0" xfId="0" applyNumberFormat="1" applyFont="1"/>
    <xf numFmtId="3" fontId="15" fillId="0" borderId="0" xfId="0" applyNumberFormat="1" applyFont="1"/>
    <xf numFmtId="164" fontId="53" fillId="0" borderId="0" xfId="1" applyNumberFormat="1" applyFont="1" applyFill="1" applyAlignment="1"/>
    <xf numFmtId="164" fontId="36" fillId="0" borderId="0" xfId="0" applyNumberFormat="1" applyFont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4" fontId="11" fillId="0" borderId="0" xfId="0" applyNumberFormat="1" applyFont="1"/>
    <xf numFmtId="37" fontId="2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right" vertical="center" wrapText="1" readingOrder="2"/>
    </xf>
    <xf numFmtId="0" fontId="30" fillId="0" borderId="0" xfId="0" applyFont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0" fillId="0" borderId="1" xfId="0" applyFont="1" applyBorder="1" applyAlignment="1">
      <alignment vertical="center" wrapText="1" readingOrder="2"/>
    </xf>
    <xf numFmtId="0" fontId="31" fillId="0" borderId="0" xfId="0" applyFont="1" applyAlignment="1">
      <alignment horizontal="center" vertical="center" wrapText="1" readingOrder="2"/>
    </xf>
    <xf numFmtId="0" fontId="11" fillId="0" borderId="0" xfId="0" applyFont="1" applyAlignment="1">
      <alignment vertical="center" wrapText="1"/>
    </xf>
    <xf numFmtId="164" fontId="19" fillId="0" borderId="8" xfId="1" applyNumberFormat="1" applyFont="1" applyFill="1" applyBorder="1" applyAlignment="1">
      <alignment vertical="center"/>
    </xf>
    <xf numFmtId="3" fontId="11" fillId="0" borderId="0" xfId="0" applyNumberFormat="1" applyFont="1"/>
    <xf numFmtId="0" fontId="30" fillId="0" borderId="14" xfId="0" applyFont="1" applyBorder="1" applyAlignment="1">
      <alignment horizontal="center" vertical="center" wrapText="1" readingOrder="2"/>
    </xf>
    <xf numFmtId="37" fontId="33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 readingOrder="2"/>
    </xf>
    <xf numFmtId="0" fontId="19" fillId="0" borderId="0" xfId="0" applyFont="1"/>
    <xf numFmtId="0" fontId="30" fillId="0" borderId="1" xfId="0" applyFont="1" applyBorder="1" applyAlignment="1">
      <alignment horizontal="center" vertical="center" wrapText="1" readingOrder="2"/>
    </xf>
    <xf numFmtId="37" fontId="14" fillId="0" borderId="0" xfId="0" quotePrefix="1" applyNumberFormat="1" applyFont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1" fontId="14" fillId="0" borderId="0" xfId="0" applyNumberFormat="1" applyFont="1" applyAlignment="1">
      <alignment horizontal="right" vertical="center"/>
    </xf>
    <xf numFmtId="164" fontId="50" fillId="2" borderId="0" xfId="0" applyNumberFormat="1" applyFont="1" applyFill="1" applyAlignment="1">
      <alignment horizontal="center" vertical="center" wrapText="1"/>
    </xf>
    <xf numFmtId="0" fontId="51" fillId="2" borderId="0" xfId="0" applyFont="1" applyFill="1" applyAlignment="1">
      <alignment horizontal="center" vertical="center" wrapText="1"/>
    </xf>
    <xf numFmtId="164" fontId="52" fillId="2" borderId="0" xfId="0" applyNumberFormat="1" applyFont="1" applyFill="1" applyAlignment="1">
      <alignment vertical="center" wrapText="1" shrinkToFit="1"/>
    </xf>
    <xf numFmtId="164" fontId="11" fillId="0" borderId="0" xfId="1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right" vertical="center" wrapText="1"/>
    </xf>
    <xf numFmtId="164" fontId="11" fillId="0" borderId="18" xfId="1" applyNumberFormat="1" applyFont="1" applyFill="1" applyBorder="1" applyAlignment="1">
      <alignment vertical="center"/>
    </xf>
    <xf numFmtId="3" fontId="11" fillId="0" borderId="0" xfId="0" applyNumberFormat="1" applyFont="1" applyAlignment="1">
      <alignment horizontal="right" vertical="center" indent="1"/>
    </xf>
    <xf numFmtId="0" fontId="57" fillId="0" borderId="1" xfId="0" applyFont="1" applyBorder="1" applyAlignment="1">
      <alignment horizontal="center" vertical="center" wrapText="1" readingOrder="2"/>
    </xf>
    <xf numFmtId="0" fontId="57" fillId="0" borderId="1" xfId="0" applyFont="1" applyBorder="1" applyAlignment="1">
      <alignment vertical="center" wrapText="1" readingOrder="2"/>
    </xf>
    <xf numFmtId="164" fontId="23" fillId="0" borderId="8" xfId="1" applyNumberFormat="1" applyFont="1" applyFill="1" applyBorder="1" applyAlignment="1">
      <alignment horizontal="left" vertical="center"/>
    </xf>
    <xf numFmtId="164" fontId="23" fillId="0" borderId="8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164" fontId="15" fillId="2" borderId="0" xfId="1" applyNumberFormat="1" applyFont="1" applyFill="1" applyAlignment="1"/>
    <xf numFmtId="164" fontId="21" fillId="0" borderId="0" xfId="1" applyNumberFormat="1" applyFont="1"/>
    <xf numFmtId="164" fontId="11" fillId="0" borderId="0" xfId="1" applyNumberFormat="1" applyFont="1"/>
    <xf numFmtId="169" fontId="21" fillId="0" borderId="0" xfId="2" applyNumberFormat="1" applyFont="1"/>
    <xf numFmtId="169" fontId="11" fillId="0" borderId="0" xfId="2" applyNumberFormat="1" applyFont="1"/>
    <xf numFmtId="9" fontId="11" fillId="0" borderId="0" xfId="2" applyFont="1"/>
    <xf numFmtId="164" fontId="21" fillId="0" borderId="0" xfId="1" applyNumberFormat="1" applyFont="1" applyFill="1" applyBorder="1" applyAlignment="1">
      <alignment vertical="center"/>
    </xf>
    <xf numFmtId="164" fontId="21" fillId="0" borderId="0" xfId="1" applyNumberFormat="1" applyFont="1" applyFill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Alignment="1">
      <alignment vertical="center"/>
    </xf>
    <xf numFmtId="164" fontId="19" fillId="0" borderId="8" xfId="1" applyNumberFormat="1" applyFont="1" applyFill="1" applyBorder="1" applyAlignment="1">
      <alignment horizontal="left" vertical="center"/>
    </xf>
    <xf numFmtId="164" fontId="19" fillId="0" borderId="1" xfId="1" applyNumberFormat="1" applyFont="1" applyFill="1" applyBorder="1" applyAlignment="1">
      <alignment horizontal="right" vertical="center" readingOrder="2"/>
    </xf>
    <xf numFmtId="169" fontId="21" fillId="0" borderId="0" xfId="0" applyNumberFormat="1" applyFont="1"/>
    <xf numFmtId="165" fontId="15" fillId="0" borderId="0" xfId="0" applyNumberFormat="1" applyFont="1"/>
    <xf numFmtId="165" fontId="21" fillId="0" borderId="1" xfId="1" applyNumberFormat="1" applyFont="1" applyFill="1" applyBorder="1" applyAlignment="1">
      <alignment horizontal="center" vertical="center" wrapText="1"/>
    </xf>
    <xf numFmtId="3" fontId="13" fillId="0" borderId="0" xfId="0" applyNumberFormat="1" applyFont="1" applyAlignment="1">
      <alignment horizontal="center"/>
    </xf>
    <xf numFmtId="3" fontId="17" fillId="0" borderId="0" xfId="0" applyNumberFormat="1" applyFont="1"/>
    <xf numFmtId="164" fontId="13" fillId="0" borderId="0" xfId="0" applyNumberFormat="1" applyFont="1" applyAlignment="1">
      <alignment horizontal="center"/>
    </xf>
    <xf numFmtId="164" fontId="17" fillId="0" borderId="0" xfId="0" applyNumberFormat="1" applyFont="1"/>
    <xf numFmtId="3" fontId="21" fillId="0" borderId="0" xfId="0" applyNumberFormat="1" applyFont="1"/>
    <xf numFmtId="37" fontId="35" fillId="0" borderId="0" xfId="0" quotePrefix="1" applyNumberFormat="1" applyFont="1" applyAlignment="1">
      <alignment horizontal="right" vertical="center" wrapText="1"/>
    </xf>
    <xf numFmtId="9" fontId="21" fillId="0" borderId="0" xfId="0" applyNumberFormat="1" applyFont="1"/>
    <xf numFmtId="164" fontId="23" fillId="0" borderId="0" xfId="1" applyNumberFormat="1" applyFont="1" applyFill="1" applyBorder="1" applyAlignment="1">
      <alignment horizontal="left" vertical="center"/>
    </xf>
    <xf numFmtId="164" fontId="21" fillId="0" borderId="0" xfId="1" applyNumberFormat="1" applyFont="1" applyFill="1" applyAlignment="1">
      <alignment horizontal="right" vertical="center"/>
    </xf>
    <xf numFmtId="164" fontId="13" fillId="0" borderId="8" xfId="1" applyNumberFormat="1" applyFont="1" applyFill="1" applyBorder="1" applyAlignment="1">
      <alignment horizontal="center" vertical="center"/>
    </xf>
    <xf numFmtId="164" fontId="13" fillId="0" borderId="8" xfId="1" applyNumberFormat="1" applyFont="1" applyFill="1" applyBorder="1" applyAlignment="1">
      <alignment vertical="center"/>
    </xf>
    <xf numFmtId="164" fontId="60" fillId="0" borderId="0" xfId="1" applyNumberFormat="1" applyFont="1" applyFill="1"/>
    <xf numFmtId="169" fontId="19" fillId="0" borderId="0" xfId="2" applyNumberFormat="1" applyFont="1" applyFill="1" applyAlignment="1">
      <alignment horizontal="center" vertical="center" wrapText="1" shrinkToFit="1" readingOrder="2"/>
    </xf>
    <xf numFmtId="169" fontId="19" fillId="0" borderId="0" xfId="2" applyNumberFormat="1" applyFont="1" applyAlignment="1">
      <alignment horizontal="center" vertical="center" wrapText="1" readingOrder="2"/>
    </xf>
    <xf numFmtId="169" fontId="19" fillId="0" borderId="2" xfId="2" applyNumberFormat="1" applyFont="1" applyBorder="1" applyAlignment="1">
      <alignment horizontal="center" vertical="center" readingOrder="2"/>
    </xf>
    <xf numFmtId="169" fontId="19" fillId="0" borderId="0" xfId="2" applyNumberFormat="1" applyFont="1" applyAlignment="1">
      <alignment horizontal="center" vertical="center" readingOrder="2"/>
    </xf>
    <xf numFmtId="169" fontId="19" fillId="0" borderId="3" xfId="2" applyNumberFormat="1" applyFont="1" applyBorder="1" applyAlignment="1">
      <alignment horizontal="center" vertical="center" readingOrder="2"/>
    </xf>
    <xf numFmtId="3" fontId="64" fillId="0" borderId="0" xfId="0" applyNumberFormat="1" applyFont="1"/>
    <xf numFmtId="9" fontId="7" fillId="0" borderId="0" xfId="2" applyFont="1" applyFill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center" vertical="center" readingOrder="2"/>
    </xf>
    <xf numFmtId="37" fontId="44" fillId="0" borderId="14" xfId="0" applyNumberFormat="1" applyFont="1" applyBorder="1" applyAlignment="1">
      <alignment horizontal="center" vertical="center" wrapText="1"/>
    </xf>
    <xf numFmtId="10" fontId="59" fillId="0" borderId="0" xfId="2" applyNumberFormat="1" applyFont="1" applyFill="1" applyAlignment="1">
      <alignment vertical="center"/>
    </xf>
    <xf numFmtId="10" fontId="46" fillId="0" borderId="0" xfId="2" applyNumberFormat="1" applyFont="1" applyAlignment="1">
      <alignment horizontal="center" vertical="center" wrapText="1" shrinkToFit="1"/>
    </xf>
    <xf numFmtId="171" fontId="0" fillId="0" borderId="0" xfId="1" applyNumberFormat="1" applyFont="1" applyFill="1"/>
    <xf numFmtId="170" fontId="0" fillId="0" borderId="0" xfId="1" applyNumberFormat="1" applyFont="1" applyFill="1"/>
    <xf numFmtId="164" fontId="7" fillId="0" borderId="2" xfId="0" applyNumberFormat="1" applyFont="1" applyBorder="1" applyAlignment="1">
      <alignment horizontal="center" vertical="center" readingOrder="2"/>
    </xf>
    <xf numFmtId="9" fontId="7" fillId="0" borderId="2" xfId="2" applyFont="1" applyFill="1" applyBorder="1" applyAlignment="1">
      <alignment horizontal="center" vertical="center" readingOrder="2"/>
    </xf>
    <xf numFmtId="0" fontId="36" fillId="0" borderId="0" xfId="0" applyFont="1" applyAlignment="1">
      <alignment horizontal="center" vertical="center"/>
    </xf>
    <xf numFmtId="0" fontId="36" fillId="0" borderId="0" xfId="0" applyFont="1"/>
    <xf numFmtId="0" fontId="17" fillId="0" borderId="19" xfId="0" applyFont="1" applyBorder="1" applyAlignment="1">
      <alignment horizontal="center" vertical="center" wrapText="1" readingOrder="2"/>
    </xf>
    <xf numFmtId="0" fontId="66" fillId="0" borderId="19" xfId="0" applyFont="1" applyBorder="1" applyAlignment="1">
      <alignment horizontal="center" vertical="center" wrapText="1" readingOrder="2"/>
    </xf>
    <xf numFmtId="0" fontId="15" fillId="0" borderId="19" xfId="0" applyFont="1" applyBorder="1" applyAlignment="1">
      <alignment horizontal="center" vertical="center" wrapText="1" readingOrder="2"/>
    </xf>
    <xf numFmtId="0" fontId="67" fillId="0" borderId="19" xfId="0" applyFont="1" applyBorder="1" applyAlignment="1">
      <alignment horizontal="center" vertical="center" wrapText="1" readingOrder="2"/>
    </xf>
    <xf numFmtId="0" fontId="68" fillId="0" borderId="19" xfId="0" applyFont="1" applyBorder="1" applyAlignment="1">
      <alignment horizontal="center" vertical="center" wrapText="1" readingOrder="2"/>
    </xf>
    <xf numFmtId="0" fontId="21" fillId="4" borderId="0" xfId="0" applyFont="1" applyFill="1" applyAlignment="1">
      <alignment vertical="center" wrapText="1" readingOrder="2"/>
    </xf>
    <xf numFmtId="0" fontId="21" fillId="4" borderId="0" xfId="0" applyFont="1" applyFill="1" applyAlignment="1">
      <alignment horizontal="center" vertical="center" wrapText="1" readingOrder="2"/>
    </xf>
    <xf numFmtId="164" fontId="21" fillId="4" borderId="2" xfId="1" applyNumberFormat="1" applyFont="1" applyFill="1" applyBorder="1" applyAlignment="1">
      <alignment horizontal="center" vertical="center" readingOrder="2"/>
    </xf>
    <xf numFmtId="0" fontId="21" fillId="4" borderId="0" xfId="0" applyFont="1" applyFill="1"/>
    <xf numFmtId="10" fontId="21" fillId="4" borderId="2" xfId="1" applyNumberFormat="1" applyFont="1" applyFill="1" applyBorder="1" applyAlignment="1">
      <alignment horizontal="center" vertical="center" readingOrder="2"/>
    </xf>
    <xf numFmtId="0" fontId="38" fillId="2" borderId="20" xfId="0" applyFont="1" applyFill="1" applyBorder="1" applyAlignment="1">
      <alignment horizontal="right" vertical="center" readingOrder="2"/>
    </xf>
    <xf numFmtId="38" fontId="22" fillId="3" borderId="21" xfId="1" applyNumberFormat="1" applyFont="1" applyFill="1" applyBorder="1" applyAlignment="1">
      <alignment horizontal="right" vertical="center" readingOrder="2"/>
    </xf>
    <xf numFmtId="0" fontId="38" fillId="2" borderId="22" xfId="0" applyFont="1" applyFill="1" applyBorder="1" applyAlignment="1">
      <alignment horizontal="right" vertical="center" readingOrder="2"/>
    </xf>
    <xf numFmtId="3" fontId="36" fillId="0" borderId="0" xfId="0" applyNumberFormat="1" applyFont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3" fontId="63" fillId="0" borderId="0" xfId="0" applyNumberFormat="1" applyFont="1" applyAlignment="1">
      <alignment vertical="center"/>
    </xf>
    <xf numFmtId="3" fontId="5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3" fontId="37" fillId="0" borderId="0" xfId="0" applyNumberFormat="1" applyFont="1" applyAlignment="1">
      <alignment vertical="center"/>
    </xf>
    <xf numFmtId="0" fontId="24" fillId="0" borderId="0" xfId="0" applyFont="1" applyAlignment="1">
      <alignment horizontal="right" vertical="center" wrapText="1" readingOrder="2"/>
    </xf>
    <xf numFmtId="37" fontId="29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37" fontId="70" fillId="0" borderId="0" xfId="0" applyNumberFormat="1" applyFont="1" applyAlignment="1">
      <alignment horizontal="center" vertical="center"/>
    </xf>
    <xf numFmtId="0" fontId="23" fillId="0" borderId="0" xfId="0" applyFont="1"/>
    <xf numFmtId="9" fontId="23" fillId="0" borderId="0" xfId="2" applyFont="1" applyFill="1" applyAlignment="1">
      <alignment horizontal="center" vertical="center"/>
    </xf>
    <xf numFmtId="164" fontId="23" fillId="0" borderId="8" xfId="1" applyNumberFormat="1" applyFont="1" applyFill="1" applyBorder="1" applyAlignment="1">
      <alignment vertical="center"/>
    </xf>
    <xf numFmtId="164" fontId="23" fillId="0" borderId="0" xfId="1" applyNumberFormat="1" applyFont="1" applyFill="1" applyAlignment="1">
      <alignment vertical="center"/>
    </xf>
    <xf numFmtId="37" fontId="21" fillId="0" borderId="0" xfId="0" applyNumberFormat="1" applyFont="1"/>
    <xf numFmtId="0" fontId="19" fillId="0" borderId="0" xfId="0" applyFont="1" applyAlignment="1">
      <alignment vertical="center" wrapText="1"/>
    </xf>
    <xf numFmtId="164" fontId="19" fillId="0" borderId="0" xfId="1" applyNumberFormat="1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38" fontId="15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61" fillId="0" borderId="8" xfId="1" applyNumberFormat="1" applyFont="1" applyFill="1" applyBorder="1" applyAlignment="1">
      <alignment horizontal="center" vertical="center"/>
    </xf>
    <xf numFmtId="3" fontId="15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7" fillId="0" borderId="0" xfId="1" applyNumberFormat="1" applyFont="1" applyBorder="1" applyAlignment="1">
      <alignment horizontal="center" vertical="center" wrapText="1" readingOrder="2"/>
    </xf>
    <xf numFmtId="164" fontId="7" fillId="0" borderId="0" xfId="1" applyNumberFormat="1" applyFont="1" applyAlignment="1">
      <alignment horizontal="center" vertical="center" wrapText="1" readingOrder="2"/>
    </xf>
    <xf numFmtId="164" fontId="7" fillId="0" borderId="3" xfId="1" applyNumberFormat="1" applyFont="1" applyBorder="1" applyAlignment="1">
      <alignment horizontal="center" vertical="center" wrapText="1" readingOrder="2"/>
    </xf>
    <xf numFmtId="164" fontId="7" fillId="0" borderId="1" xfId="1" applyNumberFormat="1" applyFont="1" applyBorder="1" applyAlignment="1">
      <alignment horizontal="center" vertical="center" wrapText="1" readingOrder="2"/>
    </xf>
    <xf numFmtId="10" fontId="7" fillId="0" borderId="3" xfId="2" applyNumberFormat="1" applyFont="1" applyBorder="1" applyAlignment="1">
      <alignment horizontal="center" vertical="center" wrapText="1" readingOrder="2"/>
    </xf>
    <xf numFmtId="10" fontId="7" fillId="0" borderId="1" xfId="2" applyNumberFormat="1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164" fontId="7" fillId="0" borderId="0" xfId="1" applyNumberFormat="1" applyFont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 readingOrder="2"/>
    </xf>
    <xf numFmtId="164" fontId="7" fillId="0" borderId="1" xfId="1" applyNumberFormat="1" applyFont="1" applyBorder="1" applyAlignment="1">
      <alignment horizontal="center" vertical="center" readingOrder="2"/>
    </xf>
    <xf numFmtId="164" fontId="7" fillId="0" borderId="0" xfId="1" applyNumberFormat="1" applyFont="1" applyBorder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164" fontId="7" fillId="0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readingOrder="2"/>
    </xf>
    <xf numFmtId="0" fontId="10" fillId="0" borderId="1" xfId="0" applyFont="1" applyBorder="1" applyAlignment="1">
      <alignment horizontal="center" vertical="center" readingOrder="2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2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/>
    </xf>
    <xf numFmtId="37" fontId="44" fillId="0" borderId="0" xfId="0" applyNumberFormat="1" applyFont="1" applyAlignment="1">
      <alignment horizontal="right" vertical="center"/>
    </xf>
    <xf numFmtId="0" fontId="45" fillId="0" borderId="0" xfId="0" applyFont="1"/>
    <xf numFmtId="0" fontId="57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 readingOrder="2"/>
    </xf>
    <xf numFmtId="0" fontId="21" fillId="0" borderId="3" xfId="0" applyFont="1" applyBorder="1" applyAlignment="1">
      <alignment horizontal="center" vertical="center" readingOrder="2"/>
    </xf>
    <xf numFmtId="0" fontId="21" fillId="0" borderId="1" xfId="0" applyFont="1" applyBorder="1" applyAlignment="1">
      <alignment horizontal="center" vertical="center" readingOrder="2"/>
    </xf>
    <xf numFmtId="0" fontId="21" fillId="0" borderId="0" xfId="0" applyFont="1" applyAlignment="1">
      <alignment horizontal="center" vertical="center" wrapText="1" readingOrder="2"/>
    </xf>
    <xf numFmtId="0" fontId="21" fillId="0" borderId="1" xfId="0" applyFont="1" applyBorder="1" applyAlignment="1">
      <alignment horizontal="center" vertical="center" wrapText="1" readingOrder="2"/>
    </xf>
    <xf numFmtId="164" fontId="21" fillId="0" borderId="0" xfId="1" applyNumberFormat="1" applyFont="1" applyFill="1" applyBorder="1" applyAlignment="1">
      <alignment horizontal="center" vertical="center" readingOrder="2"/>
    </xf>
    <xf numFmtId="164" fontId="21" fillId="0" borderId="1" xfId="1" applyNumberFormat="1" applyFont="1" applyFill="1" applyBorder="1" applyAlignment="1">
      <alignment horizontal="center" vertical="center" readingOrder="2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 readingOrder="2"/>
    </xf>
    <xf numFmtId="0" fontId="25" fillId="0" borderId="1" xfId="0" applyFont="1" applyBorder="1" applyAlignment="1">
      <alignment horizontal="center" vertical="center" wrapText="1" readingOrder="2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16" fillId="0" borderId="3" xfId="1" applyNumberFormat="1" applyFont="1" applyBorder="1" applyAlignment="1">
      <alignment horizontal="center" vertical="center" wrapText="1"/>
    </xf>
    <xf numFmtId="165" fontId="16" fillId="0" borderId="0" xfId="1" applyNumberFormat="1" applyFont="1" applyBorder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64" fontId="25" fillId="0" borderId="3" xfId="1" applyNumberFormat="1" applyFont="1" applyBorder="1" applyAlignment="1">
      <alignment horizontal="center" vertical="center" wrapText="1" readingOrder="2"/>
    </xf>
    <xf numFmtId="164" fontId="25" fillId="0" borderId="0" xfId="1" applyNumberFormat="1" applyFont="1" applyBorder="1" applyAlignment="1">
      <alignment horizontal="center" vertical="center" wrapText="1" readingOrder="2"/>
    </xf>
    <xf numFmtId="165" fontId="25" fillId="0" borderId="3" xfId="1" applyNumberFormat="1" applyFont="1" applyBorder="1" applyAlignment="1">
      <alignment horizontal="center" vertical="center" wrapText="1" readingOrder="2"/>
    </xf>
    <xf numFmtId="165" fontId="25" fillId="0" borderId="0" xfId="1" applyNumberFormat="1" applyFont="1" applyBorder="1" applyAlignment="1">
      <alignment horizontal="center" vertical="center" wrapText="1" readingOrder="2"/>
    </xf>
    <xf numFmtId="0" fontId="25" fillId="0" borderId="3" xfId="0" applyFont="1" applyBorder="1" applyAlignment="1">
      <alignment horizontal="center" vertical="center" wrapText="1" readingOrder="2"/>
    </xf>
    <xf numFmtId="164" fontId="16" fillId="0" borderId="3" xfId="1" applyNumberFormat="1" applyFont="1" applyBorder="1" applyAlignment="1">
      <alignment horizontal="center" vertical="center" wrapText="1"/>
    </xf>
    <xf numFmtId="164" fontId="16" fillId="0" borderId="0" xfId="1" applyNumberFormat="1" applyFont="1" applyBorder="1" applyAlignment="1">
      <alignment horizontal="center" vertical="center" wrapText="1"/>
    </xf>
    <xf numFmtId="164" fontId="16" fillId="0" borderId="0" xfId="1" applyNumberFormat="1" applyFont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30" fillId="0" borderId="3" xfId="0" applyFont="1" applyBorder="1" applyAlignment="1">
      <alignment horizontal="center"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0" fillId="0" borderId="1" xfId="0" applyFont="1" applyBorder="1" applyAlignment="1">
      <alignment horizontal="center" vertical="center" wrapText="1" readingOrder="2"/>
    </xf>
    <xf numFmtId="0" fontId="23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65" fillId="0" borderId="0" xfId="0" applyFont="1" applyAlignment="1">
      <alignment horizontal="right" vertical="center" readingOrder="2"/>
    </xf>
    <xf numFmtId="0" fontId="15" fillId="0" borderId="19" xfId="0" applyFont="1" applyBorder="1" applyAlignment="1">
      <alignment horizontal="center" vertical="center" wrapText="1" readingOrder="2"/>
    </xf>
    <xf numFmtId="0" fontId="67" fillId="0" borderId="19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right" vertical="center" readingOrder="2"/>
    </xf>
    <xf numFmtId="0" fontId="30" fillId="0" borderId="4" xfId="0" applyFont="1" applyBorder="1" applyAlignment="1">
      <alignment horizontal="center" vertical="center" wrapText="1" readingOrder="2"/>
    </xf>
    <xf numFmtId="164" fontId="19" fillId="0" borderId="4" xfId="1" applyNumberFormat="1" applyFont="1" applyFill="1" applyBorder="1" applyAlignment="1">
      <alignment horizontal="center" vertical="center" wrapText="1"/>
    </xf>
    <xf numFmtId="37" fontId="29" fillId="0" borderId="11" xfId="0" applyNumberFormat="1" applyFont="1" applyBorder="1" applyAlignment="1">
      <alignment horizontal="center" vertical="center"/>
    </xf>
    <xf numFmtId="0" fontId="15" fillId="0" borderId="12" xfId="0" applyFont="1" applyBorder="1"/>
    <xf numFmtId="0" fontId="27" fillId="0" borderId="0" xfId="0" applyFont="1" applyAlignment="1">
      <alignment horizontal="right" vertical="center" readingOrder="2"/>
    </xf>
    <xf numFmtId="165" fontId="27" fillId="0" borderId="0" xfId="1" applyNumberFormat="1" applyFont="1" applyAlignment="1">
      <alignment horizontal="right" vertical="center" readingOrder="2"/>
    </xf>
    <xf numFmtId="0" fontId="12" fillId="0" borderId="0" xfId="0" applyFont="1" applyAlignment="1">
      <alignment horizontal="right" vertical="center" readingOrder="2"/>
    </xf>
    <xf numFmtId="0" fontId="16" fillId="0" borderId="1" xfId="0" applyFont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 readingOrder="2"/>
    </xf>
    <xf numFmtId="165" fontId="24" fillId="0" borderId="1" xfId="1" applyNumberFormat="1" applyFont="1" applyFill="1" applyBorder="1" applyAlignment="1">
      <alignment horizontal="center" vertical="center" wrapText="1" readingOrder="2"/>
    </xf>
    <xf numFmtId="165" fontId="27" fillId="0" borderId="0" xfId="1" applyNumberFormat="1" applyFont="1" applyFill="1" applyAlignment="1">
      <alignment horizontal="right" vertical="center" readingOrder="2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165" fontId="23" fillId="0" borderId="1" xfId="1" applyNumberFormat="1" applyFont="1" applyFill="1" applyBorder="1" applyAlignment="1">
      <alignment horizontal="center" vertical="center"/>
    </xf>
    <xf numFmtId="164" fontId="33" fillId="0" borderId="0" xfId="0" applyNumberFormat="1" applyFont="1" applyAlignment="1">
      <alignment horizontal="right" vertical="center" wrapText="1" shrinkToFit="1"/>
    </xf>
    <xf numFmtId="164" fontId="13" fillId="0" borderId="2" xfId="1" applyNumberFormat="1" applyFont="1" applyFill="1" applyBorder="1" applyAlignment="1">
      <alignment vertical="center"/>
    </xf>
    <xf numFmtId="0" fontId="15" fillId="0" borderId="0" xfId="0" applyFont="1" applyFill="1"/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34634</xdr:rowOff>
    </xdr:from>
    <xdr:to>
      <xdr:col>8</xdr:col>
      <xdr:colOff>554182</xdr:colOff>
      <xdr:row>35</xdr:row>
      <xdr:rowOff>180974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AD8DFD5-D9B1-9460-3414-3A995555F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5534909" y="34634"/>
          <a:ext cx="5403273" cy="7783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79998168889431442"/>
    <pageSetUpPr fitToPage="1"/>
  </sheetPr>
  <dimension ref="A18:M31"/>
  <sheetViews>
    <sheetView rightToLeft="1" tabSelected="1" view="pageBreakPreview" zoomScale="55" zoomScaleNormal="100" zoomScaleSheetLayoutView="55" workbookViewId="0">
      <selection activeCell="O28" sqref="O28"/>
    </sheetView>
  </sheetViews>
  <sheetFormatPr defaultColWidth="9.140625" defaultRowHeight="17.25"/>
  <cols>
    <col min="1" max="16384" width="9.140625" style="7"/>
  </cols>
  <sheetData>
    <row r="18" spans="1:13">
      <c r="M18" s="7" t="s">
        <v>55</v>
      </c>
    </row>
    <row r="24" spans="1:13" ht="15" customHeight="1">
      <c r="A24" s="303" t="s">
        <v>69</v>
      </c>
      <c r="B24" s="303"/>
      <c r="C24" s="303"/>
      <c r="D24" s="303"/>
      <c r="E24" s="303"/>
      <c r="F24" s="303"/>
      <c r="G24" s="303"/>
      <c r="H24" s="303"/>
      <c r="I24" s="303"/>
      <c r="J24" s="303"/>
      <c r="K24" s="18"/>
      <c r="L24" s="18"/>
    </row>
    <row r="25" spans="1:13" ht="15" customHeight="1">
      <c r="A25" s="303"/>
      <c r="B25" s="303"/>
      <c r="C25" s="303"/>
      <c r="D25" s="303"/>
      <c r="E25" s="303"/>
      <c r="F25" s="303"/>
      <c r="G25" s="303"/>
      <c r="H25" s="303"/>
      <c r="I25" s="303"/>
      <c r="J25" s="303"/>
      <c r="K25" s="18"/>
      <c r="L25" s="18"/>
    </row>
    <row r="26" spans="1:13" ht="15" customHeight="1">
      <c r="A26" s="303"/>
      <c r="B26" s="303"/>
      <c r="C26" s="303"/>
      <c r="D26" s="303"/>
      <c r="E26" s="303"/>
      <c r="F26" s="303"/>
      <c r="G26" s="303"/>
      <c r="H26" s="303"/>
      <c r="I26" s="303"/>
      <c r="J26" s="303"/>
      <c r="K26" s="18"/>
      <c r="L26" s="18"/>
    </row>
    <row r="28" spans="1:13" ht="15" customHeight="1">
      <c r="A28" s="303" t="s">
        <v>284</v>
      </c>
      <c r="B28" s="303"/>
      <c r="C28" s="303"/>
      <c r="D28" s="303"/>
      <c r="E28" s="303"/>
      <c r="F28" s="303"/>
      <c r="G28" s="303"/>
      <c r="H28" s="303"/>
      <c r="I28" s="303"/>
      <c r="J28" s="303"/>
      <c r="K28" s="303"/>
      <c r="L28" s="303"/>
    </row>
    <row r="29" spans="1:13" ht="15" customHeight="1">
      <c r="A29" s="303"/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</row>
    <row r="30" spans="1:13" ht="15" customHeight="1">
      <c r="A30" s="303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</row>
    <row r="31" spans="1:13" ht="15" customHeight="1">
      <c r="A31" s="303"/>
      <c r="B31" s="303"/>
      <c r="C31" s="303"/>
      <c r="D31" s="303"/>
      <c r="E31" s="303"/>
      <c r="F31" s="303"/>
      <c r="G31" s="303"/>
      <c r="H31" s="303"/>
      <c r="I31" s="303"/>
      <c r="J31" s="303"/>
      <c r="K31" s="303"/>
      <c r="L31" s="303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4" tint="0.79998168889431442"/>
    <pageSetUpPr fitToPage="1"/>
  </sheetPr>
  <dimension ref="A1:L100"/>
  <sheetViews>
    <sheetView rightToLeft="1" view="pageBreakPreview" topLeftCell="A79" zoomScale="70" zoomScaleNormal="100" zoomScaleSheetLayoutView="70" workbookViewId="0">
      <selection activeCell="G91" sqref="G91"/>
    </sheetView>
  </sheetViews>
  <sheetFormatPr defaultColWidth="9.140625" defaultRowHeight="21.75"/>
  <cols>
    <col min="1" max="1" width="43" style="111" customWidth="1"/>
    <col min="2" max="2" width="0.7109375" style="111" customWidth="1"/>
    <col min="3" max="3" width="22.85546875" style="111" hidden="1" customWidth="1"/>
    <col min="4" max="4" width="0.7109375" style="111" hidden="1" customWidth="1"/>
    <col min="5" max="5" width="18.42578125" style="72" customWidth="1"/>
    <col min="6" max="6" width="1.42578125" style="72" customWidth="1"/>
    <col min="7" max="7" width="21.7109375" style="72" customWidth="1"/>
    <col min="8" max="8" width="1.42578125" style="72" customWidth="1"/>
    <col min="9" max="9" width="19.5703125" style="72" customWidth="1"/>
    <col min="10" max="10" width="1.28515625" style="111" customWidth="1"/>
    <col min="11" max="11" width="22" style="111" customWidth="1"/>
    <col min="12" max="12" width="0.7109375" style="111" customWidth="1"/>
    <col min="13" max="16384" width="9.140625" style="111"/>
  </cols>
  <sheetData>
    <row r="1" spans="1:12" ht="22.5">
      <c r="A1" s="372" t="s">
        <v>84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</row>
    <row r="2" spans="1:12" ht="22.5">
      <c r="A2" s="372" t="s">
        <v>53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</row>
    <row r="3" spans="1:12" ht="22.5">
      <c r="A3" s="372" t="str">
        <f>' سهام'!A3:W3</f>
        <v>برای ماه منتهی به 1403/02/31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</row>
    <row r="4" spans="1:12">
      <c r="A4" s="339" t="s">
        <v>28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</row>
    <row r="5" spans="1:12" ht="22.5" thickBot="1">
      <c r="A5" s="146"/>
      <c r="B5" s="146"/>
      <c r="C5" s="146"/>
      <c r="D5" s="145"/>
      <c r="E5" s="65"/>
      <c r="F5" s="65"/>
      <c r="G5" s="65"/>
      <c r="H5" s="65"/>
      <c r="I5" s="65"/>
      <c r="J5" s="146"/>
      <c r="K5" s="146"/>
      <c r="L5" s="146"/>
    </row>
    <row r="6" spans="1:12" ht="37.5" customHeight="1" thickBot="1">
      <c r="A6" s="378" t="s">
        <v>18</v>
      </c>
      <c r="B6" s="378"/>
      <c r="C6" s="378"/>
      <c r="D6" s="149"/>
      <c r="E6" s="379" t="s">
        <v>289</v>
      </c>
      <c r="F6" s="379"/>
      <c r="G6" s="379"/>
      <c r="H6" s="379"/>
      <c r="I6" s="378" t="s">
        <v>290</v>
      </c>
      <c r="J6" s="378"/>
      <c r="K6" s="378"/>
      <c r="L6" s="378"/>
    </row>
    <row r="7" spans="1:12" ht="37.5">
      <c r="A7" s="191" t="s">
        <v>14</v>
      </c>
      <c r="B7" s="149"/>
      <c r="C7" s="191" t="s">
        <v>9</v>
      </c>
      <c r="D7" s="185"/>
      <c r="E7" s="85" t="s">
        <v>15</v>
      </c>
      <c r="F7" s="86"/>
      <c r="G7" s="85" t="s">
        <v>16</v>
      </c>
      <c r="H7" s="87"/>
      <c r="I7" s="85" t="s">
        <v>15</v>
      </c>
      <c r="J7" s="149"/>
      <c r="K7" s="191" t="s">
        <v>16</v>
      </c>
      <c r="L7" s="149"/>
    </row>
    <row r="8" spans="1:12">
      <c r="A8" s="192" t="s">
        <v>109</v>
      </c>
      <c r="B8" s="149"/>
      <c r="C8" s="198" t="s">
        <v>98</v>
      </c>
      <c r="D8" s="185"/>
      <c r="E8" s="68">
        <f>VLOOKUP(A8,'سود سپرده بانکی'!$A$7:$Q$97,11,0)</f>
        <v>2451</v>
      </c>
      <c r="F8" s="86"/>
      <c r="G8" s="110">
        <f t="shared" ref="G8:G48" si="0">E8/$E$99</f>
        <v>4.0998254607887703E-8</v>
      </c>
      <c r="H8" s="94"/>
      <c r="I8" s="68">
        <f>VLOOKUP(A8,'سود سپرده بانکی'!$A$7:$Q$97,17,0)</f>
        <v>11784</v>
      </c>
      <c r="J8" s="149"/>
      <c r="K8" s="110">
        <f t="shared" ref="K8:K40" si="1">I8/$I$99</f>
        <v>5.7909936452035332E-8</v>
      </c>
      <c r="L8" s="149"/>
    </row>
    <row r="9" spans="1:12">
      <c r="A9" s="192" t="s">
        <v>102</v>
      </c>
      <c r="B9" s="149"/>
      <c r="C9" s="198" t="s">
        <v>104</v>
      </c>
      <c r="D9" s="185"/>
      <c r="E9" s="68">
        <f>VLOOKUP(A9,'سود سپرده بانکی'!$A$7:$Q$97,11,0)</f>
        <v>2783779757</v>
      </c>
      <c r="F9" s="86"/>
      <c r="G9" s="110">
        <f t="shared" si="0"/>
        <v>4.6564712872203082E-2</v>
      </c>
      <c r="H9" s="94"/>
      <c r="I9" s="68">
        <f>VLOOKUP(A9,'سود سپرده بانکی'!$A$7:$Q$97,17,0)</f>
        <v>6033197657</v>
      </c>
      <c r="J9" s="149"/>
      <c r="K9" s="110">
        <f t="shared" si="1"/>
        <v>2.9648853777956417E-2</v>
      </c>
      <c r="L9" s="149"/>
    </row>
    <row r="10" spans="1:12">
      <c r="A10" s="192" t="s">
        <v>180</v>
      </c>
      <c r="B10" s="149"/>
      <c r="C10" s="198" t="s">
        <v>202</v>
      </c>
      <c r="D10" s="185"/>
      <c r="E10" s="68">
        <f>VLOOKUP(A10,'سود سپرده بانکی'!$A$7:$Q$97,11,0)</f>
        <v>0</v>
      </c>
      <c r="F10" s="86"/>
      <c r="G10" s="110">
        <f t="shared" si="0"/>
        <v>0</v>
      </c>
      <c r="H10" s="94"/>
      <c r="I10" s="68">
        <f>VLOOKUP(A10,'سود سپرده بانکی'!$A$7:$Q$97,17,0)</f>
        <v>1133055240.2616823</v>
      </c>
      <c r="J10" s="149"/>
      <c r="K10" s="110">
        <f t="shared" si="1"/>
        <v>5.5681565648506145E-3</v>
      </c>
      <c r="L10" s="149"/>
    </row>
    <row r="11" spans="1:12">
      <c r="A11" s="192" t="s">
        <v>114</v>
      </c>
      <c r="B11" s="149"/>
      <c r="C11" s="198" t="s">
        <v>122</v>
      </c>
      <c r="D11" s="185"/>
      <c r="E11" s="68">
        <f>VLOOKUP(A11,'سود سپرده بانکی'!$A$7:$Q$97,11,0)</f>
        <v>0</v>
      </c>
      <c r="F11" s="86"/>
      <c r="G11" s="110">
        <f t="shared" si="0"/>
        <v>0</v>
      </c>
      <c r="H11" s="94"/>
      <c r="I11" s="68">
        <f>VLOOKUP(A11,'سود سپرده بانکی'!$A$7:$Q$97,17,0)</f>
        <v>10554357.980769232</v>
      </c>
      <c r="J11" s="149"/>
      <c r="K11" s="110">
        <f t="shared" si="1"/>
        <v>5.1867124911607103E-5</v>
      </c>
      <c r="L11" s="149"/>
    </row>
    <row r="12" spans="1:12">
      <c r="A12" s="192" t="s">
        <v>116</v>
      </c>
      <c r="B12" s="149"/>
      <c r="C12" s="198" t="s">
        <v>121</v>
      </c>
      <c r="D12" s="185"/>
      <c r="E12" s="68">
        <f>VLOOKUP(A12,'سود سپرده بانکی'!$A$7:$Q$97,11,0)</f>
        <v>0</v>
      </c>
      <c r="F12" s="86"/>
      <c r="G12" s="110">
        <f t="shared" si="0"/>
        <v>0</v>
      </c>
      <c r="H12" s="94"/>
      <c r="I12" s="68">
        <f>VLOOKUP(A12,'سود سپرده بانکی'!$A$7:$Q$97,17,0)</f>
        <v>13592275.961538462</v>
      </c>
      <c r="J12" s="149"/>
      <c r="K12" s="110">
        <f t="shared" si="1"/>
        <v>6.6796320194434798E-5</v>
      </c>
      <c r="L12" s="149"/>
    </row>
    <row r="13" spans="1:12">
      <c r="A13" s="192" t="s">
        <v>183</v>
      </c>
      <c r="B13" s="149"/>
      <c r="C13" s="198" t="s">
        <v>205</v>
      </c>
      <c r="D13" s="185"/>
      <c r="E13" s="68">
        <f>VLOOKUP(A13,'سود سپرده بانکی'!$A$7:$Q$97,11,0)</f>
        <v>374950358.41121495</v>
      </c>
      <c r="F13" s="86"/>
      <c r="G13" s="110">
        <f t="shared" si="0"/>
        <v>6.271852411041101E-3</v>
      </c>
      <c r="H13" s="94"/>
      <c r="I13" s="68">
        <f>VLOOKUP(A13,'سود سپرده بانکی'!$A$7:$Q$97,17,0)</f>
        <v>11624457203.831776</v>
      </c>
      <c r="J13" s="149"/>
      <c r="K13" s="110">
        <f t="shared" si="1"/>
        <v>5.7125897654726955E-2</v>
      </c>
      <c r="L13" s="149"/>
    </row>
    <row r="14" spans="1:12">
      <c r="A14" s="192" t="s">
        <v>127</v>
      </c>
      <c r="B14" s="149"/>
      <c r="C14" s="198" t="s">
        <v>130</v>
      </c>
      <c r="D14" s="185"/>
      <c r="E14" s="68">
        <f>VLOOKUP(A14,'سود سپرده بانکی'!$A$7:$Q$97,11,0)</f>
        <v>295017302.58620691</v>
      </c>
      <c r="F14" s="86"/>
      <c r="G14" s="110">
        <f t="shared" si="0"/>
        <v>4.9347998715469433E-3</v>
      </c>
      <c r="H14" s="94"/>
      <c r="I14" s="68">
        <f>VLOOKUP(A14,'سود سپرده بانکی'!$A$7:$Q$97,17,0)</f>
        <v>3312018277.5862069</v>
      </c>
      <c r="J14" s="149"/>
      <c r="K14" s="110">
        <f t="shared" si="1"/>
        <v>1.6276202306771619E-2</v>
      </c>
      <c r="L14" s="149"/>
    </row>
    <row r="15" spans="1:12">
      <c r="A15" s="192" t="s">
        <v>125</v>
      </c>
      <c r="B15" s="149"/>
      <c r="C15" s="198" t="s">
        <v>128</v>
      </c>
      <c r="D15" s="185"/>
      <c r="E15" s="68">
        <f>VLOOKUP(A15,'سود سپرده بانکی'!$A$7:$Q$97,11,0)</f>
        <v>209664413.79310343</v>
      </c>
      <c r="F15" s="86"/>
      <c r="G15" s="110">
        <f t="shared" si="0"/>
        <v>3.5070889510008876E-3</v>
      </c>
      <c r="H15" s="94"/>
      <c r="I15" s="68">
        <f>VLOOKUP(A15,'سود سپرده بانکی'!$A$7:$Q$97,17,0)</f>
        <v>2858263320.6896553</v>
      </c>
      <c r="J15" s="149"/>
      <c r="K15" s="110">
        <f t="shared" si="1"/>
        <v>1.4046321050943772E-2</v>
      </c>
      <c r="L15" s="149"/>
    </row>
    <row r="16" spans="1:12">
      <c r="A16" s="192" t="s">
        <v>108</v>
      </c>
      <c r="B16" s="149"/>
      <c r="C16" s="198" t="s">
        <v>101</v>
      </c>
      <c r="D16" s="185"/>
      <c r="E16" s="68">
        <f>VLOOKUP(A16,'سود سپرده بانکی'!$A$7:$Q$97,11,0)</f>
        <v>7548</v>
      </c>
      <c r="F16" s="86"/>
      <c r="G16" s="110">
        <f t="shared" si="0"/>
        <v>1.262565588659063E-7</v>
      </c>
      <c r="H16" s="94"/>
      <c r="I16" s="68">
        <f>VLOOKUP(A16,'سود سپرده بانکی'!$A$7:$Q$97,17,0)</f>
        <v>6336191783.0754719</v>
      </c>
      <c r="J16" s="149"/>
      <c r="K16" s="110">
        <f t="shared" si="1"/>
        <v>3.1137853318551342E-2</v>
      </c>
      <c r="L16" s="149"/>
    </row>
    <row r="17" spans="1:12">
      <c r="A17" s="192" t="s">
        <v>106</v>
      </c>
      <c r="B17" s="149"/>
      <c r="C17" s="198" t="s">
        <v>96</v>
      </c>
      <c r="D17" s="185"/>
      <c r="E17" s="68">
        <f>VLOOKUP(A17,'سود سپرده بانکی'!$A$7:$Q$97,11,0)</f>
        <v>2809014106</v>
      </c>
      <c r="F17" s="86"/>
      <c r="G17" s="110">
        <f t="shared" si="0"/>
        <v>4.698681171560018E-2</v>
      </c>
      <c r="H17" s="94"/>
      <c r="I17" s="68">
        <f>VLOOKUP(A17,'سود سپرده بانکی'!$A$7:$Q$97,17,0)</f>
        <v>3980477736</v>
      </c>
      <c r="J17" s="149"/>
      <c r="K17" s="110">
        <f t="shared" si="1"/>
        <v>1.9561202710497407E-2</v>
      </c>
      <c r="L17" s="149"/>
    </row>
    <row r="18" spans="1:12">
      <c r="A18" s="192" t="s">
        <v>115</v>
      </c>
      <c r="B18" s="149"/>
      <c r="C18" s="198" t="s">
        <v>120</v>
      </c>
      <c r="D18" s="185"/>
      <c r="E18" s="68">
        <f>VLOOKUP(A18,'سود سپرده بانکی'!$A$7:$Q$97,11,0)</f>
        <v>1532</v>
      </c>
      <c r="F18" s="86"/>
      <c r="G18" s="110">
        <f t="shared" si="0"/>
        <v>2.5626000024187662E-8</v>
      </c>
      <c r="H18" s="94"/>
      <c r="I18" s="68">
        <f>VLOOKUP(A18,'سود سپرده بانکی'!$A$7:$Q$97,17,0)</f>
        <v>17505</v>
      </c>
      <c r="J18" s="149"/>
      <c r="K18" s="110">
        <f t="shared" si="1"/>
        <v>8.6024561913855946E-8</v>
      </c>
      <c r="L18" s="149"/>
    </row>
    <row r="19" spans="1:12">
      <c r="A19" s="192" t="s">
        <v>149</v>
      </c>
      <c r="B19" s="149"/>
      <c r="C19" s="198" t="s">
        <v>160</v>
      </c>
      <c r="D19" s="185"/>
      <c r="E19" s="68">
        <f>VLOOKUP(A19,'سود سپرده بانکی'!$A$7:$Q$97,11,0)</f>
        <v>0</v>
      </c>
      <c r="F19" s="86"/>
      <c r="G19" s="110">
        <f t="shared" si="0"/>
        <v>0</v>
      </c>
      <c r="H19" s="94"/>
      <c r="I19" s="68">
        <f>VLOOKUP(A19,'سود سپرده بانکی'!$A$7:$Q$97,17,0)</f>
        <v>3226371809</v>
      </c>
      <c r="J19" s="149"/>
      <c r="K19" s="110">
        <f t="shared" si="1"/>
        <v>1.5855311136271918E-2</v>
      </c>
      <c r="L19" s="149"/>
    </row>
    <row r="20" spans="1:12">
      <c r="A20" s="192" t="s">
        <v>155</v>
      </c>
      <c r="B20" s="149"/>
      <c r="C20" s="198" t="s">
        <v>166</v>
      </c>
      <c r="D20" s="185"/>
      <c r="E20" s="68">
        <f>VLOOKUP(A20,'سود سپرده بانکی'!$A$7:$Q$97,11,0)</f>
        <v>0</v>
      </c>
      <c r="F20" s="86"/>
      <c r="G20" s="110">
        <f t="shared" si="0"/>
        <v>0</v>
      </c>
      <c r="H20" s="94"/>
      <c r="I20" s="68">
        <f>VLOOKUP(A20,'سود سپرده بانکی'!$A$7:$Q$97,17,0)</f>
        <v>2568975880</v>
      </c>
      <c r="J20" s="149"/>
      <c r="K20" s="110">
        <f t="shared" si="1"/>
        <v>1.2624680071080408E-2</v>
      </c>
      <c r="L20" s="149"/>
    </row>
    <row r="21" spans="1:12">
      <c r="A21" s="192" t="s">
        <v>148</v>
      </c>
      <c r="B21" s="149"/>
      <c r="C21" s="198" t="s">
        <v>159</v>
      </c>
      <c r="D21" s="185"/>
      <c r="E21" s="68">
        <f>VLOOKUP(A21,'سود سپرده بانکی'!$A$7:$Q$97,11,0)</f>
        <v>1692112677</v>
      </c>
      <c r="F21" s="86"/>
      <c r="G21" s="110">
        <f t="shared" si="0"/>
        <v>2.8304229439771702E-2</v>
      </c>
      <c r="H21" s="94"/>
      <c r="I21" s="68">
        <f>VLOOKUP(A21,'سود سپرده بانکی'!$A$7:$Q$97,17,0)</f>
        <v>7525798964</v>
      </c>
      <c r="J21" s="149"/>
      <c r="K21" s="110">
        <f t="shared" si="1"/>
        <v>3.6983922246778114E-2</v>
      </c>
      <c r="L21" s="149"/>
    </row>
    <row r="22" spans="1:12">
      <c r="A22" s="192" t="s">
        <v>156</v>
      </c>
      <c r="B22" s="7"/>
      <c r="C22" s="198" t="s">
        <v>167</v>
      </c>
      <c r="D22" s="7"/>
      <c r="E22" s="68">
        <f>VLOOKUP(A22,'سود سپرده بانکی'!$A$7:$Q$97,11,0)</f>
        <v>0</v>
      </c>
      <c r="F22" s="7"/>
      <c r="G22" s="110">
        <f t="shared" si="0"/>
        <v>0</v>
      </c>
      <c r="H22" s="7"/>
      <c r="I22" s="68">
        <f>VLOOKUP(A22,'سود سپرده بانکی'!$A$7:$Q$97,17,0)</f>
        <v>2904567523.3333335</v>
      </c>
      <c r="J22" s="7"/>
      <c r="K22" s="110">
        <f t="shared" si="1"/>
        <v>1.4273873107338679E-2</v>
      </c>
      <c r="L22" s="149"/>
    </row>
    <row r="23" spans="1:12">
      <c r="A23" s="192" t="s">
        <v>151</v>
      </c>
      <c r="B23" s="7"/>
      <c r="C23" s="198" t="s">
        <v>162</v>
      </c>
      <c r="D23" s="7"/>
      <c r="E23" s="68">
        <f>VLOOKUP(A23,'سود سپرده بانکی'!$A$7:$Q$97,11,0)</f>
        <v>0</v>
      </c>
      <c r="F23" s="7"/>
      <c r="G23" s="110">
        <f t="shared" si="0"/>
        <v>0</v>
      </c>
      <c r="H23" s="7"/>
      <c r="I23" s="68">
        <f>VLOOKUP(A23,'سود سپرده بانکی'!$A$7:$Q$97,17,0)</f>
        <v>1208835618.3333333</v>
      </c>
      <c r="J23" s="7"/>
      <c r="K23" s="110">
        <f t="shared" si="1"/>
        <v>5.9405629530414261E-3</v>
      </c>
      <c r="L23" s="149"/>
    </row>
    <row r="24" spans="1:12">
      <c r="A24" s="192" t="s">
        <v>136</v>
      </c>
      <c r="B24" s="7"/>
      <c r="C24" s="198" t="s">
        <v>141</v>
      </c>
      <c r="D24" s="7"/>
      <c r="E24" s="68">
        <f>VLOOKUP(A24,'سود سپرده بانکی'!$A$7:$Q$97,11,0)</f>
        <v>0</v>
      </c>
      <c r="F24" s="7"/>
      <c r="G24" s="110">
        <f t="shared" si="0"/>
        <v>0</v>
      </c>
      <c r="H24" s="7"/>
      <c r="I24" s="68">
        <f>VLOOKUP(A24,'سود سپرده بانکی'!$A$7:$Q$97,17,0)</f>
        <v>883561645</v>
      </c>
      <c r="J24" s="7"/>
      <c r="K24" s="110">
        <f t="shared" si="1"/>
        <v>4.3420738894607768E-3</v>
      </c>
      <c r="L24" s="149"/>
    </row>
    <row r="25" spans="1:12">
      <c r="A25" s="192" t="s">
        <v>137</v>
      </c>
      <c r="B25" s="7"/>
      <c r="C25" s="198" t="s">
        <v>142</v>
      </c>
      <c r="D25" s="7"/>
      <c r="E25" s="68">
        <f>VLOOKUP(A25,'سود سپرده بانکی'!$A$7:$Q$97,11,0)</f>
        <v>0</v>
      </c>
      <c r="F25" s="7"/>
      <c r="G25" s="110">
        <f t="shared" si="0"/>
        <v>0</v>
      </c>
      <c r="H25" s="7"/>
      <c r="I25" s="68">
        <f>VLOOKUP(A25,'سود سپرده بانکی'!$A$7:$Q$97,17,0)</f>
        <v>140235401.03773585</v>
      </c>
      <c r="J25" s="7"/>
      <c r="K25" s="110">
        <f t="shared" si="1"/>
        <v>6.8915675173294067E-4</v>
      </c>
      <c r="L25" s="149"/>
    </row>
    <row r="26" spans="1:12">
      <c r="A26" s="192" t="s">
        <v>153</v>
      </c>
      <c r="B26" s="7"/>
      <c r="C26" s="198" t="s">
        <v>164</v>
      </c>
      <c r="D26" s="7"/>
      <c r="E26" s="68">
        <f>VLOOKUP(A26,'سود سپرده بانکی'!$A$7:$Q$97,11,0)</f>
        <v>0</v>
      </c>
      <c r="F26" s="7"/>
      <c r="G26" s="110">
        <f t="shared" si="0"/>
        <v>0</v>
      </c>
      <c r="H26" s="7"/>
      <c r="I26" s="68">
        <f>VLOOKUP(A26,'سود سپرده بانکی'!$A$7:$Q$97,17,0)</f>
        <v>40068495</v>
      </c>
      <c r="J26" s="7"/>
      <c r="K26" s="110">
        <f t="shared" si="1"/>
        <v>1.9690801079248941E-4</v>
      </c>
      <c r="L26" s="149"/>
    </row>
    <row r="27" spans="1:12">
      <c r="A27" s="192" t="s">
        <v>139</v>
      </c>
      <c r="B27" s="7"/>
      <c r="C27" s="198" t="s">
        <v>144</v>
      </c>
      <c r="D27" s="7"/>
      <c r="E27" s="68">
        <f>VLOOKUP(A27,'سود سپرده بانکی'!$A$7:$Q$97,11,0)</f>
        <v>0</v>
      </c>
      <c r="F27" s="7"/>
      <c r="G27" s="110">
        <f t="shared" si="0"/>
        <v>0</v>
      </c>
      <c r="H27" s="7"/>
      <c r="I27" s="68">
        <f>VLOOKUP(A27,'سود سپرده بانکی'!$A$7:$Q$97,17,0)</f>
        <v>51828902.830188677</v>
      </c>
      <c r="J27" s="7"/>
      <c r="K27" s="110">
        <f t="shared" si="1"/>
        <v>2.5470200859427529E-4</v>
      </c>
      <c r="L27" s="149"/>
    </row>
    <row r="28" spans="1:12">
      <c r="A28" s="192" t="s">
        <v>138</v>
      </c>
      <c r="B28" s="7"/>
      <c r="C28" s="198" t="s">
        <v>143</v>
      </c>
      <c r="D28" s="7"/>
      <c r="E28" s="68">
        <f>VLOOKUP(A28,'سود سپرده بانکی'!$A$7:$Q$97,11,0)</f>
        <v>0</v>
      </c>
      <c r="F28" s="7"/>
      <c r="G28" s="110">
        <f t="shared" si="0"/>
        <v>0</v>
      </c>
      <c r="H28" s="7"/>
      <c r="I28" s="68">
        <f>VLOOKUP(A28,'سود سپرده بانکی'!$A$7:$Q$97,17,0)</f>
        <v>80136988.301886797</v>
      </c>
      <c r="J28" s="7"/>
      <c r="K28" s="110">
        <f t="shared" si="1"/>
        <v>3.9381601323996632E-4</v>
      </c>
      <c r="L28" s="149"/>
    </row>
    <row r="29" spans="1:12">
      <c r="A29" s="192" t="s">
        <v>298</v>
      </c>
      <c r="B29" s="7"/>
      <c r="C29" s="198" t="s">
        <v>313</v>
      </c>
      <c r="D29" s="7"/>
      <c r="E29" s="68">
        <f>VLOOKUP(A29,'سود سپرده بانکی'!$A$7:$Q$97,11,0)</f>
        <v>1918532656.2500002</v>
      </c>
      <c r="F29" s="7"/>
      <c r="G29" s="110">
        <f t="shared" si="0"/>
        <v>3.209159131557919E-2</v>
      </c>
      <c r="H29" s="7"/>
      <c r="I29" s="68">
        <f>VLOOKUP(A29,'سود سپرده بانکی'!$A$7:$Q$97,17,0)</f>
        <v>1918532656.2500002</v>
      </c>
      <c r="J29" s="7"/>
      <c r="K29" s="110">
        <f t="shared" si="1"/>
        <v>9.4282165821955241E-3</v>
      </c>
      <c r="L29" s="149"/>
    </row>
    <row r="30" spans="1:12">
      <c r="A30" s="192" t="s">
        <v>299</v>
      </c>
      <c r="B30" s="7"/>
      <c r="C30" s="198" t="s">
        <v>314</v>
      </c>
      <c r="D30" s="7"/>
      <c r="E30" s="68">
        <f>VLOOKUP(A30,'سود سپرده بانکی'!$A$7:$Q$97,11,0)</f>
        <v>5883026756.75</v>
      </c>
      <c r="F30" s="7"/>
      <c r="G30" s="110">
        <f t="shared" si="0"/>
        <v>9.8406294915647619E-2</v>
      </c>
      <c r="H30" s="7"/>
      <c r="I30" s="68">
        <f>VLOOKUP(A30,'سود سپرده بانکی'!$A$7:$Q$97,17,0)</f>
        <v>5883026756.75</v>
      </c>
      <c r="J30" s="7"/>
      <c r="K30" s="110">
        <f t="shared" si="1"/>
        <v>2.891087114978072E-2</v>
      </c>
      <c r="L30" s="149"/>
    </row>
    <row r="31" spans="1:12">
      <c r="A31" s="192" t="s">
        <v>154</v>
      </c>
      <c r="B31" s="7"/>
      <c r="C31" s="198" t="s">
        <v>165</v>
      </c>
      <c r="D31" s="7"/>
      <c r="E31" s="68">
        <f>VLOOKUP(A31,'سود سپرده بانکی'!$A$7:$Q$97,11,0)</f>
        <v>0</v>
      </c>
      <c r="F31" s="7"/>
      <c r="G31" s="110">
        <f t="shared" si="0"/>
        <v>0</v>
      </c>
      <c r="H31" s="7"/>
      <c r="I31" s="68">
        <f>VLOOKUP(A31,'سود سپرده بانکی'!$A$7:$Q$97,17,0)</f>
        <v>920809462.92452824</v>
      </c>
      <c r="J31" s="7"/>
      <c r="K31" s="110">
        <f t="shared" si="1"/>
        <v>4.525120288729821E-3</v>
      </c>
      <c r="L31" s="149"/>
    </row>
    <row r="32" spans="1:12">
      <c r="A32" s="192" t="s">
        <v>175</v>
      </c>
      <c r="B32" s="7"/>
      <c r="C32" s="198" t="s">
        <v>197</v>
      </c>
      <c r="D32" s="7"/>
      <c r="E32" s="68">
        <f>VLOOKUP(A32,'سود سپرده بانکی'!$A$7:$Q$97,11,0)</f>
        <v>1060455</v>
      </c>
      <c r="F32" s="7"/>
      <c r="G32" s="110">
        <f t="shared" si="0"/>
        <v>1.7738394161651386E-5</v>
      </c>
      <c r="H32" s="7"/>
      <c r="I32" s="68">
        <f>VLOOKUP(A32,'سود سپرده بانکی'!$A$7:$Q$97,17,0)</f>
        <v>264792680</v>
      </c>
      <c r="J32" s="7"/>
      <c r="K32" s="110">
        <f t="shared" si="1"/>
        <v>1.3012667406452924E-3</v>
      </c>
      <c r="L32" s="149"/>
    </row>
    <row r="33" spans="1:12">
      <c r="A33" s="192" t="s">
        <v>277</v>
      </c>
      <c r="B33" s="7"/>
      <c r="C33" s="198" t="s">
        <v>282</v>
      </c>
      <c r="D33" s="7"/>
      <c r="E33" s="68">
        <f>VLOOKUP(A33,'سود سپرده بانکی'!$A$7:$Q$97,11,0)</f>
        <v>2040443082</v>
      </c>
      <c r="F33" s="7"/>
      <c r="G33" s="110">
        <f t="shared" si="0"/>
        <v>3.4130805788959231E-2</v>
      </c>
      <c r="H33" s="7"/>
      <c r="I33" s="68">
        <f>VLOOKUP(A33,'سود سپرده بانکی'!$A$7:$Q$97,17,0)</f>
        <v>2294763594</v>
      </c>
      <c r="J33" s="7"/>
      <c r="K33" s="110">
        <f t="shared" si="1"/>
        <v>1.1277122700355075E-2</v>
      </c>
      <c r="L33" s="149"/>
    </row>
    <row r="34" spans="1:12">
      <c r="A34" s="192" t="s">
        <v>259</v>
      </c>
      <c r="B34" s="7"/>
      <c r="C34" s="198" t="s">
        <v>266</v>
      </c>
      <c r="D34" s="7"/>
      <c r="E34" s="68">
        <f>VLOOKUP(A34,'سود سپرده بانکی'!$A$7:$Q$97,11,0)</f>
        <v>212412951</v>
      </c>
      <c r="F34" s="7"/>
      <c r="G34" s="110">
        <f t="shared" si="0"/>
        <v>3.5530641563079452E-3</v>
      </c>
      <c r="H34" s="7"/>
      <c r="I34" s="68">
        <f>VLOOKUP(A34,'سود سپرده بانکی'!$A$7:$Q$97,17,0)</f>
        <v>581230949</v>
      </c>
      <c r="J34" s="7"/>
      <c r="K34" s="110">
        <f t="shared" si="1"/>
        <v>2.856334633447572E-3</v>
      </c>
      <c r="L34" s="149"/>
    </row>
    <row r="35" spans="1:12">
      <c r="A35" s="192" t="s">
        <v>300</v>
      </c>
      <c r="B35" s="7"/>
      <c r="C35" s="198" t="s">
        <v>315</v>
      </c>
      <c r="D35" s="7"/>
      <c r="E35" s="68">
        <f>VLOOKUP(A35,'سود سپرده بانکی'!$A$7:$Q$97,11,0)</f>
        <v>22608343</v>
      </c>
      <c r="F35" s="7"/>
      <c r="G35" s="110">
        <f t="shared" si="0"/>
        <v>3.7817323646530219E-4</v>
      </c>
      <c r="H35" s="7"/>
      <c r="I35" s="68">
        <f>VLOOKUP(A35,'سود سپرده بانکی'!$A$7:$Q$97,17,0)</f>
        <v>22608343</v>
      </c>
      <c r="J35" s="7"/>
      <c r="K35" s="110">
        <f t="shared" si="1"/>
        <v>1.1110384473997096E-4</v>
      </c>
      <c r="L35" s="149"/>
    </row>
    <row r="36" spans="1:12">
      <c r="A36" s="192" t="s">
        <v>301</v>
      </c>
      <c r="B36" s="7"/>
      <c r="C36" s="198" t="s">
        <v>316</v>
      </c>
      <c r="D36" s="7"/>
      <c r="E36" s="68">
        <f>VLOOKUP(A36,'سود سپرده بانکی'!$A$7:$Q$97,11,0)</f>
        <v>42491263</v>
      </c>
      <c r="F36" s="7"/>
      <c r="G36" s="110">
        <f t="shared" si="0"/>
        <v>7.1075790252334481E-4</v>
      </c>
      <c r="H36" s="7"/>
      <c r="I36" s="68">
        <f>VLOOKUP(A36,'سود سپرده بانکی'!$A$7:$Q$97,17,0)</f>
        <v>42491263</v>
      </c>
      <c r="J36" s="7"/>
      <c r="K36" s="110">
        <f t="shared" si="1"/>
        <v>2.0881418364704005E-4</v>
      </c>
      <c r="L36" s="149"/>
    </row>
    <row r="37" spans="1:12">
      <c r="A37" s="192" t="s">
        <v>302</v>
      </c>
      <c r="B37" s="7"/>
      <c r="C37" s="198" t="s">
        <v>317</v>
      </c>
      <c r="D37" s="7"/>
      <c r="E37" s="68">
        <f>VLOOKUP(A37,'سود سپرده بانکی'!$A$7:$Q$97,11,0)</f>
        <v>192400872</v>
      </c>
      <c r="F37" s="7"/>
      <c r="G37" s="110">
        <f t="shared" si="0"/>
        <v>3.2183190277583072E-3</v>
      </c>
      <c r="H37" s="7"/>
      <c r="I37" s="68">
        <f>VLOOKUP(A37,'سود سپرده بانکی'!$A$7:$Q$97,17,0)</f>
        <v>192400872</v>
      </c>
      <c r="J37" s="7"/>
      <c r="K37" s="110">
        <f t="shared" si="1"/>
        <v>9.4551275210761915E-4</v>
      </c>
      <c r="L37" s="149"/>
    </row>
    <row r="38" spans="1:12">
      <c r="A38" s="192" t="s">
        <v>303</v>
      </c>
      <c r="B38" s="7"/>
      <c r="C38" s="198" t="s">
        <v>318</v>
      </c>
      <c r="D38" s="7"/>
      <c r="E38" s="68">
        <f>VLOOKUP(A38,'سود سپرده بانکی'!$A$7:$Q$97,11,0)</f>
        <v>108257840</v>
      </c>
      <c r="F38" s="7"/>
      <c r="G38" s="110">
        <f t="shared" si="0"/>
        <v>1.810845568184402E-3</v>
      </c>
      <c r="H38" s="7"/>
      <c r="I38" s="68">
        <f>VLOOKUP(A38,'سود سپرده بانکی'!$A$7:$Q$97,17,0)</f>
        <v>108257840</v>
      </c>
      <c r="J38" s="7"/>
      <c r="K38" s="110">
        <f t="shared" si="1"/>
        <v>5.3200989772866664E-4</v>
      </c>
      <c r="L38" s="149"/>
    </row>
    <row r="39" spans="1:12">
      <c r="A39" s="192" t="s">
        <v>304</v>
      </c>
      <c r="B39" s="7"/>
      <c r="C39" s="198" t="s">
        <v>319</v>
      </c>
      <c r="D39" s="7"/>
      <c r="E39" s="68">
        <f>VLOOKUP(A39,'سود سپرده بانکی'!$A$7:$Q$97,11,0)</f>
        <v>11936651</v>
      </c>
      <c r="F39" s="7"/>
      <c r="G39" s="110">
        <f t="shared" si="0"/>
        <v>1.9966620027070473E-4</v>
      </c>
      <c r="H39" s="7"/>
      <c r="I39" s="68">
        <f>VLOOKUP(A39,'سود سپرده بانکی'!$A$7:$Q$97,17,0)</f>
        <v>11936651</v>
      </c>
      <c r="J39" s="7"/>
      <c r="K39" s="110">
        <f t="shared" si="1"/>
        <v>5.8660106997634417E-5</v>
      </c>
      <c r="L39" s="149"/>
    </row>
    <row r="40" spans="1:12">
      <c r="A40" s="192" t="s">
        <v>305</v>
      </c>
      <c r="B40" s="7"/>
      <c r="C40" s="198" t="s">
        <v>320</v>
      </c>
      <c r="D40" s="7"/>
      <c r="E40" s="68">
        <f>VLOOKUP(A40,'سود سپرده بانکی'!$A$7:$Q$97,11,0)</f>
        <v>478949494</v>
      </c>
      <c r="F40" s="7"/>
      <c r="G40" s="110">
        <f t="shared" si="0"/>
        <v>8.011461974431245E-3</v>
      </c>
      <c r="H40" s="7"/>
      <c r="I40" s="68">
        <f>VLOOKUP(A40,'سود سپرده بانکی'!$A$7:$Q$97,17,0)</f>
        <v>478949494</v>
      </c>
      <c r="J40" s="7"/>
      <c r="K40" s="110">
        <f t="shared" si="1"/>
        <v>2.3536943958990561E-3</v>
      </c>
      <c r="L40" s="149"/>
    </row>
    <row r="41" spans="1:12">
      <c r="A41" s="192" t="s">
        <v>306</v>
      </c>
      <c r="B41" s="7"/>
      <c r="C41" s="198" t="s">
        <v>321</v>
      </c>
      <c r="D41" s="7"/>
      <c r="E41" s="68">
        <f>VLOOKUP(A41,'سود سپرده بانکی'!$A$7:$Q$97,11,0)</f>
        <v>174214158</v>
      </c>
      <c r="F41" s="7"/>
      <c r="G41" s="110">
        <f t="shared" si="0"/>
        <v>2.9141070607844864E-3</v>
      </c>
      <c r="H41" s="7"/>
      <c r="I41" s="68">
        <f>VLOOKUP(A41,'سود سپرده بانکی'!$A$7:$Q$97,17,0)</f>
        <v>174214158</v>
      </c>
      <c r="J41" s="7"/>
      <c r="K41" s="110">
        <f t="shared" ref="K41:K96" si="2">I41/$I$99</f>
        <v>8.5613805319287523E-4</v>
      </c>
      <c r="L41" s="149"/>
    </row>
    <row r="42" spans="1:12">
      <c r="A42" s="192" t="s">
        <v>307</v>
      </c>
      <c r="B42" s="7"/>
      <c r="C42" s="198" t="s">
        <v>322</v>
      </c>
      <c r="D42" s="7"/>
      <c r="E42" s="68">
        <f>VLOOKUP(A42,'سود سپرده بانکی'!$A$7:$Q$97,11,0)</f>
        <v>85252762</v>
      </c>
      <c r="F42" s="7"/>
      <c r="G42" s="110">
        <f t="shared" si="0"/>
        <v>1.4260360842520007E-3</v>
      </c>
      <c r="H42" s="7"/>
      <c r="I42" s="68">
        <f>VLOOKUP(A42,'سود سپرده بانکی'!$A$7:$Q$97,17,0)</f>
        <v>85252762</v>
      </c>
      <c r="J42" s="7"/>
      <c r="K42" s="110">
        <f t="shared" si="2"/>
        <v>4.1895638406148103E-4</v>
      </c>
      <c r="L42" s="149"/>
    </row>
    <row r="43" spans="1:12">
      <c r="A43" s="192" t="s">
        <v>308</v>
      </c>
      <c r="B43" s="7"/>
      <c r="C43" s="198" t="s">
        <v>323</v>
      </c>
      <c r="D43" s="7"/>
      <c r="E43" s="68">
        <f>VLOOKUP(A43,'سود سپرده بانکی'!$A$7:$Q$97,11,0)</f>
        <v>2784129114</v>
      </c>
      <c r="F43" s="7"/>
      <c r="G43" s="110">
        <f t="shared" si="0"/>
        <v>4.6570556620564994E-2</v>
      </c>
      <c r="H43" s="7"/>
      <c r="I43" s="68">
        <f>VLOOKUP(A43,'سود سپرده بانکی'!$A$7:$Q$97,17,0)</f>
        <v>2784129114</v>
      </c>
      <c r="J43" s="7"/>
      <c r="K43" s="110">
        <f t="shared" si="2"/>
        <v>1.3682004418364004E-2</v>
      </c>
      <c r="L43" s="149"/>
    </row>
    <row r="44" spans="1:12">
      <c r="A44" s="192" t="s">
        <v>309</v>
      </c>
      <c r="B44" s="7"/>
      <c r="C44" s="198" t="s">
        <v>324</v>
      </c>
      <c r="D44" s="7"/>
      <c r="E44" s="68">
        <f>VLOOKUP(A44,'سود سپرده بانکی'!$A$7:$Q$97,11,0)</f>
        <v>171054474</v>
      </c>
      <c r="F44" s="7"/>
      <c r="G44" s="110">
        <f t="shared" si="0"/>
        <v>2.8612545397267673E-3</v>
      </c>
      <c r="H44" s="7"/>
      <c r="I44" s="68">
        <f>VLOOKUP(A44,'سود سپرده بانکی'!$A$7:$Q$97,17,0)</f>
        <v>171054474</v>
      </c>
      <c r="J44" s="7"/>
      <c r="K44" s="110">
        <f t="shared" si="2"/>
        <v>8.4061046496744138E-4</v>
      </c>
      <c r="L44" s="149"/>
    </row>
    <row r="45" spans="1:12">
      <c r="A45" s="192" t="s">
        <v>310</v>
      </c>
      <c r="B45" s="7"/>
      <c r="C45" s="198" t="s">
        <v>325</v>
      </c>
      <c r="D45" s="7"/>
      <c r="E45" s="68">
        <f>VLOOKUP(A45,'سود سپرده بانکی'!$A$7:$Q$97,11,0)</f>
        <v>401277738</v>
      </c>
      <c r="F45" s="7"/>
      <c r="G45" s="110">
        <f t="shared" si="0"/>
        <v>6.7122345454921472E-3</v>
      </c>
      <c r="H45" s="7"/>
      <c r="I45" s="68">
        <f>VLOOKUP(A45,'سود سپرده بانکی'!$A$7:$Q$97,17,0)</f>
        <v>401277738</v>
      </c>
      <c r="J45" s="7"/>
      <c r="K45" s="110">
        <f t="shared" si="2"/>
        <v>1.9719932372026885E-3</v>
      </c>
      <c r="L45" s="149"/>
    </row>
    <row r="46" spans="1:12">
      <c r="A46" s="192" t="s">
        <v>311</v>
      </c>
      <c r="B46" s="7"/>
      <c r="C46" s="198" t="s">
        <v>326</v>
      </c>
      <c r="D46" s="7"/>
      <c r="E46" s="68">
        <f>VLOOKUP(A46,'سود سپرده بانکی'!$A$7:$Q$97,11,0)</f>
        <v>601916607</v>
      </c>
      <c r="F46" s="7"/>
      <c r="G46" s="110">
        <f t="shared" si="0"/>
        <v>1.0068351818238222E-2</v>
      </c>
      <c r="H46" s="7"/>
      <c r="I46" s="68">
        <f>VLOOKUP(A46,'سود سپرده بانکی'!$A$7:$Q$97,17,0)</f>
        <v>601916607</v>
      </c>
      <c r="J46" s="7"/>
      <c r="K46" s="110">
        <f t="shared" si="2"/>
        <v>2.957989855804033E-3</v>
      </c>
      <c r="L46" s="149"/>
    </row>
    <row r="47" spans="1:12">
      <c r="A47" s="192" t="s">
        <v>276</v>
      </c>
      <c r="B47" s="7"/>
      <c r="C47" s="198" t="s">
        <v>281</v>
      </c>
      <c r="D47" s="7"/>
      <c r="E47" s="68">
        <f>VLOOKUP(A47,'سود سپرده بانکی'!$A$7:$Q$97,11,0)</f>
        <v>814450438</v>
      </c>
      <c r="F47" s="7"/>
      <c r="G47" s="110">
        <f t="shared" si="0"/>
        <v>1.3623437952929276E-2</v>
      </c>
      <c r="H47" s="7"/>
      <c r="I47" s="68">
        <f>VLOOKUP(A47,'سود سپرده بانکی'!$A$7:$Q$97,17,0)</f>
        <v>915963415</v>
      </c>
      <c r="J47" s="7"/>
      <c r="K47" s="110">
        <f t="shared" si="2"/>
        <v>4.5013054272776019E-3</v>
      </c>
      <c r="L47" s="149"/>
    </row>
    <row r="48" spans="1:12">
      <c r="A48" s="192" t="s">
        <v>258</v>
      </c>
      <c r="B48" s="7"/>
      <c r="C48" s="198" t="s">
        <v>265</v>
      </c>
      <c r="D48" s="7"/>
      <c r="E48" s="68">
        <f>VLOOKUP(A48,'سود سپرده بانکی'!$A$7:$Q$97,11,0)</f>
        <v>895666438</v>
      </c>
      <c r="F48" s="7"/>
      <c r="G48" s="110">
        <f t="shared" si="0"/>
        <v>1.4981950497292477E-2</v>
      </c>
      <c r="H48" s="7"/>
      <c r="I48" s="68">
        <f>VLOOKUP(A48,'سود سپرده بانکی'!$A$7:$Q$97,17,0)</f>
        <v>1832854874</v>
      </c>
      <c r="J48" s="7"/>
      <c r="K48" s="110">
        <f t="shared" si="2"/>
        <v>9.007171527422201E-3</v>
      </c>
      <c r="L48" s="149"/>
    </row>
    <row r="49" spans="1:12">
      <c r="A49" s="192" t="s">
        <v>257</v>
      </c>
      <c r="B49" s="7"/>
      <c r="C49" s="198" t="s">
        <v>264</v>
      </c>
      <c r="D49" s="7"/>
      <c r="E49" s="68">
        <f>VLOOKUP(A49,'سود سپرده بانکی'!$A$7:$Q$97,11,0)</f>
        <v>1691198630</v>
      </c>
      <c r="F49" s="7"/>
      <c r="G49" s="110">
        <f t="shared" ref="G49:G98" si="3">E49/$E$99</f>
        <v>2.8288940034782075E-2</v>
      </c>
      <c r="H49" s="7"/>
      <c r="I49" s="68">
        <f>VLOOKUP(A49,'سود سپرده بانکی'!$A$7:$Q$97,17,0)</f>
        <v>3733573128</v>
      </c>
      <c r="J49" s="7"/>
      <c r="K49" s="110">
        <f t="shared" si="2"/>
        <v>1.8347843056814899E-2</v>
      </c>
      <c r="L49" s="149"/>
    </row>
    <row r="50" spans="1:12">
      <c r="A50" s="192" t="s">
        <v>256</v>
      </c>
      <c r="B50" s="7"/>
      <c r="C50" s="198" t="s">
        <v>263</v>
      </c>
      <c r="D50" s="7"/>
      <c r="E50" s="68">
        <f>VLOOKUP(A50,'سود سپرده بانکی'!$A$7:$Q$97,11,0)</f>
        <v>229315068</v>
      </c>
      <c r="F50" s="7"/>
      <c r="G50" s="110">
        <f t="shared" si="3"/>
        <v>3.8357884713541741E-3</v>
      </c>
      <c r="H50" s="7"/>
      <c r="I50" s="68">
        <f>VLOOKUP(A50,'سود سپرده بانکی'!$A$7:$Q$97,17,0)</f>
        <v>558028015</v>
      </c>
      <c r="J50" s="7"/>
      <c r="K50" s="110">
        <f t="shared" si="2"/>
        <v>2.7423087989736439E-3</v>
      </c>
      <c r="L50" s="149"/>
    </row>
    <row r="51" spans="1:12">
      <c r="A51" s="192" t="s">
        <v>230</v>
      </c>
      <c r="B51" s="7"/>
      <c r="C51" s="198" t="s">
        <v>245</v>
      </c>
      <c r="D51" s="7"/>
      <c r="E51" s="68">
        <f>VLOOKUP(A51,'سود سپرده بانکی'!$A$7:$Q$97,11,0)</f>
        <v>102835474</v>
      </c>
      <c r="F51" s="7"/>
      <c r="G51" s="110">
        <f t="shared" si="3"/>
        <v>1.7201448167175912E-3</v>
      </c>
      <c r="H51" s="7"/>
      <c r="I51" s="68">
        <f>VLOOKUP(A51,'سود سپرده بانکی'!$A$7:$Q$97,17,0)</f>
        <v>530988904</v>
      </c>
      <c r="J51" s="7"/>
      <c r="K51" s="110">
        <f t="shared" si="2"/>
        <v>2.6094308967562702E-3</v>
      </c>
      <c r="L51" s="149"/>
    </row>
    <row r="52" spans="1:12">
      <c r="A52" s="192" t="s">
        <v>234</v>
      </c>
      <c r="B52" s="7"/>
      <c r="C52" s="198" t="s">
        <v>249</v>
      </c>
      <c r="D52" s="7"/>
      <c r="E52" s="68">
        <f>VLOOKUP(A52,'سود سپرده بانکی'!$A$7:$Q$97,11,0)</f>
        <v>39652397</v>
      </c>
      <c r="F52" s="7"/>
      <c r="G52" s="110">
        <f t="shared" si="3"/>
        <v>6.6327175357774068E-4</v>
      </c>
      <c r="H52" s="7"/>
      <c r="I52" s="68">
        <f>VLOOKUP(A52,'سود سپرده بانکی'!$A$7:$Q$97,17,0)</f>
        <v>141261194</v>
      </c>
      <c r="J52" s="7"/>
      <c r="K52" s="110">
        <f t="shared" si="2"/>
        <v>6.9419779087564787E-4</v>
      </c>
      <c r="L52" s="149"/>
    </row>
    <row r="53" spans="1:12">
      <c r="A53" s="192" t="s">
        <v>238</v>
      </c>
      <c r="B53" s="7"/>
      <c r="C53" s="198" t="s">
        <v>253</v>
      </c>
      <c r="D53" s="7"/>
      <c r="E53" s="68">
        <f>VLOOKUP(A53,'سود سپرده بانکی'!$A$7:$Q$97,11,0)</f>
        <v>0</v>
      </c>
      <c r="F53" s="7"/>
      <c r="G53" s="110">
        <f t="shared" si="3"/>
        <v>0</v>
      </c>
      <c r="H53" s="7"/>
      <c r="I53" s="68">
        <f>VLOOKUP(A53,'سود سپرده بانکی'!$A$7:$Q$97,17,0)</f>
        <v>292561643</v>
      </c>
      <c r="J53" s="7"/>
      <c r="K53" s="110">
        <f t="shared" si="2"/>
        <v>1.437731343723103E-3</v>
      </c>
      <c r="L53" s="149"/>
    </row>
    <row r="54" spans="1:12">
      <c r="A54" s="192" t="s">
        <v>223</v>
      </c>
      <c r="B54" s="7"/>
      <c r="C54" s="198" t="s">
        <v>239</v>
      </c>
      <c r="D54" s="7"/>
      <c r="E54" s="68">
        <f>VLOOKUP(A54,'سود سپرده بانکی'!$A$7:$Q$97,11,0)</f>
        <v>1414109589</v>
      </c>
      <c r="F54" s="7"/>
      <c r="G54" s="110">
        <f t="shared" si="3"/>
        <v>2.3654028956865539E-2</v>
      </c>
      <c r="H54" s="7"/>
      <c r="I54" s="68">
        <f>VLOOKUP(A54,'سود سپرده بانکی'!$A$7:$Q$97,17,0)</f>
        <v>10863090610</v>
      </c>
      <c r="J54" s="7"/>
      <c r="K54" s="110">
        <f t="shared" si="2"/>
        <v>5.3384325093160365E-2</v>
      </c>
      <c r="L54" s="149"/>
    </row>
    <row r="55" spans="1:12">
      <c r="A55" s="192" t="s">
        <v>232</v>
      </c>
      <c r="B55" s="7"/>
      <c r="C55" s="198" t="s">
        <v>247</v>
      </c>
      <c r="D55" s="7"/>
      <c r="E55" s="68">
        <f>VLOOKUP(A55,'سود سپرده بانکی'!$A$7:$Q$97,11,0)</f>
        <v>4751497</v>
      </c>
      <c r="F55" s="7"/>
      <c r="G55" s="110">
        <f t="shared" si="3"/>
        <v>7.9479022347863973E-5</v>
      </c>
      <c r="H55" s="7"/>
      <c r="I55" s="68">
        <f>VLOOKUP(A55,'سود سپرده بانکی'!$A$7:$Q$97,17,0)</f>
        <v>18073340</v>
      </c>
      <c r="J55" s="7"/>
      <c r="K55" s="110">
        <f t="shared" si="2"/>
        <v>8.8817546747796018E-5</v>
      </c>
      <c r="L55" s="149"/>
    </row>
    <row r="56" spans="1:12">
      <c r="A56" s="192" t="s">
        <v>237</v>
      </c>
      <c r="B56" s="7"/>
      <c r="C56" s="198" t="s">
        <v>252</v>
      </c>
      <c r="D56" s="7"/>
      <c r="E56" s="68">
        <f>VLOOKUP(A56,'سود سپرده بانکی'!$A$7:$Q$97,11,0)</f>
        <v>41850000</v>
      </c>
      <c r="F56" s="7"/>
      <c r="G56" s="110">
        <f t="shared" si="3"/>
        <v>7.0003139752758067E-4</v>
      </c>
      <c r="H56" s="7"/>
      <c r="I56" s="68">
        <f>VLOOKUP(A56,'سود سپرده بانکی'!$A$7:$Q$97,17,0)</f>
        <v>158540114</v>
      </c>
      <c r="J56" s="7"/>
      <c r="K56" s="110">
        <f t="shared" si="2"/>
        <v>7.7911133119810223E-4</v>
      </c>
      <c r="L56" s="149"/>
    </row>
    <row r="57" spans="1:12">
      <c r="A57" s="192" t="s">
        <v>224</v>
      </c>
      <c r="B57" s="7"/>
      <c r="C57" s="198" t="s">
        <v>240</v>
      </c>
      <c r="D57" s="7"/>
      <c r="E57" s="68">
        <f>VLOOKUP(A57,'سود سپرده بانکی'!$A$7:$Q$97,11,0)</f>
        <v>130900685</v>
      </c>
      <c r="F57" s="7"/>
      <c r="G57" s="110">
        <f t="shared" si="3"/>
        <v>2.1895959249191785E-3</v>
      </c>
      <c r="H57" s="7"/>
      <c r="I57" s="68">
        <f>VLOOKUP(A57,'سود سپرده بانکی'!$A$7:$Q$97,17,0)</f>
        <v>495890319</v>
      </c>
      <c r="J57" s="7"/>
      <c r="K57" s="110">
        <f t="shared" si="2"/>
        <v>2.436946440976708E-3</v>
      </c>
      <c r="L57" s="149"/>
    </row>
    <row r="58" spans="1:12">
      <c r="A58" s="192" t="s">
        <v>225</v>
      </c>
      <c r="B58" s="7"/>
      <c r="C58" s="198" t="s">
        <v>241</v>
      </c>
      <c r="D58" s="7"/>
      <c r="E58" s="68">
        <f>VLOOKUP(A58,'سود سپرده بانکی'!$A$7:$Q$97,11,0)</f>
        <v>0</v>
      </c>
      <c r="F58" s="7"/>
      <c r="G58" s="110">
        <f t="shared" si="3"/>
        <v>0</v>
      </c>
      <c r="H58" s="7"/>
      <c r="I58" s="68">
        <f>VLOOKUP(A58,'سود سپرده بانکی'!$A$7:$Q$97,17,0)</f>
        <v>22654110</v>
      </c>
      <c r="J58" s="7"/>
      <c r="K58" s="110">
        <f t="shared" si="2"/>
        <v>1.1132875682938035E-4</v>
      </c>
      <c r="L58" s="149"/>
    </row>
    <row r="59" spans="1:12">
      <c r="A59" s="192" t="s">
        <v>227</v>
      </c>
      <c r="B59" s="7"/>
      <c r="C59" s="198" t="s">
        <v>242</v>
      </c>
      <c r="D59" s="7"/>
      <c r="E59" s="68">
        <f>VLOOKUP(A59,'سود سپرده بانکی'!$A$7:$Q$97,11,0)</f>
        <v>38046572</v>
      </c>
      <c r="F59" s="7"/>
      <c r="G59" s="110">
        <f t="shared" si="3"/>
        <v>6.3641087140486787E-4</v>
      </c>
      <c r="H59" s="7"/>
      <c r="I59" s="68">
        <f>VLOOKUP(A59,'سود سپرده بانکی'!$A$7:$Q$97,17,0)</f>
        <v>144619835</v>
      </c>
      <c r="J59" s="7"/>
      <c r="K59" s="110">
        <f t="shared" si="2"/>
        <v>7.1070311053579723E-4</v>
      </c>
      <c r="L59" s="149"/>
    </row>
    <row r="60" spans="1:12">
      <c r="A60" s="192" t="s">
        <v>228</v>
      </c>
      <c r="B60" s="7"/>
      <c r="C60" s="198" t="s">
        <v>243</v>
      </c>
      <c r="D60" s="7"/>
      <c r="E60" s="68">
        <f>VLOOKUP(A60,'سود سپرده بانکی'!$A$7:$Q$97,11,0)</f>
        <v>68964030</v>
      </c>
      <c r="F60" s="7"/>
      <c r="G60" s="110">
        <f t="shared" si="3"/>
        <v>1.1535719546005734E-3</v>
      </c>
      <c r="H60" s="7"/>
      <c r="I60" s="68">
        <f>VLOOKUP(A60,'سود سپرده بانکی'!$A$7:$Q$97,17,0)</f>
        <v>308958904</v>
      </c>
      <c r="J60" s="7"/>
      <c r="K60" s="110">
        <f t="shared" si="2"/>
        <v>1.5183121602962053E-3</v>
      </c>
      <c r="L60" s="149"/>
    </row>
    <row r="61" spans="1:12">
      <c r="A61" s="192" t="s">
        <v>229</v>
      </c>
      <c r="B61" s="7"/>
      <c r="C61" s="198" t="s">
        <v>244</v>
      </c>
      <c r="D61" s="7"/>
      <c r="E61" s="68">
        <f>VLOOKUP(A61,'سود سپرده بانکی'!$A$7:$Q$97,11,0)</f>
        <v>321843699</v>
      </c>
      <c r="F61" s="7"/>
      <c r="G61" s="110">
        <f t="shared" si="3"/>
        <v>5.3835291373098212E-3</v>
      </c>
      <c r="H61" s="7"/>
      <c r="I61" s="68">
        <f>VLOOKUP(A61,'سود سپرده بانکی'!$A$7:$Q$97,17,0)</f>
        <v>1893754119</v>
      </c>
      <c r="J61" s="7"/>
      <c r="K61" s="110">
        <f t="shared" si="2"/>
        <v>9.3064477840351448E-3</v>
      </c>
      <c r="L61" s="149"/>
    </row>
    <row r="62" spans="1:12">
      <c r="A62" s="192" t="s">
        <v>231</v>
      </c>
      <c r="B62" s="7"/>
      <c r="C62" s="198" t="s">
        <v>246</v>
      </c>
      <c r="D62" s="7"/>
      <c r="E62" s="68">
        <f>VLOOKUP(A62,'سود سپرده بانکی'!$A$7:$Q$97,11,0)</f>
        <v>57328767</v>
      </c>
      <c r="F62" s="7"/>
      <c r="G62" s="110">
        <f t="shared" si="3"/>
        <v>9.5894711783854353E-4</v>
      </c>
      <c r="H62" s="7"/>
      <c r="I62" s="68">
        <f>VLOOKUP(A62,'سود سپرده بانکی'!$A$7:$Q$97,17,0)</f>
        <v>972315223</v>
      </c>
      <c r="J62" s="7"/>
      <c r="K62" s="110">
        <f t="shared" si="2"/>
        <v>4.7782342816765581E-3</v>
      </c>
      <c r="L62" s="149"/>
    </row>
    <row r="63" spans="1:12">
      <c r="A63" s="192" t="s">
        <v>236</v>
      </c>
      <c r="B63" s="7"/>
      <c r="C63" s="198" t="s">
        <v>251</v>
      </c>
      <c r="D63" s="7"/>
      <c r="E63" s="68">
        <f>VLOOKUP(A63,'سود سپرده بانکی'!$A$7:$Q$97,11,0)</f>
        <v>0</v>
      </c>
      <c r="F63" s="7"/>
      <c r="G63" s="110">
        <f t="shared" si="3"/>
        <v>0</v>
      </c>
      <c r="H63" s="7"/>
      <c r="I63" s="68">
        <f>VLOOKUP(A63,'سود سپرده بانکی'!$A$7:$Q$97,17,0)</f>
        <v>51047260</v>
      </c>
      <c r="J63" s="7"/>
      <c r="K63" s="110">
        <f t="shared" si="2"/>
        <v>2.5086079282506151E-4</v>
      </c>
      <c r="L63" s="149"/>
    </row>
    <row r="64" spans="1:12">
      <c r="A64" s="192" t="s">
        <v>235</v>
      </c>
      <c r="B64" s="7"/>
      <c r="C64" s="198" t="s">
        <v>250</v>
      </c>
      <c r="D64" s="7"/>
      <c r="E64" s="68">
        <f>VLOOKUP(A64,'سود سپرده بانکی'!$A$7:$Q$97,11,0)</f>
        <v>365332182</v>
      </c>
      <c r="F64" s="7"/>
      <c r="G64" s="110">
        <f t="shared" si="3"/>
        <v>6.1109676924076574E-3</v>
      </c>
      <c r="H64" s="7"/>
      <c r="I64" s="68">
        <f>VLOOKUP(A64,'سود سپرده بانکی'!$A$7:$Q$97,17,0)</f>
        <v>1980376028</v>
      </c>
      <c r="J64" s="7"/>
      <c r="K64" s="110">
        <f t="shared" si="2"/>
        <v>9.7321325468952939E-3</v>
      </c>
      <c r="L64" s="149"/>
    </row>
    <row r="65" spans="1:12">
      <c r="A65" s="192" t="s">
        <v>182</v>
      </c>
      <c r="B65" s="7"/>
      <c r="C65" s="198" t="s">
        <v>204</v>
      </c>
      <c r="D65" s="7"/>
      <c r="E65" s="68">
        <f>VLOOKUP(A65,'سود سپرده بانکی'!$A$7:$Q$97,11,0)</f>
        <v>95547945</v>
      </c>
      <c r="F65" s="7"/>
      <c r="G65" s="110">
        <f t="shared" si="3"/>
        <v>1.5982451963975726E-3</v>
      </c>
      <c r="H65" s="7"/>
      <c r="I65" s="68">
        <f>VLOOKUP(A65,'سود سپرده بانکی'!$A$7:$Q$97,17,0)</f>
        <v>374292505</v>
      </c>
      <c r="J65" s="7"/>
      <c r="K65" s="110">
        <f t="shared" si="2"/>
        <v>1.8393801068417443E-3</v>
      </c>
      <c r="L65" s="149"/>
    </row>
    <row r="66" spans="1:12">
      <c r="A66" s="192" t="s">
        <v>179</v>
      </c>
      <c r="B66" s="7"/>
      <c r="C66" s="198" t="s">
        <v>201</v>
      </c>
      <c r="D66" s="7"/>
      <c r="E66" s="68">
        <f>VLOOKUP(A66,'سود سپرده بانکی'!$A$7:$Q$97,11,0)</f>
        <v>0</v>
      </c>
      <c r="F66" s="7"/>
      <c r="G66" s="110">
        <f t="shared" si="3"/>
        <v>0</v>
      </c>
      <c r="H66" s="7"/>
      <c r="I66" s="68">
        <f>VLOOKUP(A66,'سود سپرده بانکی'!$A$7:$Q$97,17,0)</f>
        <v>241742466</v>
      </c>
      <c r="J66" s="7"/>
      <c r="K66" s="110">
        <f t="shared" si="2"/>
        <v>1.1879914158026402E-3</v>
      </c>
      <c r="L66" s="149"/>
    </row>
    <row r="67" spans="1:12">
      <c r="A67" s="192" t="s">
        <v>194</v>
      </c>
      <c r="B67" s="7"/>
      <c r="C67" s="198" t="s">
        <v>216</v>
      </c>
      <c r="D67" s="7"/>
      <c r="E67" s="68">
        <f>VLOOKUP(A67,'سود سپرده بانکی'!$A$7:$Q$97,11,0)</f>
        <v>0</v>
      </c>
      <c r="F67" s="7"/>
      <c r="G67" s="110">
        <f t="shared" si="3"/>
        <v>0</v>
      </c>
      <c r="H67" s="7"/>
      <c r="I67" s="68">
        <f>VLOOKUP(A67,'سود سپرده بانکی'!$A$7:$Q$97,17,0)</f>
        <v>687476712</v>
      </c>
      <c r="J67" s="7"/>
      <c r="K67" s="110">
        <f t="shared" si="2"/>
        <v>3.3784566110127458E-3</v>
      </c>
      <c r="L67" s="149"/>
    </row>
    <row r="68" spans="1:12">
      <c r="A68" s="192" t="s">
        <v>190</v>
      </c>
      <c r="B68" s="7"/>
      <c r="C68" s="198" t="s">
        <v>212</v>
      </c>
      <c r="D68" s="7"/>
      <c r="E68" s="68">
        <f>VLOOKUP(A68,'سود سپرده بانکی'!$A$7:$Q$97,11,0)</f>
        <v>9554795</v>
      </c>
      <c r="F68" s="7"/>
      <c r="G68" s="110">
        <f t="shared" si="3"/>
        <v>1.5982452800333429E-4</v>
      </c>
      <c r="H68" s="7"/>
      <c r="I68" s="68">
        <f>VLOOKUP(A68,'سود سپرده بانکی'!$A$7:$Q$97,17,0)</f>
        <v>40511436</v>
      </c>
      <c r="J68" s="7"/>
      <c r="K68" s="110">
        <f t="shared" si="2"/>
        <v>1.9908474918030349E-4</v>
      </c>
      <c r="L68" s="149"/>
    </row>
    <row r="69" spans="1:12">
      <c r="A69" s="192" t="s">
        <v>193</v>
      </c>
      <c r="B69" s="7"/>
      <c r="C69" s="198" t="s">
        <v>215</v>
      </c>
      <c r="D69" s="7"/>
      <c r="E69" s="68">
        <f>VLOOKUP(A69,'سود سپرده بانکی'!$A$7:$Q$97,11,0)</f>
        <v>0</v>
      </c>
      <c r="F69" s="7"/>
      <c r="G69" s="110">
        <f t="shared" si="3"/>
        <v>0</v>
      </c>
      <c r="H69" s="7"/>
      <c r="I69" s="68">
        <f>VLOOKUP(A69,'سود سپرده بانکی'!$A$7:$Q$97,17,0)</f>
        <v>257307534</v>
      </c>
      <c r="J69" s="7"/>
      <c r="K69" s="110">
        <f t="shared" si="2"/>
        <v>1.2644825986566463E-3</v>
      </c>
      <c r="L69" s="149"/>
    </row>
    <row r="70" spans="1:12">
      <c r="A70" s="192" t="s">
        <v>184</v>
      </c>
      <c r="B70" s="7"/>
      <c r="C70" s="198" t="s">
        <v>206</v>
      </c>
      <c r="D70" s="7"/>
      <c r="E70" s="68">
        <f>VLOOKUP(A70,'سود سپرده بانکی'!$A$7:$Q$97,11,0)</f>
        <v>0</v>
      </c>
      <c r="F70" s="7"/>
      <c r="G70" s="110">
        <f t="shared" si="3"/>
        <v>0</v>
      </c>
      <c r="H70" s="7"/>
      <c r="I70" s="68">
        <f>VLOOKUP(A70,'سود سپرده بانکی'!$A$7:$Q$97,17,0)</f>
        <v>440228528</v>
      </c>
      <c r="J70" s="7"/>
      <c r="K70" s="110">
        <f t="shared" si="2"/>
        <v>2.1634085268884126E-3</v>
      </c>
      <c r="L70" s="149"/>
    </row>
    <row r="71" spans="1:12">
      <c r="A71" s="192" t="s">
        <v>186</v>
      </c>
      <c r="B71" s="7"/>
      <c r="C71" s="198" t="s">
        <v>208</v>
      </c>
      <c r="D71" s="7"/>
      <c r="E71" s="68">
        <f>VLOOKUP(A71,'سود سپرده بانکی'!$A$7:$Q$97,11,0)</f>
        <v>0</v>
      </c>
      <c r="F71" s="7"/>
      <c r="G71" s="110">
        <f t="shared" si="3"/>
        <v>0</v>
      </c>
      <c r="H71" s="7"/>
      <c r="I71" s="68">
        <f>VLOOKUP(A71,'سود سپرده بانکی'!$A$7:$Q$97,17,0)</f>
        <v>102914383</v>
      </c>
      <c r="J71" s="7"/>
      <c r="K71" s="110">
        <f t="shared" si="2"/>
        <v>5.057506262330639E-4</v>
      </c>
      <c r="L71" s="149"/>
    </row>
    <row r="72" spans="1:12">
      <c r="A72" s="192" t="s">
        <v>178</v>
      </c>
      <c r="B72" s="7"/>
      <c r="C72" s="198" t="s">
        <v>200</v>
      </c>
      <c r="D72" s="7"/>
      <c r="E72" s="68">
        <f>VLOOKUP(A72,'سود سپرده بانکی'!$A$7:$Q$97,11,0)</f>
        <v>0</v>
      </c>
      <c r="F72" s="7"/>
      <c r="G72" s="110">
        <f t="shared" si="3"/>
        <v>0</v>
      </c>
      <c r="H72" s="7"/>
      <c r="I72" s="68">
        <f>VLOOKUP(A72,'سود سپرده بانکی'!$A$7:$Q$97,17,0)</f>
        <v>1510273972</v>
      </c>
      <c r="J72" s="7"/>
      <c r="K72" s="110">
        <f t="shared" si="2"/>
        <v>7.4219169843587054E-3</v>
      </c>
      <c r="L72" s="149"/>
    </row>
    <row r="73" spans="1:12">
      <c r="A73" s="192" t="s">
        <v>192</v>
      </c>
      <c r="B73" s="7"/>
      <c r="C73" s="198" t="s">
        <v>214</v>
      </c>
      <c r="D73" s="7"/>
      <c r="E73" s="68">
        <f>VLOOKUP(A73,'سود سپرده بانکی'!$A$7:$Q$97,11,0)</f>
        <v>0</v>
      </c>
      <c r="F73" s="7"/>
      <c r="G73" s="110">
        <f t="shared" si="3"/>
        <v>0</v>
      </c>
      <c r="H73" s="7"/>
      <c r="I73" s="68">
        <f>VLOOKUP(A73,'سود سپرده بانکی'!$A$7:$Q$97,17,0)</f>
        <v>1557036986</v>
      </c>
      <c r="J73" s="7"/>
      <c r="K73" s="110">
        <f t="shared" si="2"/>
        <v>7.6517237705981522E-3</v>
      </c>
      <c r="L73" s="149"/>
    </row>
    <row r="74" spans="1:12">
      <c r="A74" s="192" t="s">
        <v>188</v>
      </c>
      <c r="B74" s="7"/>
      <c r="C74" s="198" t="s">
        <v>210</v>
      </c>
      <c r="D74" s="7"/>
      <c r="E74" s="68">
        <f>VLOOKUP(A74,'سود سپرده بانکی'!$A$7:$Q$97,11,0)</f>
        <v>0</v>
      </c>
      <c r="F74" s="7"/>
      <c r="G74" s="110">
        <f t="shared" si="3"/>
        <v>0</v>
      </c>
      <c r="H74" s="7"/>
      <c r="I74" s="68">
        <f>VLOOKUP(A74,'سود سپرده بانکی'!$A$7:$Q$97,17,0)</f>
        <v>5856165</v>
      </c>
      <c r="J74" s="7"/>
      <c r="K74" s="110">
        <f t="shared" si="2"/>
        <v>2.8778864816924089E-5</v>
      </c>
      <c r="L74" s="149"/>
    </row>
    <row r="75" spans="1:12">
      <c r="A75" s="192" t="s">
        <v>174</v>
      </c>
      <c r="B75" s="7"/>
      <c r="C75" s="198" t="s">
        <v>196</v>
      </c>
      <c r="D75" s="7"/>
      <c r="E75" s="68">
        <f>VLOOKUP(A75,'سود سپرده بانکی'!$A$7:$Q$97,11,0)</f>
        <v>0</v>
      </c>
      <c r="F75" s="7"/>
      <c r="G75" s="110">
        <f t="shared" si="3"/>
        <v>0</v>
      </c>
      <c r="H75" s="7"/>
      <c r="I75" s="68">
        <f>VLOOKUP(A75,'سود سپرده بانکی'!$A$7:$Q$97,17,0)</f>
        <v>81986301</v>
      </c>
      <c r="J75" s="7"/>
      <c r="K75" s="110">
        <f t="shared" si="2"/>
        <v>4.0290406320837071E-4</v>
      </c>
      <c r="L75" s="149"/>
    </row>
    <row r="76" spans="1:12">
      <c r="A76" s="192" t="s">
        <v>187</v>
      </c>
      <c r="B76" s="7"/>
      <c r="C76" s="198" t="s">
        <v>209</v>
      </c>
      <c r="D76" s="7"/>
      <c r="E76" s="68">
        <f>VLOOKUP(A76,'سود سپرده بانکی'!$A$7:$Q$97,11,0)</f>
        <v>0</v>
      </c>
      <c r="F76" s="7"/>
      <c r="G76" s="110">
        <f t="shared" si="3"/>
        <v>0</v>
      </c>
      <c r="H76" s="7"/>
      <c r="I76" s="68">
        <f>VLOOKUP(A76,'سود سپرده بانکی'!$A$7:$Q$97,17,0)</f>
        <v>25767124</v>
      </c>
      <c r="J76" s="7"/>
      <c r="K76" s="110">
        <f t="shared" si="2"/>
        <v>1.2662699536589565E-4</v>
      </c>
      <c r="L76" s="149"/>
    </row>
    <row r="77" spans="1:12">
      <c r="A77" s="192" t="s">
        <v>185</v>
      </c>
      <c r="B77" s="7"/>
      <c r="C77" s="198" t="s">
        <v>207</v>
      </c>
      <c r="D77" s="7"/>
      <c r="E77" s="68">
        <f>VLOOKUP(A77,'سود سپرده بانکی'!$A$7:$Q$97,11,0)</f>
        <v>0</v>
      </c>
      <c r="F77" s="7"/>
      <c r="G77" s="110">
        <f t="shared" si="3"/>
        <v>0</v>
      </c>
      <c r="H77" s="7"/>
      <c r="I77" s="68">
        <f>VLOOKUP(A77,'سود سپرده بانکی'!$A$7:$Q$97,17,0)</f>
        <v>309673973</v>
      </c>
      <c r="J77" s="7"/>
      <c r="K77" s="110">
        <f t="shared" si="2"/>
        <v>1.5218262132789633E-3</v>
      </c>
      <c r="L77" s="149"/>
    </row>
    <row r="78" spans="1:12">
      <c r="A78" s="192" t="s">
        <v>173</v>
      </c>
      <c r="B78" s="7"/>
      <c r="C78" s="198" t="s">
        <v>195</v>
      </c>
      <c r="D78" s="7"/>
      <c r="E78" s="68">
        <f>VLOOKUP(A78,'سود سپرده بانکی'!$A$7:$Q$97,11,0)</f>
        <v>0</v>
      </c>
      <c r="F78" s="7"/>
      <c r="G78" s="110">
        <f t="shared" si="3"/>
        <v>0</v>
      </c>
      <c r="H78" s="7"/>
      <c r="I78" s="68">
        <f>VLOOKUP(A78,'سود سپرده بانکی'!$A$7:$Q$97,17,0)</f>
        <v>64417808</v>
      </c>
      <c r="J78" s="7"/>
      <c r="K78" s="110">
        <f t="shared" si="2"/>
        <v>3.1656747858616882E-4</v>
      </c>
      <c r="L78" s="149"/>
    </row>
    <row r="79" spans="1:12">
      <c r="A79" s="192" t="s">
        <v>191</v>
      </c>
      <c r="B79" s="7"/>
      <c r="C79" s="198" t="s">
        <v>213</v>
      </c>
      <c r="D79" s="7"/>
      <c r="E79" s="68">
        <f>VLOOKUP(A79,'سود سپرده بانکی'!$A$7:$Q$97,11,0)</f>
        <v>0</v>
      </c>
      <c r="F79" s="7"/>
      <c r="G79" s="110">
        <f t="shared" si="3"/>
        <v>0</v>
      </c>
      <c r="H79" s="7"/>
      <c r="I79" s="68">
        <f>VLOOKUP(A79,'سود سپرده بانکی'!$A$7:$Q$97,17,0)</f>
        <v>10861662328</v>
      </c>
      <c r="J79" s="7"/>
      <c r="K79" s="110">
        <f t="shared" si="2"/>
        <v>5.3377306108108119E-2</v>
      </c>
      <c r="L79" s="149"/>
    </row>
    <row r="80" spans="1:12">
      <c r="A80" s="192" t="s">
        <v>176</v>
      </c>
      <c r="B80" s="7"/>
      <c r="C80" s="198" t="s">
        <v>198</v>
      </c>
      <c r="D80" s="7"/>
      <c r="E80" s="68">
        <f>VLOOKUP(A80,'سود سپرده بانکی'!$A$7:$Q$97,11,0)</f>
        <v>0</v>
      </c>
      <c r="F80" s="7"/>
      <c r="G80" s="110">
        <f t="shared" si="3"/>
        <v>0</v>
      </c>
      <c r="H80" s="7"/>
      <c r="I80" s="68">
        <f>VLOOKUP(A80,'سود سپرده بانکی'!$A$7:$Q$97,17,0)</f>
        <v>38065069</v>
      </c>
      <c r="J80" s="7"/>
      <c r="K80" s="110">
        <f t="shared" si="2"/>
        <v>1.8706260411000848E-4</v>
      </c>
      <c r="L80" s="149"/>
    </row>
    <row r="81" spans="1:12">
      <c r="A81" s="192" t="s">
        <v>152</v>
      </c>
      <c r="B81" s="7"/>
      <c r="C81" s="198" t="s">
        <v>163</v>
      </c>
      <c r="D81" s="7"/>
      <c r="E81" s="68">
        <f>VLOOKUP(A81,'سود سپرده بانکی'!$A$7:$Q$97,11,0)</f>
        <v>0</v>
      </c>
      <c r="F81" s="7"/>
      <c r="G81" s="110">
        <f t="shared" si="3"/>
        <v>0</v>
      </c>
      <c r="H81" s="7"/>
      <c r="I81" s="68">
        <f>VLOOKUP(A81,'سود سپرده بانکی'!$A$7:$Q$97,17,0)</f>
        <v>303333906</v>
      </c>
      <c r="J81" s="7"/>
      <c r="K81" s="110">
        <f t="shared" si="2"/>
        <v>1.4906693160393464E-3</v>
      </c>
      <c r="L81" s="149"/>
    </row>
    <row r="82" spans="1:12">
      <c r="A82" s="192" t="s">
        <v>158</v>
      </c>
      <c r="B82" s="7"/>
      <c r="C82" s="198" t="s">
        <v>168</v>
      </c>
      <c r="D82" s="7"/>
      <c r="E82" s="68">
        <f>VLOOKUP(A82,'سود سپرده بانکی'!$A$7:$Q$97,11,0)</f>
        <v>0</v>
      </c>
      <c r="F82" s="7"/>
      <c r="G82" s="110">
        <f t="shared" si="3"/>
        <v>0</v>
      </c>
      <c r="H82" s="7"/>
      <c r="I82" s="68">
        <f>VLOOKUP(A82,'سود سپرده بانکی'!$A$7:$Q$97,17,0)</f>
        <v>5942619864</v>
      </c>
      <c r="J82" s="7"/>
      <c r="K82" s="110">
        <f t="shared" si="2"/>
        <v>2.920372867301789E-2</v>
      </c>
      <c r="L82" s="149"/>
    </row>
    <row r="83" spans="1:12">
      <c r="A83" s="192" t="s">
        <v>255</v>
      </c>
      <c r="B83" s="7"/>
      <c r="C83" s="198" t="s">
        <v>262</v>
      </c>
      <c r="D83" s="7"/>
      <c r="E83" s="68">
        <f>VLOOKUP(A83,'سود سپرده بانکی'!$A$7:$Q$97,11,0)</f>
        <v>116568493</v>
      </c>
      <c r="F83" s="7"/>
      <c r="G83" s="110">
        <f t="shared" si="3"/>
        <v>1.949859141277754E-3</v>
      </c>
      <c r="H83" s="7"/>
      <c r="I83" s="68">
        <f>VLOOKUP(A83,'سود سپرده بانکی'!$A$7:$Q$97,17,0)</f>
        <v>238540958</v>
      </c>
      <c r="J83" s="7"/>
      <c r="K83" s="110">
        <f t="shared" si="2"/>
        <v>1.1722582925142251E-3</v>
      </c>
      <c r="L83" s="149"/>
    </row>
    <row r="84" spans="1:12">
      <c r="A84" s="192" t="s">
        <v>275</v>
      </c>
      <c r="B84" s="7"/>
      <c r="C84" s="198" t="s">
        <v>280</v>
      </c>
      <c r="D84" s="7"/>
      <c r="E84" s="68">
        <f>VLOOKUP(A84,'سود سپرده بانکی'!$A$7:$Q$97,11,0)</f>
        <v>9723474863.5344849</v>
      </c>
      <c r="F84" s="7"/>
      <c r="G84" s="110">
        <f t="shared" si="3"/>
        <v>0.16264606206796528</v>
      </c>
      <c r="H84" s="7"/>
      <c r="I84" s="68">
        <f>VLOOKUP(A84,'سود سپرده بانکی'!$A$7:$Q$97,17,0)</f>
        <v>13762938629.189655</v>
      </c>
      <c r="J84" s="7"/>
      <c r="K84" s="110">
        <f t="shared" si="2"/>
        <v>6.7635005211272498E-2</v>
      </c>
      <c r="L84" s="149"/>
    </row>
    <row r="85" spans="1:12">
      <c r="A85" s="192" t="s">
        <v>254</v>
      </c>
      <c r="B85" s="7"/>
      <c r="C85" s="198" t="s">
        <v>261</v>
      </c>
      <c r="D85" s="7"/>
      <c r="E85" s="68">
        <f>VLOOKUP(A85,'سود سپرده بانکی'!$A$7:$Q$97,11,0)</f>
        <v>0</v>
      </c>
      <c r="F85" s="7"/>
      <c r="G85" s="110">
        <f t="shared" si="3"/>
        <v>0</v>
      </c>
      <c r="H85" s="7"/>
      <c r="I85" s="68">
        <f>VLOOKUP(A85,'سود سپرده بانکی'!$A$7:$Q$97,17,0)</f>
        <v>6780821916.272727</v>
      </c>
      <c r="J85" s="7"/>
      <c r="K85" s="110">
        <f t="shared" si="2"/>
        <v>3.3322892588588088E-2</v>
      </c>
      <c r="L85" s="149"/>
    </row>
    <row r="86" spans="1:12">
      <c r="A86" s="192" t="s">
        <v>233</v>
      </c>
      <c r="B86" s="7"/>
      <c r="C86" s="198" t="s">
        <v>248</v>
      </c>
      <c r="D86" s="7"/>
      <c r="E86" s="68">
        <f>VLOOKUP(A86,'سود سپرده بانکی'!$A$7:$Q$97,11,0)</f>
        <v>0</v>
      </c>
      <c r="F86" s="7"/>
      <c r="G86" s="110">
        <f t="shared" si="3"/>
        <v>0</v>
      </c>
      <c r="H86" s="7"/>
      <c r="I86" s="68">
        <f>VLOOKUP(A86,'سود سپرده بانکی'!$A$7:$Q$97,17,0)</f>
        <v>5424657534</v>
      </c>
      <c r="J86" s="7"/>
      <c r="K86" s="110">
        <f t="shared" si="2"/>
        <v>2.6658314075695407E-2</v>
      </c>
      <c r="L86" s="149"/>
    </row>
    <row r="87" spans="1:12">
      <c r="A87" s="192" t="s">
        <v>260</v>
      </c>
      <c r="B87" s="7"/>
      <c r="C87" s="198" t="s">
        <v>267</v>
      </c>
      <c r="D87" s="7"/>
      <c r="E87" s="68">
        <f>VLOOKUP(A87,'سود سپرده بانکی'!$A$7:$Q$97,11,0)</f>
        <v>6345394522.1052637</v>
      </c>
      <c r="F87" s="7"/>
      <c r="G87" s="110">
        <f t="shared" si="3"/>
        <v>0.10614039176041105</v>
      </c>
      <c r="H87" s="7"/>
      <c r="I87" s="68">
        <f>VLOOKUP(A87,'سود سپرده بانکی'!$A$7:$Q$97,17,0)</f>
        <v>24265738358.684216</v>
      </c>
      <c r="J87" s="7"/>
      <c r="K87" s="110">
        <f t="shared" si="2"/>
        <v>0.11924875817321105</v>
      </c>
      <c r="L87" s="149"/>
    </row>
    <row r="88" spans="1:12">
      <c r="A88" s="192" t="s">
        <v>274</v>
      </c>
      <c r="B88" s="7"/>
      <c r="C88" s="198" t="s">
        <v>279</v>
      </c>
      <c r="D88" s="7"/>
      <c r="E88" s="68">
        <f>VLOOKUP(A88,'سود سپرده بانکی'!$A$7:$Q$97,11,0)</f>
        <v>8871395296.2241383</v>
      </c>
      <c r="F88" s="7"/>
      <c r="G88" s="110">
        <f t="shared" si="3"/>
        <v>0.14839319587181335</v>
      </c>
      <c r="H88" s="7"/>
      <c r="I88" s="68">
        <f>VLOOKUP(A88,'سود سپرده بانکی'!$A$7:$Q$97,17,0)</f>
        <v>11864277805.86207</v>
      </c>
      <c r="J88" s="7"/>
      <c r="K88" s="110">
        <f t="shared" si="2"/>
        <v>5.8304444482923087E-2</v>
      </c>
      <c r="L88" s="149"/>
    </row>
    <row r="89" spans="1:12">
      <c r="A89" s="192" t="s">
        <v>181</v>
      </c>
      <c r="B89" s="7"/>
      <c r="C89" s="198" t="s">
        <v>203</v>
      </c>
      <c r="D89" s="7"/>
      <c r="E89" s="68">
        <f>VLOOKUP(A89,'سود سپرده بانکی'!$A$7:$Q$97,11,0)</f>
        <v>0</v>
      </c>
      <c r="F89" s="7"/>
      <c r="G89" s="110">
        <f t="shared" si="3"/>
        <v>0</v>
      </c>
      <c r="H89" s="7"/>
      <c r="I89" s="68">
        <f>VLOOKUP(A89,'سود سپرده بانکی'!$A$7:$Q$97,17,0)</f>
        <v>1828856712.4999998</v>
      </c>
      <c r="J89" s="7"/>
      <c r="K89" s="110">
        <f t="shared" si="2"/>
        <v>8.987523421652514E-3</v>
      </c>
      <c r="L89" s="149"/>
    </row>
    <row r="90" spans="1:12">
      <c r="A90" s="192" t="s">
        <v>135</v>
      </c>
      <c r="B90" s="7"/>
      <c r="C90" s="198" t="s">
        <v>140</v>
      </c>
      <c r="D90" s="7"/>
      <c r="E90" s="68">
        <f>VLOOKUP(A90,'سود سپرده بانکی'!$A$7:$Q$97,11,0)</f>
        <v>0</v>
      </c>
      <c r="F90" s="7"/>
      <c r="G90" s="110">
        <f t="shared" si="3"/>
        <v>0</v>
      </c>
      <c r="H90" s="7"/>
      <c r="I90" s="68">
        <f>VLOOKUP(A90,'سود سپرده بانکی'!$A$7:$Q$97,17,0)</f>
        <v>101050273.86792453</v>
      </c>
      <c r="J90" s="7"/>
      <c r="K90" s="110">
        <f t="shared" si="2"/>
        <v>4.9658986236865888E-4</v>
      </c>
      <c r="L90" s="149"/>
    </row>
    <row r="91" spans="1:12">
      <c r="A91" s="192" t="s">
        <v>189</v>
      </c>
      <c r="B91" s="7"/>
      <c r="C91" s="198" t="s">
        <v>211</v>
      </c>
      <c r="D91" s="7"/>
      <c r="E91" s="68">
        <f>VLOOKUP(A91,'سود سپرده بانکی'!$A$7:$Q$97,11,0)</f>
        <v>0</v>
      </c>
      <c r="F91" s="7"/>
      <c r="G91" s="110">
        <f t="shared" si="3"/>
        <v>0</v>
      </c>
      <c r="H91" s="7"/>
      <c r="I91" s="68">
        <f>VLOOKUP(A91,'سود سپرده بانکی'!$A$7:$Q$97,17,0)</f>
        <v>7239254794.166666</v>
      </c>
      <c r="J91" s="7"/>
      <c r="K91" s="110">
        <f t="shared" si="2"/>
        <v>3.5575762482203302E-2</v>
      </c>
      <c r="L91" s="149"/>
    </row>
    <row r="92" spans="1:12">
      <c r="A92" s="192" t="s">
        <v>126</v>
      </c>
      <c r="B92" s="7"/>
      <c r="C92" s="198" t="s">
        <v>129</v>
      </c>
      <c r="D92" s="7"/>
      <c r="E92" s="68">
        <f>VLOOKUP(A92,'سود سپرده بانکی'!$A$7:$Q$97,11,0)</f>
        <v>0</v>
      </c>
      <c r="F92" s="7"/>
      <c r="G92" s="110">
        <f t="shared" si="3"/>
        <v>0</v>
      </c>
      <c r="H92" s="7"/>
      <c r="I92" s="68">
        <f>VLOOKUP(A92,'سود سپرده بانکی'!$A$7:$Q$97,17,0)</f>
        <v>57680139.056603767</v>
      </c>
      <c r="J92" s="7"/>
      <c r="K92" s="110">
        <f t="shared" si="2"/>
        <v>2.8345665201226115E-4</v>
      </c>
      <c r="L92" s="149"/>
    </row>
    <row r="93" spans="1:12">
      <c r="A93" s="192" t="s">
        <v>105</v>
      </c>
      <c r="B93" s="7"/>
      <c r="C93" s="198" t="s">
        <v>100</v>
      </c>
      <c r="D93" s="7"/>
      <c r="E93" s="68">
        <f>VLOOKUP(A93,'سود سپرده بانکی'!$A$7:$Q$97,11,0)</f>
        <v>3134250468</v>
      </c>
      <c r="F93" s="7"/>
      <c r="G93" s="110">
        <f t="shared" si="3"/>
        <v>5.2427090449594115E-2</v>
      </c>
      <c r="H93" s="7"/>
      <c r="I93" s="68">
        <f>VLOOKUP(A93,'سود سپرده بانکی'!$A$7:$Q$97,17,0)</f>
        <v>6846337754</v>
      </c>
      <c r="J93" s="7"/>
      <c r="K93" s="110">
        <f t="shared" si="2"/>
        <v>3.3644856098380034E-2</v>
      </c>
      <c r="L93" s="149"/>
    </row>
    <row r="94" spans="1:12">
      <c r="A94" s="192" t="s">
        <v>117</v>
      </c>
      <c r="B94" s="7"/>
      <c r="C94" s="198" t="s">
        <v>119</v>
      </c>
      <c r="D94" s="7"/>
      <c r="E94" s="68">
        <f>VLOOKUP(A94,'سود سپرده بانکی'!$A$7:$Q$97,11,0)</f>
        <v>0</v>
      </c>
      <c r="F94" s="7"/>
      <c r="G94" s="110">
        <f t="shared" si="3"/>
        <v>0</v>
      </c>
      <c r="H94" s="7"/>
      <c r="I94" s="68">
        <f>VLOOKUP(A94,'سود سپرده بانکی'!$A$7:$Q$97,17,0)</f>
        <v>11628496.698113207</v>
      </c>
      <c r="J94" s="7"/>
      <c r="K94" s="110">
        <f t="shared" si="2"/>
        <v>5.714574888157149E-5</v>
      </c>
      <c r="L94" s="149"/>
    </row>
    <row r="95" spans="1:12">
      <c r="A95" s="192" t="s">
        <v>177</v>
      </c>
      <c r="B95" s="7"/>
      <c r="C95" s="198" t="s">
        <v>199</v>
      </c>
      <c r="D95" s="7"/>
      <c r="E95" s="68">
        <f>VLOOKUP(A95,'سود سپرده بانکی'!$A$7:$Q$97,11,0)</f>
        <v>0</v>
      </c>
      <c r="F95" s="7"/>
      <c r="G95" s="110">
        <f t="shared" si="3"/>
        <v>0</v>
      </c>
      <c r="H95" s="7"/>
      <c r="I95" s="68">
        <f>VLOOKUP(A95,'سود سپرده بانکی'!$A$7:$Q$97,17,0)</f>
        <v>1624808219.1666665</v>
      </c>
      <c r="J95" s="7"/>
      <c r="K95" s="110">
        <f t="shared" si="2"/>
        <v>7.9847709367520669E-3</v>
      </c>
      <c r="L95" s="149"/>
    </row>
    <row r="96" spans="1:12">
      <c r="A96" s="192" t="s">
        <v>273</v>
      </c>
      <c r="B96" s="7"/>
      <c r="C96" s="198" t="s">
        <v>278</v>
      </c>
      <c r="D96" s="7"/>
      <c r="E96" s="68">
        <f>VLOOKUP(A96,'سود سپرده بانکی'!$A$7:$Q$97,11,0)</f>
        <v>1972163300.1724138</v>
      </c>
      <c r="F96" s="7"/>
      <c r="G96" s="110">
        <f t="shared" si="3"/>
        <v>3.2988679358955803E-2</v>
      </c>
      <c r="H96" s="7"/>
      <c r="I96" s="68">
        <f>VLOOKUP(A96,'سود سپرده بانکی'!$A$7:$Q$97,17,0)</f>
        <v>3379864402.0172415</v>
      </c>
      <c r="J96" s="7"/>
      <c r="K96" s="110">
        <f t="shared" si="2"/>
        <v>1.6609617509955436E-2</v>
      </c>
      <c r="L96" s="149"/>
    </row>
    <row r="97" spans="1:12">
      <c r="A97" s="192" t="s">
        <v>150</v>
      </c>
      <c r="B97" s="7"/>
      <c r="C97" s="197" t="s">
        <v>161</v>
      </c>
      <c r="D97" s="7"/>
      <c r="E97" s="68">
        <f>VLOOKUP(A97,'سود سپرده بانکی'!$A$7:$Q$97,11,0)</f>
        <v>0</v>
      </c>
      <c r="F97" s="7"/>
      <c r="G97" s="110">
        <f t="shared" si="3"/>
        <v>0</v>
      </c>
      <c r="H97" s="7"/>
      <c r="I97" s="68">
        <f>VLOOKUP(A97,'سود سپرده بانکی'!$A$7:$Q$97,17,0)</f>
        <v>1418042474.1509435</v>
      </c>
      <c r="J97" s="7"/>
      <c r="K97" s="110">
        <f>I97/$I$99</f>
        <v>6.9686651022036732E-3</v>
      </c>
      <c r="L97" s="149"/>
    </row>
    <row r="98" spans="1:12" ht="22.5" thickBot="1">
      <c r="A98" s="192" t="s">
        <v>107</v>
      </c>
      <c r="B98" s="7"/>
      <c r="C98" s="197" t="s">
        <v>118</v>
      </c>
      <c r="D98" s="7"/>
      <c r="E98" s="68">
        <f>VLOOKUP(A98,'سود سپرده بانکی'!$A$7:$Q$97,11,0)</f>
        <v>3922289</v>
      </c>
      <c r="F98" s="7"/>
      <c r="G98" s="110">
        <f t="shared" si="3"/>
        <v>6.5608732381769582E-5</v>
      </c>
      <c r="H98" s="7"/>
      <c r="I98" s="68">
        <f>VLOOKUP(A98,'سود سپرده بانکی'!$A$7:$Q$97,17,0)</f>
        <v>14314254</v>
      </c>
      <c r="J98" s="7"/>
      <c r="K98" s="110">
        <f>I98/$I$99</f>
        <v>7.0344326162448452E-5</v>
      </c>
      <c r="L98" s="149"/>
    </row>
    <row r="99" spans="1:12" ht="22.5" thickBot="1">
      <c r="A99" s="193"/>
      <c r="B99" s="188"/>
      <c r="D99" s="193"/>
      <c r="E99" s="398">
        <f>SUM(E8:E98)</f>
        <v>59783032800.826828</v>
      </c>
      <c r="F99" s="399"/>
      <c r="G99" s="104">
        <f>SUM(G8:G98)</f>
        <v>0.99999999999999989</v>
      </c>
      <c r="H99" s="399"/>
      <c r="I99" s="398">
        <f>SUM(I8:I98)</f>
        <v>203488394599.78088</v>
      </c>
      <c r="J99" s="399"/>
      <c r="K99" s="104">
        <f>SUM(K8:K98)</f>
        <v>1.0000000000000002</v>
      </c>
      <c r="L99" s="149"/>
    </row>
    <row r="100" spans="1:12" ht="22.5" thickTop="1"/>
  </sheetData>
  <autoFilter ref="A7:L7" xr:uid="{00000000-0009-0000-0000-00000C000000}">
    <sortState xmlns:xlrd2="http://schemas.microsoft.com/office/spreadsheetml/2017/richdata2" ref="A8:L40">
      <sortCondition sortBy="cellColor" ref="I8:I40" dxfId="6"/>
      <sortCondition sortBy="cellColor" ref="E8:E40" dxfId="5"/>
      <sortCondition sortBy="cellColor" ref="E8:E40" dxfId="4"/>
      <sortCondition descending="1" sortBy="cellColor" ref="E8:E40" dxfId="3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6" type="noConversion"/>
  <conditionalFormatting sqref="A1:A9 A17:A1048576">
    <cfRule type="duplicateValues" dxfId="1" priority="1"/>
  </conditionalFormatting>
  <pageMargins left="0.7" right="0.7" top="0.75" bottom="0.75" header="0.3" footer="0.3"/>
  <pageSetup paperSize="9" scale="2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 tint="0.79998168889431442"/>
  </sheetPr>
  <dimension ref="A1:G14"/>
  <sheetViews>
    <sheetView rightToLeft="1" view="pageBreakPreview" zoomScaleNormal="100" zoomScaleSheetLayoutView="100" workbookViewId="0">
      <selection activeCell="A18" sqref="A18"/>
    </sheetView>
  </sheetViews>
  <sheetFormatPr defaultColWidth="9.140625" defaultRowHeight="18"/>
  <cols>
    <col min="1" max="1" width="32.42578125" style="145" customWidth="1"/>
    <col min="2" max="2" width="1.42578125" style="145" customWidth="1"/>
    <col min="3" max="3" width="17.7109375" style="145" bestFit="1" customWidth="1"/>
    <col min="4" max="4" width="0.85546875" style="145" customWidth="1"/>
    <col min="5" max="5" width="18.140625" style="145" customWidth="1"/>
    <col min="6" max="6" width="16.5703125" style="145" customWidth="1"/>
    <col min="7" max="16384" width="9.140625" style="145"/>
  </cols>
  <sheetData>
    <row r="1" spans="1:7" s="194" customFormat="1" ht="18.75">
      <c r="A1" s="336" t="s">
        <v>84</v>
      </c>
      <c r="B1" s="336"/>
      <c r="C1" s="336"/>
      <c r="D1" s="336"/>
      <c r="E1" s="336"/>
    </row>
    <row r="2" spans="1:7" s="194" customFormat="1" ht="18.75">
      <c r="A2" s="336" t="s">
        <v>53</v>
      </c>
      <c r="B2" s="336"/>
      <c r="C2" s="336"/>
      <c r="D2" s="336"/>
      <c r="E2" s="336"/>
    </row>
    <row r="3" spans="1:7" s="194" customFormat="1" ht="18.75">
      <c r="A3" s="336" t="str">
        <f>' سهام'!A3:W3</f>
        <v>برای ماه منتهی به 1403/02/31</v>
      </c>
      <c r="B3" s="336"/>
      <c r="C3" s="336"/>
      <c r="D3" s="336"/>
      <c r="E3" s="336"/>
    </row>
    <row r="4" spans="1:7" ht="18.75">
      <c r="A4" s="339" t="s">
        <v>29</v>
      </c>
      <c r="B4" s="339"/>
      <c r="C4" s="339"/>
      <c r="D4" s="339"/>
      <c r="E4" s="339"/>
    </row>
    <row r="5" spans="1:7" ht="49.5" customHeight="1" thickBot="1">
      <c r="A5" s="183"/>
      <c r="B5" s="184"/>
      <c r="C5" s="195" t="s">
        <v>289</v>
      </c>
      <c r="D5" s="149"/>
      <c r="E5" s="195" t="s">
        <v>291</v>
      </c>
    </row>
    <row r="6" spans="1:7" ht="18.75">
      <c r="A6" s="367"/>
      <c r="B6" s="368"/>
      <c r="C6" s="369" t="s">
        <v>6</v>
      </c>
      <c r="D6" s="185"/>
      <c r="E6" s="369" t="s">
        <v>6</v>
      </c>
    </row>
    <row r="7" spans="1:7" ht="18.75" thickBot="1">
      <c r="A7" s="368"/>
      <c r="B7" s="368"/>
      <c r="C7" s="371"/>
      <c r="D7" s="187"/>
      <c r="E7" s="371"/>
    </row>
    <row r="8" spans="1:7" ht="25.9" customHeight="1">
      <c r="A8" s="196" t="s">
        <v>124</v>
      </c>
      <c r="B8" s="7"/>
      <c r="C8" s="239" t="s">
        <v>85</v>
      </c>
      <c r="D8" s="68"/>
      <c r="E8" s="68">
        <v>10136842</v>
      </c>
      <c r="F8" s="235"/>
    </row>
    <row r="9" spans="1:7" ht="19.5" thickBot="1">
      <c r="A9" s="185" t="s">
        <v>2</v>
      </c>
      <c r="B9" s="292"/>
      <c r="C9" s="240">
        <f>SUM(C8:C8)</f>
        <v>0</v>
      </c>
      <c r="D9" s="293"/>
      <c r="E9" s="241">
        <f>SUM(E8:E8)</f>
        <v>10136842</v>
      </c>
    </row>
    <row r="10" spans="1:7" ht="18.75" thickTop="1">
      <c r="D10" s="68"/>
    </row>
    <row r="11" spans="1:7">
      <c r="C11" s="235"/>
      <c r="E11" s="235"/>
      <c r="F11" s="170"/>
      <c r="G11" s="154"/>
    </row>
    <row r="12" spans="1:7">
      <c r="C12" s="154"/>
      <c r="E12" s="154"/>
    </row>
    <row r="14" spans="1:7">
      <c r="F14" s="170"/>
      <c r="G14" s="154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4" tint="0.79998168889431442"/>
  </sheetPr>
  <dimension ref="A1:S20"/>
  <sheetViews>
    <sheetView rightToLeft="1" view="pageBreakPreview" zoomScale="80" zoomScaleNormal="100" zoomScaleSheetLayoutView="80" workbookViewId="0">
      <selection activeCell="S38" sqref="S38"/>
    </sheetView>
  </sheetViews>
  <sheetFormatPr defaultColWidth="9.140625" defaultRowHeight="17.25"/>
  <cols>
    <col min="1" max="1" width="24.7109375" style="7" customWidth="1"/>
    <col min="2" max="2" width="0.5703125" style="7" customWidth="1"/>
    <col min="3" max="3" width="15" style="7" customWidth="1"/>
    <col min="4" max="4" width="0.85546875" style="7" customWidth="1"/>
    <col min="5" max="5" width="15.28515625" style="7" bestFit="1" customWidth="1"/>
    <col min="6" max="6" width="1.140625" style="7" customWidth="1"/>
    <col min="7" max="7" width="9.42578125" style="7" bestFit="1" customWidth="1"/>
    <col min="8" max="8" width="0.5703125" style="7" customWidth="1"/>
    <col min="9" max="9" width="19.42578125" style="7" customWidth="1"/>
    <col min="10" max="10" width="1" style="7" customWidth="1"/>
    <col min="11" max="11" width="15.28515625" style="7" customWidth="1"/>
    <col min="12" max="12" width="1.140625" style="7" customWidth="1"/>
    <col min="13" max="13" width="18.28515625" style="7" customWidth="1"/>
    <col min="14" max="14" width="1" style="7" customWidth="1"/>
    <col min="15" max="15" width="19.42578125" style="7" bestFit="1" customWidth="1"/>
    <col min="16" max="16" width="1.140625" style="7" customWidth="1"/>
    <col min="17" max="17" width="16" style="7" bestFit="1" customWidth="1"/>
    <col min="18" max="18" width="1.140625" style="7" customWidth="1"/>
    <col min="19" max="19" width="21.140625" style="7" bestFit="1" customWidth="1"/>
    <col min="20" max="20" width="2.85546875" style="7" customWidth="1"/>
    <col min="21" max="16384" width="9.140625" style="7"/>
  </cols>
  <sheetData>
    <row r="1" spans="1:19" ht="22.5">
      <c r="A1" s="372" t="s">
        <v>84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</row>
    <row r="2" spans="1:19" ht="22.5">
      <c r="A2" s="372" t="s">
        <v>53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</row>
    <row r="3" spans="1:19" ht="22.5">
      <c r="A3" s="372" t="s">
        <v>288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</row>
    <row r="4" spans="1:19" ht="22.5">
      <c r="A4" s="382" t="s">
        <v>71</v>
      </c>
      <c r="B4" s="382"/>
      <c r="C4" s="382"/>
      <c r="D4" s="382"/>
      <c r="E4" s="382"/>
      <c r="F4" s="382"/>
      <c r="G4" s="382"/>
      <c r="H4" s="382"/>
      <c r="I4" s="383"/>
      <c r="J4" s="383"/>
      <c r="K4" s="383"/>
      <c r="L4" s="383"/>
      <c r="M4" s="383"/>
      <c r="N4" s="383"/>
      <c r="O4" s="383"/>
      <c r="P4" s="383"/>
      <c r="Q4" s="382"/>
      <c r="R4" s="382"/>
      <c r="S4" s="382"/>
    </row>
    <row r="6" spans="1:19" ht="18.75">
      <c r="C6" s="380" t="s">
        <v>72</v>
      </c>
      <c r="D6" s="381"/>
      <c r="E6" s="381"/>
      <c r="F6" s="381"/>
      <c r="G6" s="381"/>
      <c r="I6" s="380" t="s">
        <v>73</v>
      </c>
      <c r="J6" s="381"/>
      <c r="K6" s="381"/>
      <c r="L6" s="381"/>
      <c r="M6" s="381"/>
      <c r="O6" s="380" t="s">
        <v>271</v>
      </c>
      <c r="P6" s="381"/>
      <c r="Q6" s="381"/>
      <c r="R6" s="381"/>
      <c r="S6" s="381"/>
    </row>
    <row r="7" spans="1:19" ht="56.25">
      <c r="A7" s="17" t="s">
        <v>74</v>
      </c>
      <c r="C7" s="14" t="s">
        <v>75</v>
      </c>
      <c r="E7" s="14" t="s">
        <v>76</v>
      </c>
      <c r="G7" s="14" t="s">
        <v>77</v>
      </c>
      <c r="I7" s="14" t="s">
        <v>78</v>
      </c>
      <c r="K7" s="14" t="s">
        <v>79</v>
      </c>
      <c r="M7" s="14" t="s">
        <v>80</v>
      </c>
      <c r="O7" s="14" t="s">
        <v>78</v>
      </c>
      <c r="Q7" s="14" t="s">
        <v>79</v>
      </c>
      <c r="S7" s="14" t="s">
        <v>80</v>
      </c>
    </row>
    <row r="8" spans="1:19" ht="21.75">
      <c r="A8" s="62" t="s">
        <v>86</v>
      </c>
      <c r="B8" s="13"/>
      <c r="C8" s="21" t="s">
        <v>85</v>
      </c>
      <c r="D8" s="8"/>
      <c r="E8" s="21" t="s">
        <v>85</v>
      </c>
      <c r="F8" s="8"/>
      <c r="G8" s="34">
        <v>0</v>
      </c>
      <c r="H8" s="8"/>
      <c r="I8" s="32">
        <v>0</v>
      </c>
      <c r="J8" s="32"/>
      <c r="K8" s="32">
        <v>0</v>
      </c>
      <c r="L8" s="32"/>
      <c r="M8" s="32">
        <f>I8+K8</f>
        <v>0</v>
      </c>
      <c r="N8" s="32"/>
      <c r="O8" s="32">
        <v>0</v>
      </c>
      <c r="P8" s="32"/>
      <c r="Q8" s="32">
        <v>0</v>
      </c>
      <c r="R8" s="32"/>
      <c r="S8" s="32">
        <f>O8+Q8</f>
        <v>0</v>
      </c>
    </row>
    <row r="9" spans="1:19" ht="18.75" thickBot="1">
      <c r="A9" s="15" t="s">
        <v>81</v>
      </c>
      <c r="I9" s="33">
        <f>SUM(I8:I8)</f>
        <v>0</v>
      </c>
      <c r="J9" s="15" t="e">
        <f>SUM(#REF!)</f>
        <v>#REF!</v>
      </c>
      <c r="K9" s="33">
        <f>SUM(K8:K8)</f>
        <v>0</v>
      </c>
      <c r="L9" s="15" t="e">
        <f>SUM(#REF!)</f>
        <v>#REF!</v>
      </c>
      <c r="M9" s="33">
        <f>SUM(M8:M8)</f>
        <v>0</v>
      </c>
      <c r="N9" s="15" t="e">
        <f>SUM(#REF!)</f>
        <v>#REF!</v>
      </c>
      <c r="O9" s="33">
        <f>SUM(O8:O8)</f>
        <v>0</v>
      </c>
      <c r="P9" s="15"/>
      <c r="Q9" s="33">
        <f>SUM(Q8)</f>
        <v>0</v>
      </c>
      <c r="R9" s="15" t="e">
        <f>SUM(#REF!)</f>
        <v>#REF!</v>
      </c>
      <c r="S9" s="33">
        <f>SUM(S8:S8)</f>
        <v>0</v>
      </c>
    </row>
    <row r="10" spans="1:19" ht="18.75" thickTop="1">
      <c r="I10" s="16"/>
      <c r="K10" s="16"/>
      <c r="M10" s="16"/>
      <c r="O10" s="16"/>
      <c r="Q10" s="16"/>
      <c r="S10" s="16"/>
    </row>
    <row r="11" spans="1:19" ht="16.5" customHeight="1"/>
    <row r="12" spans="1:19" s="32" customFormat="1" ht="18"/>
    <row r="13" spans="1:19" s="32" customFormat="1" ht="18"/>
    <row r="14" spans="1:19" s="32" customFormat="1" ht="18"/>
    <row r="15" spans="1:19" s="32" customFormat="1" ht="18"/>
    <row r="16" spans="1:19" s="32" customFormat="1" ht="18"/>
    <row r="17" s="32" customFormat="1" ht="18"/>
    <row r="18" s="32" customFormat="1" ht="18"/>
    <row r="19" s="32" customFormat="1" ht="18"/>
    <row r="20" s="32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54EF-103F-423C-98F5-8B94ED89BC42}">
  <sheetPr>
    <tabColor theme="4" tint="0.79998168889431442"/>
  </sheetPr>
  <dimension ref="A1:AD17"/>
  <sheetViews>
    <sheetView rightToLeft="1" view="pageBreakPreview" zoomScale="55" zoomScaleNormal="100" zoomScaleSheetLayoutView="55" workbookViewId="0">
      <selection activeCell="A7" sqref="A7"/>
    </sheetView>
  </sheetViews>
  <sheetFormatPr defaultColWidth="9.140625" defaultRowHeight="30.75" customHeight="1"/>
  <cols>
    <col min="1" max="1" width="37.5703125" style="145" customWidth="1"/>
    <col min="2" max="2" width="0.85546875" style="145" customWidth="1"/>
    <col min="3" max="3" width="14" style="145" customWidth="1"/>
    <col min="4" max="4" width="0.140625" style="145" customWidth="1"/>
    <col min="5" max="5" width="14" style="145" customWidth="1"/>
    <col min="6" max="6" width="1" style="145" customWidth="1"/>
    <col min="7" max="7" width="23" style="77" customWidth="1"/>
    <col min="8" max="8" width="0.85546875" style="77" customWidth="1"/>
    <col min="9" max="9" width="14" style="77" customWidth="1"/>
    <col min="10" max="10" width="0.7109375" style="77" customWidth="1"/>
    <col min="11" max="11" width="22.42578125" style="77" customWidth="1"/>
    <col min="12" max="12" width="0.7109375" style="77" customWidth="1"/>
    <col min="13" max="13" width="23.7109375" style="77" customWidth="1"/>
    <col min="14" max="14" width="0.5703125" style="77" customWidth="1"/>
    <col min="15" max="15" width="18.140625" style="77" customWidth="1"/>
    <col min="16" max="16" width="0.5703125" style="77" customWidth="1"/>
    <col min="17" max="17" width="24.85546875" style="77" customWidth="1"/>
    <col min="18" max="18" width="3.5703125" style="145" customWidth="1"/>
    <col min="19" max="19" width="16" style="216" customWidth="1"/>
    <col min="20" max="20" width="6.42578125" style="145" customWidth="1"/>
    <col min="21" max="21" width="17.85546875" style="145" customWidth="1"/>
    <col min="22" max="22" width="15.42578125" style="145" customWidth="1"/>
    <col min="23" max="23" width="3.28515625" style="145" customWidth="1"/>
    <col min="24" max="24" width="4.28515625" style="145" customWidth="1"/>
    <col min="25" max="25" width="7.5703125" style="218" customWidth="1"/>
    <col min="26" max="26" width="13.85546875" style="216" customWidth="1"/>
    <col min="27" max="27" width="6.42578125" style="145" customWidth="1"/>
    <col min="28" max="28" width="16" style="216" customWidth="1"/>
    <col min="29" max="29" width="6.42578125" style="145" customWidth="1"/>
    <col min="30" max="30" width="13.140625" style="145" customWidth="1"/>
    <col min="31" max="31" width="21" style="145" customWidth="1"/>
    <col min="32" max="16384" width="9.140625" style="145"/>
  </cols>
  <sheetData>
    <row r="1" spans="1:30" ht="30.75" customHeight="1">
      <c r="A1" s="324" t="s">
        <v>84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1:30" ht="30.75" customHeight="1">
      <c r="A2" s="324" t="s">
        <v>53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</row>
    <row r="3" spans="1:30" ht="30.75" customHeight="1">
      <c r="A3" s="324" t="str">
        <f>' سهام'!A3:W3</f>
        <v>برای ماه منتهی به 1403/02/31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</row>
    <row r="4" spans="1:30" ht="30.75" customHeight="1">
      <c r="A4" s="384" t="s">
        <v>357</v>
      </c>
      <c r="B4" s="384"/>
      <c r="C4" s="384"/>
      <c r="D4" s="384"/>
      <c r="E4" s="384"/>
      <c r="F4" s="384"/>
      <c r="G4" s="384"/>
      <c r="H4" s="73"/>
      <c r="I4" s="74"/>
      <c r="J4" s="74"/>
      <c r="K4" s="74"/>
      <c r="L4" s="74"/>
      <c r="M4" s="74"/>
      <c r="N4" s="74"/>
      <c r="O4" s="71"/>
      <c r="P4" s="74"/>
      <c r="Q4" s="74"/>
    </row>
    <row r="5" spans="1:30" ht="30.75" customHeight="1" thickBot="1">
      <c r="A5" s="214"/>
      <c r="B5" s="385"/>
      <c r="C5" s="385"/>
      <c r="D5" s="385"/>
      <c r="E5" s="385"/>
      <c r="F5" s="176"/>
      <c r="G5" s="386" t="s">
        <v>289</v>
      </c>
      <c r="H5" s="386"/>
      <c r="I5" s="386"/>
      <c r="J5" s="386"/>
      <c r="K5" s="386"/>
      <c r="L5" s="74"/>
      <c r="M5" s="386" t="s">
        <v>290</v>
      </c>
      <c r="N5" s="386"/>
      <c r="O5" s="386"/>
      <c r="P5" s="386"/>
      <c r="Q5" s="386"/>
    </row>
    <row r="6" spans="1:30" ht="42" customHeight="1" thickBot="1">
      <c r="A6" s="19" t="s">
        <v>35</v>
      </c>
      <c r="B6" s="177"/>
      <c r="C6" s="178" t="s">
        <v>21</v>
      </c>
      <c r="D6" s="177"/>
      <c r="E6" s="178" t="s">
        <v>32</v>
      </c>
      <c r="F6" s="177"/>
      <c r="G6" s="75" t="s">
        <v>54</v>
      </c>
      <c r="H6" s="76"/>
      <c r="I6" s="75" t="s">
        <v>37</v>
      </c>
      <c r="J6" s="76"/>
      <c r="K6" s="75" t="s">
        <v>38</v>
      </c>
      <c r="L6" s="74"/>
      <c r="M6" s="75" t="s">
        <v>54</v>
      </c>
      <c r="N6" s="76"/>
      <c r="O6" s="75" t="s">
        <v>37</v>
      </c>
      <c r="P6" s="76"/>
      <c r="Q6" s="75" t="s">
        <v>38</v>
      </c>
    </row>
    <row r="7" spans="1:30" ht="30" customHeight="1" thickBot="1">
      <c r="A7" s="223" t="s">
        <v>170</v>
      </c>
      <c r="B7" s="181"/>
      <c r="C7" s="180" t="s">
        <v>327</v>
      </c>
      <c r="D7" s="111"/>
      <c r="E7" s="95" t="s">
        <v>85</v>
      </c>
      <c r="F7" s="111"/>
      <c r="G7" s="208">
        <v>0</v>
      </c>
      <c r="H7" s="71"/>
      <c r="I7" s="71">
        <v>0</v>
      </c>
      <c r="J7" s="71"/>
      <c r="K7" s="71">
        <f>G7+I7</f>
        <v>0</v>
      </c>
      <c r="L7" s="71"/>
      <c r="M7" s="71">
        <v>8269843927</v>
      </c>
      <c r="N7" s="71"/>
      <c r="O7" s="71">
        <v>0</v>
      </c>
      <c r="P7" s="71"/>
      <c r="Q7" s="71">
        <f>M7+O7</f>
        <v>8269843927</v>
      </c>
      <c r="R7" s="291"/>
      <c r="T7" s="228"/>
      <c r="U7" s="154"/>
      <c r="Y7" s="220"/>
      <c r="AC7" s="228"/>
      <c r="AD7" s="154"/>
    </row>
    <row r="8" spans="1:30" ht="30" customHeight="1">
      <c r="A8" s="223" t="s">
        <v>110</v>
      </c>
      <c r="B8" s="181"/>
      <c r="C8" s="180" t="s">
        <v>112</v>
      </c>
      <c r="D8" s="111"/>
      <c r="E8" s="90">
        <v>0.18</v>
      </c>
      <c r="F8" s="111"/>
      <c r="G8" s="80">
        <v>5397506596</v>
      </c>
      <c r="H8" s="71"/>
      <c r="I8" s="71">
        <v>0</v>
      </c>
      <c r="J8" s="71"/>
      <c r="K8" s="71">
        <f t="shared" ref="K8:K12" si="0">G8+I8</f>
        <v>5397506596</v>
      </c>
      <c r="L8" s="71"/>
      <c r="M8" s="71">
        <v>30271323116</v>
      </c>
      <c r="N8" s="71"/>
      <c r="O8" s="71">
        <v>0</v>
      </c>
      <c r="P8" s="71"/>
      <c r="Q8" s="71">
        <f t="shared" ref="Q8:Q12" si="1">M8+O8</f>
        <v>30271323116</v>
      </c>
      <c r="R8" s="291"/>
      <c r="T8" s="228"/>
      <c r="U8" s="154"/>
      <c r="Y8" s="219"/>
      <c r="AA8" s="228"/>
      <c r="AC8" s="228"/>
      <c r="AD8" s="154"/>
    </row>
    <row r="9" spans="1:30" ht="30" customHeight="1">
      <c r="A9" s="223" t="s">
        <v>131</v>
      </c>
      <c r="B9" s="181"/>
      <c r="C9" s="180" t="s">
        <v>133</v>
      </c>
      <c r="D9" s="111"/>
      <c r="E9" s="90">
        <v>0.15</v>
      </c>
      <c r="F9" s="111"/>
      <c r="G9" s="80">
        <v>0</v>
      </c>
      <c r="H9" s="71"/>
      <c r="I9" s="71">
        <v>0</v>
      </c>
      <c r="J9" s="71"/>
      <c r="K9" s="71">
        <f t="shared" si="0"/>
        <v>0</v>
      </c>
      <c r="L9" s="71"/>
      <c r="M9" s="71">
        <v>760435788</v>
      </c>
      <c r="N9" s="71"/>
      <c r="O9" s="71">
        <v>0</v>
      </c>
      <c r="P9" s="71"/>
      <c r="Q9" s="71">
        <f t="shared" si="1"/>
        <v>760435788</v>
      </c>
      <c r="R9" s="291"/>
      <c r="T9" s="228"/>
      <c r="U9" s="154"/>
      <c r="Y9" s="219"/>
      <c r="AA9" s="237"/>
      <c r="AC9" s="228"/>
      <c r="AD9" s="154"/>
    </row>
    <row r="10" spans="1:30" ht="30" customHeight="1">
      <c r="A10" s="223" t="s">
        <v>145</v>
      </c>
      <c r="B10" s="181"/>
      <c r="C10" s="180" t="s">
        <v>147</v>
      </c>
      <c r="D10" s="111"/>
      <c r="E10" s="90">
        <v>0.21</v>
      </c>
      <c r="F10" s="111"/>
      <c r="G10" s="80">
        <v>5958305598</v>
      </c>
      <c r="H10" s="71"/>
      <c r="I10" s="71">
        <v>0</v>
      </c>
      <c r="J10" s="71"/>
      <c r="K10" s="71">
        <f t="shared" si="0"/>
        <v>5958305598</v>
      </c>
      <c r="L10" s="71"/>
      <c r="M10" s="71">
        <v>33001116236</v>
      </c>
      <c r="N10" s="71"/>
      <c r="O10" s="71">
        <v>0</v>
      </c>
      <c r="P10" s="71"/>
      <c r="Q10" s="71">
        <f t="shared" si="1"/>
        <v>33001116236</v>
      </c>
      <c r="R10" s="291"/>
      <c r="T10" s="228"/>
      <c r="U10" s="154"/>
      <c r="Y10" s="219"/>
      <c r="AA10" s="237"/>
      <c r="AC10" s="228"/>
      <c r="AD10" s="154"/>
    </row>
    <row r="11" spans="1:30" ht="30" customHeight="1">
      <c r="A11" s="223" t="s">
        <v>293</v>
      </c>
      <c r="B11" s="181"/>
      <c r="C11" s="180" t="s">
        <v>297</v>
      </c>
      <c r="D11" s="111"/>
      <c r="E11" s="90">
        <v>0.23</v>
      </c>
      <c r="F11" s="111"/>
      <c r="G11" s="80">
        <v>4837525956</v>
      </c>
      <c r="H11" s="71"/>
      <c r="I11" s="71">
        <v>0</v>
      </c>
      <c r="J11" s="71"/>
      <c r="K11" s="71">
        <f t="shared" si="0"/>
        <v>4837525956</v>
      </c>
      <c r="L11" s="71"/>
      <c r="M11" s="71">
        <v>4837525956</v>
      </c>
      <c r="N11" s="71"/>
      <c r="O11" s="71">
        <v>0</v>
      </c>
      <c r="P11" s="71"/>
      <c r="Q11" s="71">
        <f t="shared" si="1"/>
        <v>4837525956</v>
      </c>
      <c r="R11" s="291"/>
      <c r="T11" s="228"/>
      <c r="U11" s="154"/>
      <c r="Y11" s="219"/>
      <c r="AA11" s="228"/>
      <c r="AC11" s="228"/>
      <c r="AD11" s="154"/>
    </row>
    <row r="12" spans="1:30" ht="30" customHeight="1">
      <c r="A12" s="192" t="s">
        <v>132</v>
      </c>
      <c r="B12" s="181"/>
      <c r="C12" s="180" t="s">
        <v>134</v>
      </c>
      <c r="D12" s="111"/>
      <c r="E12" s="90">
        <v>0.18</v>
      </c>
      <c r="F12" s="111"/>
      <c r="G12" s="80">
        <v>0</v>
      </c>
      <c r="H12" s="71"/>
      <c r="I12" s="71">
        <v>0</v>
      </c>
      <c r="J12" s="71"/>
      <c r="K12" s="71">
        <f t="shared" si="0"/>
        <v>0</v>
      </c>
      <c r="L12" s="71"/>
      <c r="M12" s="71">
        <v>38098063699</v>
      </c>
      <c r="N12" s="71"/>
      <c r="O12" s="71">
        <v>0</v>
      </c>
      <c r="P12" s="71"/>
      <c r="Q12" s="71">
        <f t="shared" si="1"/>
        <v>38098063699</v>
      </c>
      <c r="R12" s="291"/>
      <c r="T12" s="228"/>
      <c r="U12" s="154"/>
      <c r="Y12" s="219"/>
      <c r="AA12" s="228"/>
      <c r="AC12" s="228"/>
      <c r="AD12" s="154"/>
    </row>
    <row r="13" spans="1:30" s="111" customFormat="1" ht="24.75" customHeight="1" thickBot="1">
      <c r="A13" s="284" t="s">
        <v>2</v>
      </c>
      <c r="B13" s="285"/>
      <c r="C13" s="286"/>
      <c r="D13" s="287"/>
      <c r="E13" s="288"/>
      <c r="F13" s="289">
        <f>SUM(F7:F12)</f>
        <v>0</v>
      </c>
      <c r="G13" s="289">
        <f>SUM(G7:G12)</f>
        <v>16193338150</v>
      </c>
      <c r="H13" s="290"/>
      <c r="I13" s="289">
        <f>SUM(I7:I12)</f>
        <v>0</v>
      </c>
      <c r="J13" s="290">
        <f>SUM(J7:J12)</f>
        <v>0</v>
      </c>
      <c r="K13" s="289">
        <f>SUM(K7:K12)</f>
        <v>16193338150</v>
      </c>
      <c r="L13" s="290"/>
      <c r="M13" s="289">
        <f>SUM(M7:M12)</f>
        <v>115238308722</v>
      </c>
      <c r="N13" s="290"/>
      <c r="O13" s="289">
        <f>SUM(O7:O12)</f>
        <v>0</v>
      </c>
      <c r="P13" s="290"/>
      <c r="Q13" s="289">
        <f>SUM(Q7:Q12)</f>
        <v>115238308722</v>
      </c>
      <c r="S13" s="217"/>
      <c r="U13" s="179"/>
      <c r="Y13" s="219"/>
      <c r="Z13" s="217"/>
      <c r="AB13" s="217"/>
      <c r="AD13" s="179"/>
    </row>
    <row r="14" spans="1:30" ht="19.5" customHeight="1" thickTop="1">
      <c r="H14" s="71"/>
      <c r="J14" s="71"/>
      <c r="L14" s="71"/>
      <c r="P14" s="71"/>
    </row>
    <row r="17" spans="7:13" ht="30.75" customHeight="1">
      <c r="G17" s="242"/>
      <c r="K17" s="242"/>
      <c r="L17" s="242"/>
      <c r="M17" s="242"/>
    </row>
  </sheetData>
  <autoFilter ref="A6:Q12" xr:uid="{00000000-0009-0000-0000-000006000000}">
    <sortState xmlns:xlrd2="http://schemas.microsoft.com/office/spreadsheetml/2017/richdata2" ref="A7:Q12">
      <sortCondition descending="1" ref="A6:A12"/>
    </sortState>
  </autoFilter>
  <mergeCells count="7">
    <mergeCell ref="A1:Q1"/>
    <mergeCell ref="A2:Q2"/>
    <mergeCell ref="A3:Q3"/>
    <mergeCell ref="A4:G4"/>
    <mergeCell ref="B5:E5"/>
    <mergeCell ref="G5:K5"/>
    <mergeCell ref="M5:Q5"/>
  </mergeCells>
  <conditionalFormatting sqref="A12">
    <cfRule type="duplicateValues" dxfId="0" priority="1"/>
  </conditionalFormatting>
  <printOptions horizontalCentered="1"/>
  <pageMargins left="0.25" right="0.25" top="0.75" bottom="0.75" header="0.3" footer="0.3"/>
  <pageSetup paperSize="9" scale="4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4" tint="0.79998168889431442"/>
  </sheetPr>
  <dimension ref="A1:Q102"/>
  <sheetViews>
    <sheetView rightToLeft="1" view="pageBreakPreview" topLeftCell="A83" zoomScale="85" zoomScaleNormal="100" zoomScaleSheetLayoutView="85" workbookViewId="0">
      <selection activeCell="A7" sqref="A7"/>
    </sheetView>
  </sheetViews>
  <sheetFormatPr defaultColWidth="9.140625" defaultRowHeight="30.75" customHeight="1"/>
  <cols>
    <col min="1" max="1" width="37.5703125" style="145" customWidth="1"/>
    <col min="2" max="2" width="0.85546875" style="145" customWidth="1"/>
    <col min="3" max="3" width="14" style="145" customWidth="1"/>
    <col min="4" max="4" width="0.140625" style="145" customWidth="1"/>
    <col min="5" max="5" width="12.42578125" style="145" customWidth="1"/>
    <col min="6" max="6" width="1" style="145" customWidth="1"/>
    <col min="7" max="7" width="19.140625" style="77" customWidth="1"/>
    <col min="8" max="8" width="0.85546875" style="77" customWidth="1"/>
    <col min="9" max="9" width="14" style="77" customWidth="1"/>
    <col min="10" max="10" width="0.7109375" style="77" customWidth="1"/>
    <col min="11" max="11" width="18.140625" style="77" customWidth="1"/>
    <col min="12" max="12" width="0.7109375" style="77" customWidth="1"/>
    <col min="13" max="13" width="20" style="77" customWidth="1"/>
    <col min="14" max="14" width="0.5703125" style="77" customWidth="1"/>
    <col min="15" max="15" width="18.140625" style="77" customWidth="1"/>
    <col min="16" max="16" width="0.5703125" style="77" customWidth="1"/>
    <col min="17" max="17" width="18.85546875" style="77" customWidth="1"/>
    <col min="18" max="16384" width="9.140625" style="145"/>
  </cols>
  <sheetData>
    <row r="1" spans="1:17" ht="30.75" customHeight="1">
      <c r="A1" s="324" t="s">
        <v>84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1:17" ht="30.75" customHeight="1">
      <c r="A2" s="324" t="s">
        <v>53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</row>
    <row r="3" spans="1:17" ht="30.75" customHeight="1">
      <c r="A3" s="324" t="str">
        <f>' سهام'!A3:W3</f>
        <v>برای ماه منتهی به 1403/02/31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</row>
    <row r="4" spans="1:17" ht="30.75" customHeight="1">
      <c r="A4" s="384" t="s">
        <v>358</v>
      </c>
      <c r="B4" s="384"/>
      <c r="C4" s="384"/>
      <c r="D4" s="384"/>
      <c r="E4" s="384"/>
      <c r="F4" s="384"/>
      <c r="G4" s="384"/>
      <c r="H4" s="73"/>
      <c r="I4" s="74"/>
      <c r="J4" s="74"/>
      <c r="K4" s="74"/>
      <c r="L4" s="74"/>
      <c r="M4" s="74"/>
      <c r="N4" s="74"/>
      <c r="O4" s="71"/>
      <c r="P4" s="74"/>
      <c r="Q4" s="74"/>
    </row>
    <row r="5" spans="1:17" ht="30.75" customHeight="1" thickBot="1">
      <c r="A5" s="214"/>
      <c r="B5" s="385"/>
      <c r="C5" s="385"/>
      <c r="D5" s="385"/>
      <c r="E5" s="385"/>
      <c r="F5" s="176"/>
      <c r="G5" s="386" t="s">
        <v>289</v>
      </c>
      <c r="H5" s="386"/>
      <c r="I5" s="386"/>
      <c r="J5" s="386"/>
      <c r="K5" s="386"/>
      <c r="L5" s="74"/>
      <c r="M5" s="386" t="s">
        <v>290</v>
      </c>
      <c r="N5" s="386"/>
      <c r="O5" s="386"/>
      <c r="P5" s="386"/>
      <c r="Q5" s="386"/>
    </row>
    <row r="6" spans="1:17" ht="42" customHeight="1" thickBot="1">
      <c r="A6" s="19" t="s">
        <v>35</v>
      </c>
      <c r="B6" s="177"/>
      <c r="C6" s="178" t="s">
        <v>21</v>
      </c>
      <c r="D6" s="177"/>
      <c r="E6" s="178" t="s">
        <v>32</v>
      </c>
      <c r="F6" s="177"/>
      <c r="G6" s="75" t="s">
        <v>54</v>
      </c>
      <c r="H6" s="76"/>
      <c r="I6" s="75" t="s">
        <v>37</v>
      </c>
      <c r="J6" s="76"/>
      <c r="K6" s="75" t="s">
        <v>38</v>
      </c>
      <c r="L6" s="74"/>
      <c r="M6" s="75" t="s">
        <v>54</v>
      </c>
      <c r="N6" s="76"/>
      <c r="O6" s="75" t="s">
        <v>37</v>
      </c>
      <c r="P6" s="76"/>
      <c r="Q6" s="75" t="s">
        <v>38</v>
      </c>
    </row>
    <row r="7" spans="1:17" ht="24.75" customHeight="1">
      <c r="A7" s="223" t="s">
        <v>109</v>
      </c>
      <c r="B7" s="181"/>
      <c r="C7" s="180"/>
      <c r="D7" s="111"/>
      <c r="E7" s="90">
        <v>0.05</v>
      </c>
      <c r="F7" s="111"/>
      <c r="G7" s="80">
        <v>2451</v>
      </c>
      <c r="H7" s="71"/>
      <c r="I7" s="71">
        <v>0</v>
      </c>
      <c r="J7" s="71"/>
      <c r="K7" s="71">
        <f t="shared" ref="K7:K63" si="0">G7+I7</f>
        <v>2451</v>
      </c>
      <c r="L7" s="71"/>
      <c r="M7" s="71">
        <v>11784</v>
      </c>
      <c r="N7" s="71"/>
      <c r="O7" s="71">
        <v>0</v>
      </c>
      <c r="P7" s="71"/>
      <c r="Q7" s="71">
        <f t="shared" ref="Q7:Q63" si="1">M7+O7</f>
        <v>11784</v>
      </c>
    </row>
    <row r="8" spans="1:17" ht="24.75" customHeight="1">
      <c r="A8" s="223" t="s">
        <v>102</v>
      </c>
      <c r="B8" s="181"/>
      <c r="C8" s="180"/>
      <c r="D8" s="111"/>
      <c r="E8" s="90">
        <v>0.05</v>
      </c>
      <c r="F8" s="111"/>
      <c r="G8" s="80">
        <f>14949+2783764808</f>
        <v>2783779757</v>
      </c>
      <c r="H8" s="71"/>
      <c r="I8" s="71">
        <v>0</v>
      </c>
      <c r="J8" s="71"/>
      <c r="K8" s="71">
        <f t="shared" si="0"/>
        <v>2783779757</v>
      </c>
      <c r="L8" s="71"/>
      <c r="M8" s="71">
        <f>27305+6033170352</f>
        <v>6033197657</v>
      </c>
      <c r="N8" s="71"/>
      <c r="O8" s="71">
        <v>0</v>
      </c>
      <c r="P8" s="71"/>
      <c r="Q8" s="71">
        <f t="shared" si="1"/>
        <v>6033197657</v>
      </c>
    </row>
    <row r="9" spans="1:17" ht="24.75" customHeight="1">
      <c r="A9" s="223" t="s">
        <v>183</v>
      </c>
      <c r="B9" s="181"/>
      <c r="C9" s="180"/>
      <c r="D9" s="111"/>
      <c r="E9" s="95">
        <v>0.22500000000000001</v>
      </c>
      <c r="F9" s="111"/>
      <c r="G9" s="80">
        <v>374950358.41121495</v>
      </c>
      <c r="H9" s="71"/>
      <c r="I9" s="71"/>
      <c r="J9" s="71"/>
      <c r="K9" s="71">
        <f t="shared" si="0"/>
        <v>374950358.41121495</v>
      </c>
      <c r="L9" s="71"/>
      <c r="M9" s="71">
        <v>11624457203.831776</v>
      </c>
      <c r="N9" s="71"/>
      <c r="O9" s="71">
        <v>0</v>
      </c>
      <c r="P9" s="71"/>
      <c r="Q9" s="71">
        <f>M9+O9</f>
        <v>11624457203.831776</v>
      </c>
    </row>
    <row r="10" spans="1:17" s="111" customFormat="1" ht="24.75" customHeight="1">
      <c r="A10" s="223" t="s">
        <v>127</v>
      </c>
      <c r="B10" s="181"/>
      <c r="C10" s="180"/>
      <c r="E10" s="95">
        <v>0.22500000000000001</v>
      </c>
      <c r="G10" s="71">
        <v>295017302.58620691</v>
      </c>
      <c r="H10" s="71"/>
      <c r="I10" s="71"/>
      <c r="J10" s="71"/>
      <c r="K10" s="71">
        <f t="shared" si="0"/>
        <v>295017302.58620691</v>
      </c>
      <c r="L10" s="71"/>
      <c r="M10" s="71">
        <v>3312018277.5862069</v>
      </c>
      <c r="N10" s="71"/>
      <c r="O10" s="71">
        <v>0</v>
      </c>
      <c r="P10" s="71"/>
      <c r="Q10" s="71">
        <f>M10+O10</f>
        <v>3312018277.5862069</v>
      </c>
    </row>
    <row r="11" spans="1:17" s="111" customFormat="1" ht="24.75" customHeight="1">
      <c r="A11" s="223" t="s">
        <v>125</v>
      </c>
      <c r="B11" s="181"/>
      <c r="C11" s="180"/>
      <c r="E11" s="95">
        <v>0.22500000000000001</v>
      </c>
      <c r="G11" s="80">
        <v>209664413.79310343</v>
      </c>
      <c r="H11" s="71"/>
      <c r="I11" s="71"/>
      <c r="J11" s="71"/>
      <c r="K11" s="71">
        <f t="shared" si="0"/>
        <v>209664413.79310343</v>
      </c>
      <c r="L11" s="71"/>
      <c r="M11" s="71">
        <v>2858263320.6896553</v>
      </c>
      <c r="N11" s="71"/>
      <c r="O11" s="71">
        <v>0</v>
      </c>
      <c r="P11" s="71"/>
      <c r="Q11" s="71">
        <f>M11+O11</f>
        <v>2858263320.6896553</v>
      </c>
    </row>
    <row r="12" spans="1:17" s="111" customFormat="1" ht="24.75" customHeight="1">
      <c r="A12" s="223" t="s">
        <v>298</v>
      </c>
      <c r="B12" s="181"/>
      <c r="C12" s="180"/>
      <c r="E12" s="95">
        <v>0.22500000000000001</v>
      </c>
      <c r="G12" s="80">
        <v>1941780818.2500002</v>
      </c>
      <c r="H12" s="71"/>
      <c r="I12" s="71">
        <v>-23248162</v>
      </c>
      <c r="J12" s="71"/>
      <c r="K12" s="71">
        <f t="shared" si="0"/>
        <v>1918532656.2500002</v>
      </c>
      <c r="L12" s="71"/>
      <c r="M12" s="179">
        <v>1941780818.2500002</v>
      </c>
      <c r="N12" s="71"/>
      <c r="O12" s="71">
        <v>-23248162</v>
      </c>
      <c r="P12" s="71"/>
      <c r="Q12" s="71">
        <f>M12+O12</f>
        <v>1918532656.2500002</v>
      </c>
    </row>
    <row r="13" spans="1:17" s="111" customFormat="1" ht="24.75" customHeight="1">
      <c r="A13" s="223" t="s">
        <v>299</v>
      </c>
      <c r="B13" s="181"/>
      <c r="C13" s="180"/>
      <c r="E13" s="95">
        <v>0.22500000000000001</v>
      </c>
      <c r="G13" s="71">
        <v>5954794512.75</v>
      </c>
      <c r="H13" s="71"/>
      <c r="I13" s="71">
        <v>-71767756</v>
      </c>
      <c r="J13" s="71"/>
      <c r="K13" s="71">
        <f t="shared" si="0"/>
        <v>5883026756.75</v>
      </c>
      <c r="L13" s="71"/>
      <c r="M13" s="179">
        <v>5954794512.75</v>
      </c>
      <c r="N13" s="71"/>
      <c r="O13" s="71">
        <v>-71767756</v>
      </c>
      <c r="P13" s="71"/>
      <c r="Q13" s="71">
        <f>M13+O13</f>
        <v>5883026756.75</v>
      </c>
    </row>
    <row r="14" spans="1:17" ht="24.75" customHeight="1">
      <c r="A14" s="223" t="s">
        <v>180</v>
      </c>
      <c r="B14" s="181"/>
      <c r="C14" s="180"/>
      <c r="D14" s="111"/>
      <c r="E14" s="95">
        <v>0.22500000000000001</v>
      </c>
      <c r="F14" s="111"/>
      <c r="G14" s="80">
        <v>0</v>
      </c>
      <c r="H14" s="71"/>
      <c r="I14" s="71"/>
      <c r="J14" s="71"/>
      <c r="K14" s="71">
        <f t="shared" si="0"/>
        <v>0</v>
      </c>
      <c r="L14" s="71"/>
      <c r="M14" s="71">
        <v>1134246556.2616823</v>
      </c>
      <c r="N14" s="71"/>
      <c r="O14" s="71">
        <v>-1191316</v>
      </c>
      <c r="P14" s="71"/>
      <c r="Q14" s="71">
        <f t="shared" si="1"/>
        <v>1133055240.2616823</v>
      </c>
    </row>
    <row r="15" spans="1:17" ht="24.75" customHeight="1">
      <c r="A15" s="223" t="s">
        <v>114</v>
      </c>
      <c r="B15" s="181"/>
      <c r="C15" s="180"/>
      <c r="D15" s="111"/>
      <c r="E15" s="95">
        <v>0.22500000000000001</v>
      </c>
      <c r="F15" s="111"/>
      <c r="G15" s="80">
        <v>0</v>
      </c>
      <c r="H15" s="71"/>
      <c r="I15" s="71">
        <v>0</v>
      </c>
      <c r="J15" s="71"/>
      <c r="K15" s="71">
        <f t="shared" si="0"/>
        <v>0</v>
      </c>
      <c r="L15" s="71"/>
      <c r="M15" s="71">
        <v>10554357.980769232</v>
      </c>
      <c r="N15" s="71"/>
      <c r="O15" s="71">
        <v>0</v>
      </c>
      <c r="P15" s="71"/>
      <c r="Q15" s="71">
        <f t="shared" si="1"/>
        <v>10554357.980769232</v>
      </c>
    </row>
    <row r="16" spans="1:17" ht="24.75" customHeight="1">
      <c r="A16" s="223" t="s">
        <v>116</v>
      </c>
      <c r="B16" s="181"/>
      <c r="C16" s="180"/>
      <c r="D16" s="111"/>
      <c r="E16" s="95">
        <v>0.22500000000000001</v>
      </c>
      <c r="F16" s="111"/>
      <c r="G16" s="80">
        <v>0</v>
      </c>
      <c r="H16" s="71"/>
      <c r="I16" s="71">
        <v>0</v>
      </c>
      <c r="J16" s="71"/>
      <c r="K16" s="71">
        <f t="shared" si="0"/>
        <v>0</v>
      </c>
      <c r="L16" s="71"/>
      <c r="M16" s="71">
        <v>13592275.961538462</v>
      </c>
      <c r="N16" s="71"/>
      <c r="O16" s="71">
        <v>0</v>
      </c>
      <c r="P16" s="71"/>
      <c r="Q16" s="71">
        <f>M16+O16</f>
        <v>13592275.961538462</v>
      </c>
    </row>
    <row r="17" spans="1:17" s="111" customFormat="1" ht="24.75" customHeight="1" thickBot="1">
      <c r="A17" s="223" t="s">
        <v>106</v>
      </c>
      <c r="B17" s="181"/>
      <c r="C17" s="180"/>
      <c r="E17" s="95">
        <v>0.22500000000000001</v>
      </c>
      <c r="G17" s="80">
        <f>10257+2809003849</f>
        <v>2809014106</v>
      </c>
      <c r="H17" s="71"/>
      <c r="I17" s="71">
        <v>0</v>
      </c>
      <c r="J17" s="71"/>
      <c r="K17" s="71">
        <f t="shared" si="0"/>
        <v>2809014106</v>
      </c>
      <c r="L17" s="71"/>
      <c r="M17" s="71">
        <f>49228+3980428508</f>
        <v>3980477736</v>
      </c>
      <c r="N17" s="71"/>
      <c r="O17" s="71">
        <v>0</v>
      </c>
      <c r="P17" s="71"/>
      <c r="Q17" s="71">
        <f t="shared" ref="Q17:Q20" si="2">M17+O17</f>
        <v>3980477736</v>
      </c>
    </row>
    <row r="18" spans="1:17" s="111" customFormat="1" ht="24.75" customHeight="1" thickBot="1">
      <c r="A18" s="223" t="s">
        <v>275</v>
      </c>
      <c r="B18" s="181"/>
      <c r="C18" s="180"/>
      <c r="E18" s="95">
        <v>0.22500000000000001</v>
      </c>
      <c r="G18" s="208">
        <v>9723474863.5344849</v>
      </c>
      <c r="H18" s="71"/>
      <c r="I18" s="71"/>
      <c r="J18" s="71"/>
      <c r="K18" s="71">
        <f t="shared" si="0"/>
        <v>9723474863.5344849</v>
      </c>
      <c r="L18" s="71"/>
      <c r="M18" s="71">
        <v>13778406373.189655</v>
      </c>
      <c r="N18" s="71"/>
      <c r="O18" s="71">
        <v>-15467744</v>
      </c>
      <c r="P18" s="71"/>
      <c r="Q18" s="71">
        <f>M18+O18</f>
        <v>13762938629.189655</v>
      </c>
    </row>
    <row r="19" spans="1:17" s="111" customFormat="1" ht="24.75" customHeight="1">
      <c r="A19" s="223" t="s">
        <v>115</v>
      </c>
      <c r="B19" s="181"/>
      <c r="C19" s="180"/>
      <c r="E19" s="95">
        <v>0.22500000000000001</v>
      </c>
      <c r="G19" s="80">
        <v>1532</v>
      </c>
      <c r="H19" s="71"/>
      <c r="I19" s="71">
        <v>0</v>
      </c>
      <c r="J19" s="71"/>
      <c r="K19" s="71">
        <f t="shared" si="0"/>
        <v>1532</v>
      </c>
      <c r="L19" s="71"/>
      <c r="M19" s="71">
        <v>17505</v>
      </c>
      <c r="N19" s="71"/>
      <c r="O19" s="71">
        <v>0</v>
      </c>
      <c r="P19" s="71"/>
      <c r="Q19" s="71">
        <f t="shared" si="2"/>
        <v>17505</v>
      </c>
    </row>
    <row r="20" spans="1:17" s="111" customFormat="1" ht="24.75" customHeight="1" thickBot="1">
      <c r="A20" s="223" t="s">
        <v>148</v>
      </c>
      <c r="B20" s="181"/>
      <c r="C20" s="180"/>
      <c r="E20" s="90">
        <v>0.05</v>
      </c>
      <c r="G20" s="80">
        <f>7471+1692105206</f>
        <v>1692112677</v>
      </c>
      <c r="H20" s="71"/>
      <c r="I20" s="71">
        <v>0</v>
      </c>
      <c r="J20" s="71"/>
      <c r="K20" s="71">
        <f t="shared" si="0"/>
        <v>1692112677</v>
      </c>
      <c r="L20" s="71"/>
      <c r="M20" s="71">
        <f>27816+7525771148</f>
        <v>7525798964</v>
      </c>
      <c r="N20" s="71"/>
      <c r="O20" s="71">
        <v>0</v>
      </c>
      <c r="P20" s="71"/>
      <c r="Q20" s="71">
        <f t="shared" si="2"/>
        <v>7525798964</v>
      </c>
    </row>
    <row r="21" spans="1:17" s="111" customFormat="1" ht="24.75" customHeight="1" thickBot="1">
      <c r="A21" s="223" t="s">
        <v>260</v>
      </c>
      <c r="B21" s="181"/>
      <c r="C21" s="180"/>
      <c r="E21" s="95">
        <v>0.22500000000000001</v>
      </c>
      <c r="G21" s="208">
        <v>6345394522.1052637</v>
      </c>
      <c r="H21" s="71"/>
      <c r="I21" s="71"/>
      <c r="J21" s="71"/>
      <c r="K21" s="71">
        <f t="shared" si="0"/>
        <v>6345394522.1052637</v>
      </c>
      <c r="L21" s="71"/>
      <c r="M21" s="71">
        <v>24265738358.684216</v>
      </c>
      <c r="N21" s="71"/>
      <c r="O21" s="71">
        <v>0</v>
      </c>
      <c r="P21" s="71"/>
      <c r="Q21" s="71">
        <f t="shared" si="1"/>
        <v>24265738358.684216</v>
      </c>
    </row>
    <row r="22" spans="1:17" s="111" customFormat="1" ht="24.75" customHeight="1" thickBot="1">
      <c r="A22" s="223" t="s">
        <v>156</v>
      </c>
      <c r="B22" s="181"/>
      <c r="C22" s="180"/>
      <c r="E22" s="95">
        <v>0.22500000000000001</v>
      </c>
      <c r="G22" s="208">
        <v>0</v>
      </c>
      <c r="H22" s="71"/>
      <c r="I22" s="71">
        <v>0</v>
      </c>
      <c r="J22" s="71"/>
      <c r="K22" s="71">
        <f t="shared" si="0"/>
        <v>0</v>
      </c>
      <c r="L22" s="71"/>
      <c r="M22" s="71">
        <v>2904567523.3333335</v>
      </c>
      <c r="N22" s="71"/>
      <c r="O22" s="71">
        <v>0</v>
      </c>
      <c r="P22" s="71"/>
      <c r="Q22" s="71">
        <f t="shared" si="1"/>
        <v>2904567523.3333335</v>
      </c>
    </row>
    <row r="23" spans="1:17" s="111" customFormat="1" ht="24.75" customHeight="1" thickBot="1">
      <c r="A23" s="223" t="s">
        <v>151</v>
      </c>
      <c r="B23" s="181"/>
      <c r="C23" s="180"/>
      <c r="E23" s="95">
        <v>0.22500000000000001</v>
      </c>
      <c r="G23" s="208">
        <v>0</v>
      </c>
      <c r="H23" s="71"/>
      <c r="I23" s="71">
        <v>0</v>
      </c>
      <c r="J23" s="71"/>
      <c r="K23" s="71">
        <f t="shared" si="0"/>
        <v>0</v>
      </c>
      <c r="L23" s="71"/>
      <c r="M23" s="71">
        <v>1208835618.3333333</v>
      </c>
      <c r="N23" s="71"/>
      <c r="O23" s="71">
        <v>0</v>
      </c>
      <c r="P23" s="71"/>
      <c r="Q23" s="71">
        <f>M23+O23</f>
        <v>1208835618.3333333</v>
      </c>
    </row>
    <row r="24" spans="1:17" s="111" customFormat="1" ht="24.75" customHeight="1" thickBot="1">
      <c r="A24" s="223" t="s">
        <v>136</v>
      </c>
      <c r="B24" s="181"/>
      <c r="C24" s="180"/>
      <c r="E24" s="95">
        <v>0.22500000000000001</v>
      </c>
      <c r="G24" s="71">
        <v>0</v>
      </c>
      <c r="H24" s="71"/>
      <c r="I24" s="71">
        <v>0</v>
      </c>
      <c r="J24" s="71"/>
      <c r="K24" s="71">
        <f t="shared" si="0"/>
        <v>0</v>
      </c>
      <c r="L24" s="71"/>
      <c r="M24" s="71">
        <v>883561645</v>
      </c>
      <c r="N24" s="71"/>
      <c r="O24" s="71">
        <v>0</v>
      </c>
      <c r="P24" s="71"/>
      <c r="Q24" s="71">
        <f t="shared" si="1"/>
        <v>883561645</v>
      </c>
    </row>
    <row r="25" spans="1:17" s="111" customFormat="1" ht="24.75" customHeight="1" thickBot="1">
      <c r="A25" s="223" t="s">
        <v>137</v>
      </c>
      <c r="B25" s="181"/>
      <c r="C25" s="180"/>
      <c r="E25" s="95">
        <v>0.22500000000000001</v>
      </c>
      <c r="G25" s="208">
        <v>0</v>
      </c>
      <c r="H25" s="71"/>
      <c r="I25" s="71">
        <v>0</v>
      </c>
      <c r="J25" s="71"/>
      <c r="K25" s="71">
        <f t="shared" si="0"/>
        <v>0</v>
      </c>
      <c r="L25" s="71"/>
      <c r="M25" s="71">
        <v>140235401.03773585</v>
      </c>
      <c r="N25" s="71"/>
      <c r="O25" s="71">
        <v>0</v>
      </c>
      <c r="P25" s="71"/>
      <c r="Q25" s="71">
        <f t="shared" si="1"/>
        <v>140235401.03773585</v>
      </c>
    </row>
    <row r="26" spans="1:17" s="111" customFormat="1" ht="24.75" customHeight="1" thickBot="1">
      <c r="A26" s="223" t="s">
        <v>153</v>
      </c>
      <c r="B26" s="181"/>
      <c r="C26" s="180"/>
      <c r="E26" s="95">
        <v>0.22500000000000001</v>
      </c>
      <c r="G26" s="208">
        <v>0</v>
      </c>
      <c r="H26" s="71"/>
      <c r="I26" s="71">
        <v>0</v>
      </c>
      <c r="J26" s="71"/>
      <c r="K26" s="71">
        <f t="shared" si="0"/>
        <v>0</v>
      </c>
      <c r="L26" s="71"/>
      <c r="M26" s="71">
        <v>40068495</v>
      </c>
      <c r="N26" s="71"/>
      <c r="O26" s="71">
        <v>0</v>
      </c>
      <c r="P26" s="71"/>
      <c r="Q26" s="71">
        <f t="shared" si="1"/>
        <v>40068495</v>
      </c>
    </row>
    <row r="27" spans="1:17" s="111" customFormat="1" ht="24.75" customHeight="1">
      <c r="A27" s="223" t="s">
        <v>139</v>
      </c>
      <c r="B27" s="181"/>
      <c r="C27" s="180"/>
      <c r="E27" s="95">
        <v>0.22500000000000001</v>
      </c>
      <c r="G27" s="71">
        <v>0</v>
      </c>
      <c r="H27" s="71"/>
      <c r="I27" s="71">
        <v>0</v>
      </c>
      <c r="J27" s="71"/>
      <c r="K27" s="71">
        <f t="shared" si="0"/>
        <v>0</v>
      </c>
      <c r="L27" s="71"/>
      <c r="M27" s="71">
        <v>51828902.830188677</v>
      </c>
      <c r="N27" s="71"/>
      <c r="O27" s="71">
        <v>0</v>
      </c>
      <c r="P27" s="71"/>
      <c r="Q27" s="71">
        <f t="shared" si="1"/>
        <v>51828902.830188677</v>
      </c>
    </row>
    <row r="28" spans="1:17" s="111" customFormat="1" ht="24.75" customHeight="1" thickBot="1">
      <c r="A28" s="223" t="s">
        <v>138</v>
      </c>
      <c r="B28" s="181"/>
      <c r="C28" s="180"/>
      <c r="E28" s="95">
        <v>0.22500000000000001</v>
      </c>
      <c r="G28" s="71">
        <v>0</v>
      </c>
      <c r="H28" s="71"/>
      <c r="I28" s="71">
        <v>0</v>
      </c>
      <c r="J28" s="71"/>
      <c r="K28" s="71">
        <f t="shared" si="0"/>
        <v>0</v>
      </c>
      <c r="L28" s="71"/>
      <c r="M28" s="71">
        <v>80136988.301886797</v>
      </c>
      <c r="N28" s="71"/>
      <c r="O28" s="71">
        <v>0</v>
      </c>
      <c r="P28" s="71"/>
      <c r="Q28" s="71">
        <f t="shared" si="1"/>
        <v>80136988.301886797</v>
      </c>
    </row>
    <row r="29" spans="1:17" s="111" customFormat="1" ht="24.75" customHeight="1" thickBot="1">
      <c r="A29" s="223" t="s">
        <v>154</v>
      </c>
      <c r="B29" s="181"/>
      <c r="C29" s="180"/>
      <c r="E29" s="95">
        <v>0.22500000000000001</v>
      </c>
      <c r="G29" s="208">
        <v>0</v>
      </c>
      <c r="H29" s="71"/>
      <c r="I29" s="71">
        <v>0</v>
      </c>
      <c r="J29" s="71"/>
      <c r="K29" s="71">
        <f t="shared" si="0"/>
        <v>0</v>
      </c>
      <c r="L29" s="71"/>
      <c r="M29" s="71">
        <v>920809462.92452824</v>
      </c>
      <c r="N29" s="71"/>
      <c r="O29" s="71">
        <v>0</v>
      </c>
      <c r="P29" s="71"/>
      <c r="Q29" s="71">
        <f t="shared" si="1"/>
        <v>920809462.92452824</v>
      </c>
    </row>
    <row r="30" spans="1:17" s="111" customFormat="1" ht="24.75" customHeight="1" thickBot="1">
      <c r="A30" s="223" t="s">
        <v>108</v>
      </c>
      <c r="B30" s="181"/>
      <c r="C30" s="180"/>
      <c r="E30" s="90">
        <v>0.05</v>
      </c>
      <c r="G30" s="71">
        <v>7548</v>
      </c>
      <c r="H30" s="71"/>
      <c r="I30" s="71">
        <v>0</v>
      </c>
      <c r="J30" s="71"/>
      <c r="K30" s="71">
        <f>G30+I30</f>
        <v>7548</v>
      </c>
      <c r="L30" s="71"/>
      <c r="M30" s="71">
        <f>30633+163699460+6172461690</f>
        <v>6336191783</v>
      </c>
      <c r="N30" s="71"/>
      <c r="O30" s="71">
        <v>0</v>
      </c>
      <c r="P30" s="71"/>
      <c r="Q30" s="71">
        <f>6172461690+163730093.075472</f>
        <v>6336191783.0754719</v>
      </c>
    </row>
    <row r="31" spans="1:17" s="111" customFormat="1" ht="24.75" customHeight="1" thickBot="1">
      <c r="A31" s="223" t="s">
        <v>175</v>
      </c>
      <c r="B31" s="181"/>
      <c r="C31" s="180"/>
      <c r="E31" s="90">
        <v>0.05</v>
      </c>
      <c r="G31" s="208">
        <v>1060455</v>
      </c>
      <c r="H31" s="71"/>
      <c r="I31" s="71">
        <v>0</v>
      </c>
      <c r="J31" s="71"/>
      <c r="K31" s="71">
        <f t="shared" si="0"/>
        <v>1060455</v>
      </c>
      <c r="L31" s="71"/>
      <c r="M31" s="71">
        <v>264792680</v>
      </c>
      <c r="N31" s="71"/>
      <c r="O31" s="71">
        <v>0</v>
      </c>
      <c r="P31" s="71"/>
      <c r="Q31" s="71">
        <f t="shared" si="1"/>
        <v>264792680</v>
      </c>
    </row>
    <row r="32" spans="1:17" s="111" customFormat="1" ht="24.75" customHeight="1" thickBot="1">
      <c r="A32" s="223" t="s">
        <v>277</v>
      </c>
      <c r="B32" s="181"/>
      <c r="C32" s="180"/>
      <c r="E32" s="95">
        <v>0.22500000000000001</v>
      </c>
      <c r="G32" s="208">
        <v>2072189598</v>
      </c>
      <c r="H32" s="71"/>
      <c r="I32" s="71">
        <v>-31746516</v>
      </c>
      <c r="J32" s="71"/>
      <c r="K32" s="71">
        <f t="shared" si="0"/>
        <v>2040443082</v>
      </c>
      <c r="L32" s="71"/>
      <c r="M32" s="71">
        <v>2331213298</v>
      </c>
      <c r="N32" s="71"/>
      <c r="O32" s="71">
        <v>-36449704</v>
      </c>
      <c r="P32" s="71"/>
      <c r="Q32" s="71">
        <f t="shared" si="1"/>
        <v>2294763594</v>
      </c>
    </row>
    <row r="33" spans="1:17" s="111" customFormat="1" ht="24.75" customHeight="1">
      <c r="A33" s="223" t="s">
        <v>259</v>
      </c>
      <c r="B33" s="181"/>
      <c r="C33" s="180"/>
      <c r="E33" s="95">
        <v>0.22500000000000001</v>
      </c>
      <c r="G33" s="80">
        <v>212412951</v>
      </c>
      <c r="H33" s="71"/>
      <c r="I33" s="71"/>
      <c r="J33" s="71"/>
      <c r="K33" s="71">
        <f t="shared" si="0"/>
        <v>212412951</v>
      </c>
      <c r="L33" s="71"/>
      <c r="M33" s="179">
        <v>584125281</v>
      </c>
      <c r="N33" s="71"/>
      <c r="O33" s="71">
        <v>-2894332</v>
      </c>
      <c r="P33" s="71"/>
      <c r="Q33" s="71">
        <f t="shared" si="1"/>
        <v>581230949</v>
      </c>
    </row>
    <row r="34" spans="1:17" s="111" customFormat="1" ht="24.75" customHeight="1" thickBot="1">
      <c r="A34" s="223" t="s">
        <v>300</v>
      </c>
      <c r="B34" s="181"/>
      <c r="C34" s="180"/>
      <c r="E34" s="95">
        <v>0.22500000000000001</v>
      </c>
      <c r="G34" s="209">
        <v>23026442</v>
      </c>
      <c r="H34" s="71"/>
      <c r="I34" s="71">
        <v>-418099</v>
      </c>
      <c r="J34" s="71"/>
      <c r="K34" s="71">
        <f t="shared" si="0"/>
        <v>22608343</v>
      </c>
      <c r="L34" s="71"/>
      <c r="M34" s="209">
        <v>23026442</v>
      </c>
      <c r="N34" s="71"/>
      <c r="O34" s="71">
        <v>-418099</v>
      </c>
      <c r="P34" s="71"/>
      <c r="Q34" s="71">
        <f t="shared" si="1"/>
        <v>22608343</v>
      </c>
    </row>
    <row r="35" spans="1:17" s="111" customFormat="1" ht="24.75" customHeight="1" thickBot="1">
      <c r="A35" s="223" t="s">
        <v>301</v>
      </c>
      <c r="B35" s="181"/>
      <c r="C35" s="180"/>
      <c r="E35" s="95">
        <v>0.22500000000000001</v>
      </c>
      <c r="G35" s="208">
        <v>43277060</v>
      </c>
      <c r="H35" s="71"/>
      <c r="I35" s="71">
        <v>-785797</v>
      </c>
      <c r="J35" s="71"/>
      <c r="K35" s="71">
        <f t="shared" si="0"/>
        <v>42491263</v>
      </c>
      <c r="L35" s="71"/>
      <c r="M35" s="71">
        <v>43277060</v>
      </c>
      <c r="N35" s="71"/>
      <c r="O35" s="71">
        <v>-785797</v>
      </c>
      <c r="P35" s="71"/>
      <c r="Q35" s="71">
        <f t="shared" si="1"/>
        <v>42491263</v>
      </c>
    </row>
    <row r="36" spans="1:17" s="111" customFormat="1" ht="24.75" customHeight="1">
      <c r="A36" s="223" t="s">
        <v>302</v>
      </c>
      <c r="B36" s="181"/>
      <c r="C36" s="180"/>
      <c r="E36" s="95">
        <v>0.22500000000000001</v>
      </c>
      <c r="G36" s="80">
        <v>195958970</v>
      </c>
      <c r="H36" s="71"/>
      <c r="I36" s="71">
        <v>-3558098</v>
      </c>
      <c r="J36" s="71"/>
      <c r="K36" s="71">
        <f t="shared" si="0"/>
        <v>192400872</v>
      </c>
      <c r="L36" s="71"/>
      <c r="M36" s="71">
        <v>195958970</v>
      </c>
      <c r="N36" s="71"/>
      <c r="O36" s="71">
        <v>-3558098</v>
      </c>
      <c r="P36" s="71"/>
      <c r="Q36" s="71">
        <f t="shared" si="1"/>
        <v>192400872</v>
      </c>
    </row>
    <row r="37" spans="1:17" s="111" customFormat="1" ht="24.75" customHeight="1" thickBot="1">
      <c r="A37" s="223" t="s">
        <v>303</v>
      </c>
      <c r="B37" s="181"/>
      <c r="C37" s="180"/>
      <c r="E37" s="95">
        <v>0.22500000000000001</v>
      </c>
      <c r="G37" s="80">
        <v>110259869</v>
      </c>
      <c r="H37" s="71"/>
      <c r="I37" s="71">
        <v>-2002029</v>
      </c>
      <c r="J37" s="71"/>
      <c r="K37" s="71">
        <f t="shared" si="0"/>
        <v>108257840</v>
      </c>
      <c r="L37" s="71"/>
      <c r="M37" s="71">
        <v>110259869</v>
      </c>
      <c r="N37" s="71"/>
      <c r="O37" s="71">
        <v>-2002029</v>
      </c>
      <c r="P37" s="71"/>
      <c r="Q37" s="71">
        <f t="shared" si="1"/>
        <v>108257840</v>
      </c>
    </row>
    <row r="38" spans="1:17" s="111" customFormat="1" ht="24.75" customHeight="1" thickBot="1">
      <c r="A38" s="223" t="s">
        <v>304</v>
      </c>
      <c r="B38" s="181"/>
      <c r="C38" s="180"/>
      <c r="E38" s="95">
        <v>0.22500000000000001</v>
      </c>
      <c r="G38" s="208">
        <v>12157397</v>
      </c>
      <c r="H38" s="71"/>
      <c r="I38" s="71">
        <v>-220746</v>
      </c>
      <c r="J38" s="71"/>
      <c r="K38" s="71">
        <f t="shared" si="0"/>
        <v>11936651</v>
      </c>
      <c r="L38" s="71"/>
      <c r="M38" s="71">
        <v>12157397</v>
      </c>
      <c r="N38" s="71"/>
      <c r="O38" s="71">
        <v>-220746</v>
      </c>
      <c r="P38" s="71"/>
      <c r="Q38" s="71">
        <f t="shared" si="1"/>
        <v>11936651</v>
      </c>
    </row>
    <row r="39" spans="1:17" s="111" customFormat="1" ht="24.75" customHeight="1" thickBot="1">
      <c r="A39" s="223" t="s">
        <v>305</v>
      </c>
      <c r="B39" s="181"/>
      <c r="C39" s="180"/>
      <c r="E39" s="95">
        <v>0.22500000000000001</v>
      </c>
      <c r="G39" s="208">
        <v>487806779</v>
      </c>
      <c r="H39" s="71"/>
      <c r="I39" s="71">
        <v>-8857285</v>
      </c>
      <c r="J39" s="71"/>
      <c r="K39" s="71">
        <f t="shared" si="0"/>
        <v>478949494</v>
      </c>
      <c r="L39" s="71"/>
      <c r="M39" s="71">
        <v>487806779</v>
      </c>
      <c r="N39" s="71"/>
      <c r="O39" s="71">
        <v>-8857285</v>
      </c>
      <c r="P39" s="71"/>
      <c r="Q39" s="71">
        <f t="shared" si="1"/>
        <v>478949494</v>
      </c>
    </row>
    <row r="40" spans="1:17" s="111" customFormat="1" ht="24.75" customHeight="1" thickBot="1">
      <c r="A40" s="223" t="s">
        <v>306</v>
      </c>
      <c r="B40" s="181"/>
      <c r="C40" s="180"/>
      <c r="E40" s="95">
        <v>0.22500000000000001</v>
      </c>
      <c r="G40" s="71">
        <v>177435927</v>
      </c>
      <c r="H40" s="71"/>
      <c r="I40" s="71">
        <v>-3221769</v>
      </c>
      <c r="J40" s="71"/>
      <c r="K40" s="71">
        <f t="shared" si="0"/>
        <v>174214158</v>
      </c>
      <c r="L40" s="71"/>
      <c r="M40" s="71">
        <v>177435927</v>
      </c>
      <c r="N40" s="71"/>
      <c r="O40" s="71">
        <v>-3221769</v>
      </c>
      <c r="P40" s="71"/>
      <c r="Q40" s="71">
        <f t="shared" si="1"/>
        <v>174214158</v>
      </c>
    </row>
    <row r="41" spans="1:17" s="111" customFormat="1" ht="24.75" customHeight="1" thickBot="1">
      <c r="A41" s="223" t="s">
        <v>307</v>
      </c>
      <c r="B41" s="181"/>
      <c r="C41" s="180"/>
      <c r="E41" s="95">
        <v>0.22500000000000001</v>
      </c>
      <c r="G41" s="208">
        <v>86829354</v>
      </c>
      <c r="H41" s="71"/>
      <c r="I41" s="71">
        <v>-1576592</v>
      </c>
      <c r="J41" s="71"/>
      <c r="K41" s="71">
        <f t="shared" si="0"/>
        <v>85252762</v>
      </c>
      <c r="L41" s="71"/>
      <c r="M41" s="71">
        <v>86829354</v>
      </c>
      <c r="N41" s="71"/>
      <c r="O41" s="71">
        <v>-1576592</v>
      </c>
      <c r="P41" s="71"/>
      <c r="Q41" s="71">
        <f t="shared" si="1"/>
        <v>85252762</v>
      </c>
    </row>
    <row r="42" spans="1:17" s="111" customFormat="1" ht="24.75" customHeight="1">
      <c r="A42" s="223" t="s">
        <v>308</v>
      </c>
      <c r="B42" s="181"/>
      <c r="C42" s="180"/>
      <c r="E42" s="95">
        <v>0.22500000000000001</v>
      </c>
      <c r="G42" s="209">
        <v>2835616433</v>
      </c>
      <c r="H42" s="71"/>
      <c r="I42" s="71">
        <v>-51487319</v>
      </c>
      <c r="J42" s="71"/>
      <c r="K42" s="71">
        <f t="shared" si="0"/>
        <v>2784129114</v>
      </c>
      <c r="L42" s="71">
        <f>H42+J42</f>
        <v>0</v>
      </c>
      <c r="M42" s="179">
        <v>2835616433</v>
      </c>
      <c r="N42" s="71"/>
      <c r="O42" s="71">
        <v>-51487319</v>
      </c>
      <c r="P42" s="71"/>
      <c r="Q42" s="71">
        <f t="shared" si="1"/>
        <v>2784129114</v>
      </c>
    </row>
    <row r="43" spans="1:17" s="111" customFormat="1" ht="24.75" customHeight="1" thickBot="1">
      <c r="A43" s="223" t="s">
        <v>309</v>
      </c>
      <c r="B43" s="181"/>
      <c r="C43" s="180"/>
      <c r="E43" s="95">
        <v>0.22500000000000001</v>
      </c>
      <c r="G43" s="80">
        <v>174217810</v>
      </c>
      <c r="H43" s="71"/>
      <c r="I43" s="71">
        <v>-3163336</v>
      </c>
      <c r="J43" s="71"/>
      <c r="K43" s="71">
        <f t="shared" si="0"/>
        <v>171054474</v>
      </c>
      <c r="L43" s="71"/>
      <c r="M43" s="71">
        <v>174217810</v>
      </c>
      <c r="N43" s="71"/>
      <c r="O43" s="71">
        <v>-3163336</v>
      </c>
      <c r="P43" s="71"/>
      <c r="Q43" s="71">
        <f t="shared" si="1"/>
        <v>171054474</v>
      </c>
    </row>
    <row r="44" spans="1:17" s="111" customFormat="1" ht="24.75" customHeight="1" thickBot="1">
      <c r="A44" s="223" t="s">
        <v>310</v>
      </c>
      <c r="B44" s="181"/>
      <c r="C44" s="180"/>
      <c r="E44" s="95">
        <v>0.22500000000000001</v>
      </c>
      <c r="G44" s="208">
        <v>408698628</v>
      </c>
      <c r="H44" s="71"/>
      <c r="I44" s="71">
        <v>-7420890</v>
      </c>
      <c r="J44" s="71"/>
      <c r="K44" s="71">
        <f t="shared" si="0"/>
        <v>401277738</v>
      </c>
      <c r="L44" s="71"/>
      <c r="M44" s="71">
        <v>408698628</v>
      </c>
      <c r="N44" s="71"/>
      <c r="O44" s="71">
        <v>-7420890</v>
      </c>
      <c r="P44" s="71"/>
      <c r="Q44" s="71">
        <f t="shared" si="1"/>
        <v>401277738</v>
      </c>
    </row>
    <row r="45" spans="1:17" s="111" customFormat="1" ht="24.75" customHeight="1" thickBot="1">
      <c r="A45" s="223" t="s">
        <v>311</v>
      </c>
      <c r="B45" s="181"/>
      <c r="C45" s="180"/>
      <c r="E45" s="95">
        <v>0.22500000000000001</v>
      </c>
      <c r="G45" s="208">
        <v>613047942</v>
      </c>
      <c r="H45" s="71"/>
      <c r="I45" s="71">
        <v>-11131335</v>
      </c>
      <c r="J45" s="71"/>
      <c r="K45" s="71">
        <f t="shared" si="0"/>
        <v>601916607</v>
      </c>
      <c r="L45" s="71"/>
      <c r="M45" s="71">
        <v>613047942</v>
      </c>
      <c r="N45" s="71"/>
      <c r="O45" s="71">
        <v>-11131335</v>
      </c>
      <c r="P45" s="71"/>
      <c r="Q45" s="71">
        <f t="shared" si="1"/>
        <v>601916607</v>
      </c>
    </row>
    <row r="46" spans="1:17" s="111" customFormat="1" ht="24.75" customHeight="1" thickBot="1">
      <c r="A46" s="223" t="s">
        <v>276</v>
      </c>
      <c r="B46" s="181"/>
      <c r="C46" s="180"/>
      <c r="E46" s="95">
        <v>0.22500000000000001</v>
      </c>
      <c r="G46" s="208">
        <v>827122178</v>
      </c>
      <c r="H46" s="71"/>
      <c r="I46" s="71">
        <v>-12671740</v>
      </c>
      <c r="J46" s="71"/>
      <c r="K46" s="71">
        <f t="shared" si="0"/>
        <v>814450438</v>
      </c>
      <c r="L46" s="71"/>
      <c r="M46" s="71">
        <v>930512450</v>
      </c>
      <c r="N46" s="71"/>
      <c r="O46" s="71">
        <v>-14549035</v>
      </c>
      <c r="P46" s="71"/>
      <c r="Q46" s="71">
        <f t="shared" si="1"/>
        <v>915963415</v>
      </c>
    </row>
    <row r="47" spans="1:17" s="111" customFormat="1" ht="24.75" customHeight="1" thickBot="1">
      <c r="A47" s="223" t="s">
        <v>258</v>
      </c>
      <c r="B47" s="181"/>
      <c r="C47" s="180"/>
      <c r="E47" s="95">
        <v>0.22500000000000001</v>
      </c>
      <c r="G47" s="209">
        <v>895666438</v>
      </c>
      <c r="H47" s="71"/>
      <c r="I47" s="71">
        <v>0</v>
      </c>
      <c r="J47" s="71"/>
      <c r="K47" s="71">
        <f t="shared" si="0"/>
        <v>895666438</v>
      </c>
      <c r="L47" s="71"/>
      <c r="M47" s="71">
        <v>1849117816</v>
      </c>
      <c r="N47" s="71"/>
      <c r="O47" s="71">
        <v>-16262942</v>
      </c>
      <c r="P47" s="71"/>
      <c r="Q47" s="71">
        <f t="shared" si="1"/>
        <v>1832854874</v>
      </c>
    </row>
    <row r="48" spans="1:17" s="111" customFormat="1" ht="24.75" customHeight="1" thickBot="1">
      <c r="A48" s="223" t="s">
        <v>257</v>
      </c>
      <c r="B48" s="181"/>
      <c r="C48" s="180"/>
      <c r="E48" s="95">
        <v>0.22500000000000001</v>
      </c>
      <c r="G48" s="208">
        <v>1691198630</v>
      </c>
      <c r="H48" s="71"/>
      <c r="I48" s="71">
        <v>0</v>
      </c>
      <c r="J48" s="71"/>
      <c r="K48" s="71">
        <f t="shared" si="0"/>
        <v>1691198630</v>
      </c>
      <c r="L48" s="71"/>
      <c r="M48" s="71">
        <v>3764280837</v>
      </c>
      <c r="N48" s="71"/>
      <c r="O48" s="71">
        <v>-30707709</v>
      </c>
      <c r="P48" s="71"/>
      <c r="Q48" s="71">
        <f t="shared" si="1"/>
        <v>3733573128</v>
      </c>
    </row>
    <row r="49" spans="1:17" s="111" customFormat="1" ht="24.75" customHeight="1">
      <c r="A49" s="223" t="s">
        <v>256</v>
      </c>
      <c r="B49" s="181"/>
      <c r="C49" s="180"/>
      <c r="E49" s="95">
        <v>0.22500000000000001</v>
      </c>
      <c r="G49" s="71">
        <v>229315068</v>
      </c>
      <c r="H49" s="71"/>
      <c r="I49" s="71">
        <v>0</v>
      </c>
      <c r="J49" s="71"/>
      <c r="K49" s="71">
        <f t="shared" si="0"/>
        <v>229315068</v>
      </c>
      <c r="L49" s="71"/>
      <c r="M49" s="71">
        <v>562191772</v>
      </c>
      <c r="N49" s="71"/>
      <c r="O49" s="71">
        <v>-4163757</v>
      </c>
      <c r="P49" s="71"/>
      <c r="Q49" s="71">
        <f t="shared" si="1"/>
        <v>558028015</v>
      </c>
    </row>
    <row r="50" spans="1:17" s="111" customFormat="1" ht="24.75" customHeight="1">
      <c r="A50" s="223" t="s">
        <v>230</v>
      </c>
      <c r="B50" s="181"/>
      <c r="C50" s="180"/>
      <c r="E50" s="95">
        <v>0.22500000000000001</v>
      </c>
      <c r="G50" s="71">
        <v>102835474</v>
      </c>
      <c r="H50" s="71"/>
      <c r="I50" s="71"/>
      <c r="J50" s="71"/>
      <c r="K50" s="71">
        <f t="shared" si="0"/>
        <v>102835474</v>
      </c>
      <c r="L50" s="71"/>
      <c r="M50" s="71">
        <v>530988904</v>
      </c>
      <c r="N50" s="71"/>
      <c r="O50" s="71">
        <v>0</v>
      </c>
      <c r="P50" s="71"/>
      <c r="Q50" s="71">
        <f t="shared" si="1"/>
        <v>530988904</v>
      </c>
    </row>
    <row r="51" spans="1:17" s="111" customFormat="1" ht="24.75" customHeight="1">
      <c r="A51" s="223" t="s">
        <v>234</v>
      </c>
      <c r="B51" s="181"/>
      <c r="C51" s="180"/>
      <c r="E51" s="95">
        <v>0.22500000000000001</v>
      </c>
      <c r="G51" s="80">
        <v>39652397</v>
      </c>
      <c r="H51" s="71"/>
      <c r="I51" s="71">
        <v>0</v>
      </c>
      <c r="J51" s="71"/>
      <c r="K51" s="71">
        <f t="shared" si="0"/>
        <v>39652397</v>
      </c>
      <c r="L51" s="71"/>
      <c r="M51" s="71">
        <v>141981177</v>
      </c>
      <c r="N51" s="71"/>
      <c r="O51" s="71">
        <v>-719983</v>
      </c>
      <c r="P51" s="71"/>
      <c r="Q51" s="71">
        <f t="shared" si="1"/>
        <v>141261194</v>
      </c>
    </row>
    <row r="52" spans="1:17" s="111" customFormat="1" ht="24.75" customHeight="1">
      <c r="A52" s="223" t="s">
        <v>238</v>
      </c>
      <c r="B52" s="181"/>
      <c r="C52" s="180"/>
      <c r="E52" s="95">
        <v>0.22500000000000001</v>
      </c>
      <c r="G52" s="80">
        <v>0</v>
      </c>
      <c r="H52" s="71"/>
      <c r="I52" s="71">
        <v>0</v>
      </c>
      <c r="J52" s="71"/>
      <c r="K52" s="71">
        <f t="shared" si="0"/>
        <v>0</v>
      </c>
      <c r="L52" s="71"/>
      <c r="M52" s="71">
        <v>292561643</v>
      </c>
      <c r="N52" s="71"/>
      <c r="O52" s="71">
        <v>0</v>
      </c>
      <c r="P52" s="71"/>
      <c r="Q52" s="71">
        <f t="shared" si="1"/>
        <v>292561643</v>
      </c>
    </row>
    <row r="53" spans="1:17" s="111" customFormat="1" ht="24.75" customHeight="1">
      <c r="A53" s="223" t="s">
        <v>223</v>
      </c>
      <c r="B53" s="181"/>
      <c r="C53" s="180"/>
      <c r="E53" s="95">
        <v>0.22500000000000001</v>
      </c>
      <c r="G53" s="80">
        <v>1414109589</v>
      </c>
      <c r="H53" s="71"/>
      <c r="I53" s="71">
        <v>0</v>
      </c>
      <c r="J53" s="71"/>
      <c r="K53" s="71">
        <f t="shared" si="0"/>
        <v>1414109589</v>
      </c>
      <c r="L53" s="71"/>
      <c r="M53" s="71">
        <v>10888767112</v>
      </c>
      <c r="N53" s="71"/>
      <c r="O53" s="71">
        <v>-25676502</v>
      </c>
      <c r="P53" s="71"/>
      <c r="Q53" s="71">
        <f t="shared" si="1"/>
        <v>10863090610</v>
      </c>
    </row>
    <row r="54" spans="1:17" s="111" customFormat="1" ht="24.75" customHeight="1">
      <c r="A54" s="223" t="s">
        <v>232</v>
      </c>
      <c r="B54" s="181"/>
      <c r="C54" s="180"/>
      <c r="E54" s="95">
        <v>0.22500000000000001</v>
      </c>
      <c r="G54" s="71">
        <v>4751497</v>
      </c>
      <c r="H54" s="71"/>
      <c r="I54" s="71"/>
      <c r="J54" s="71"/>
      <c r="K54" s="71">
        <f t="shared" si="0"/>
        <v>4751497</v>
      </c>
      <c r="L54" s="71"/>
      <c r="M54" s="71">
        <v>18159044</v>
      </c>
      <c r="N54" s="71"/>
      <c r="O54" s="71">
        <v>-85704</v>
      </c>
      <c r="P54" s="71"/>
      <c r="Q54" s="71">
        <f t="shared" si="1"/>
        <v>18073340</v>
      </c>
    </row>
    <row r="55" spans="1:17" ht="24.75" customHeight="1">
      <c r="A55" s="223" t="s">
        <v>237</v>
      </c>
      <c r="B55" s="181"/>
      <c r="C55" s="180"/>
      <c r="D55" s="111"/>
      <c r="E55" s="95">
        <v>0.22500000000000001</v>
      </c>
      <c r="F55" s="111"/>
      <c r="G55" s="80">
        <v>41850000</v>
      </c>
      <c r="H55" s="71"/>
      <c r="I55" s="71">
        <v>0</v>
      </c>
      <c r="J55" s="71"/>
      <c r="K55" s="71">
        <f t="shared" si="0"/>
        <v>41850000</v>
      </c>
      <c r="L55" s="71"/>
      <c r="M55" s="71">
        <v>159300000</v>
      </c>
      <c r="N55" s="71"/>
      <c r="O55" s="71">
        <v>-759886</v>
      </c>
      <c r="P55" s="71"/>
      <c r="Q55" s="71">
        <f t="shared" si="1"/>
        <v>158540114</v>
      </c>
    </row>
    <row r="56" spans="1:17" ht="24.75" customHeight="1">
      <c r="A56" s="223" t="s">
        <v>224</v>
      </c>
      <c r="B56" s="181"/>
      <c r="C56" s="180"/>
      <c r="D56" s="111"/>
      <c r="E56" s="95">
        <v>0.22500000000000001</v>
      </c>
      <c r="F56" s="111"/>
      <c r="G56" s="80">
        <v>130900685</v>
      </c>
      <c r="H56" s="71"/>
      <c r="I56" s="71">
        <v>0</v>
      </c>
      <c r="J56" s="71"/>
      <c r="K56" s="71">
        <f t="shared" si="0"/>
        <v>130900685</v>
      </c>
      <c r="L56" s="71"/>
      <c r="M56" s="179">
        <v>498267131</v>
      </c>
      <c r="N56" s="71"/>
      <c r="O56" s="71">
        <v>-2376812</v>
      </c>
      <c r="P56" s="71"/>
      <c r="Q56" s="71">
        <f t="shared" si="1"/>
        <v>495890319</v>
      </c>
    </row>
    <row r="57" spans="1:17" ht="24.75" customHeight="1">
      <c r="A57" s="223" t="s">
        <v>225</v>
      </c>
      <c r="B57" s="181"/>
      <c r="C57" s="180"/>
      <c r="D57" s="111"/>
      <c r="E57" s="95">
        <v>0.22500000000000001</v>
      </c>
      <c r="F57" s="111"/>
      <c r="G57" s="80">
        <v>0</v>
      </c>
      <c r="H57" s="71"/>
      <c r="I57" s="71">
        <v>0</v>
      </c>
      <c r="J57" s="71"/>
      <c r="K57" s="71">
        <f t="shared" si="0"/>
        <v>0</v>
      </c>
      <c r="L57" s="71"/>
      <c r="M57" s="179">
        <v>22654110</v>
      </c>
      <c r="N57" s="71"/>
      <c r="O57" s="71">
        <v>0</v>
      </c>
      <c r="P57" s="71"/>
      <c r="Q57" s="71">
        <f t="shared" si="1"/>
        <v>22654110</v>
      </c>
    </row>
    <row r="58" spans="1:17" s="111" customFormat="1" ht="24.75" customHeight="1">
      <c r="A58" s="223" t="s">
        <v>227</v>
      </c>
      <c r="B58" s="181"/>
      <c r="C58" s="180"/>
      <c r="E58" s="95">
        <v>0.22500000000000001</v>
      </c>
      <c r="G58" s="80">
        <v>38046572</v>
      </c>
      <c r="H58" s="71"/>
      <c r="I58" s="71"/>
      <c r="J58" s="71"/>
      <c r="K58" s="71">
        <f t="shared" si="0"/>
        <v>38046572</v>
      </c>
      <c r="L58" s="71"/>
      <c r="M58" s="71">
        <v>145306855</v>
      </c>
      <c r="N58" s="71"/>
      <c r="O58" s="71">
        <v>-687020</v>
      </c>
      <c r="P58" s="71"/>
      <c r="Q58" s="71">
        <f t="shared" si="1"/>
        <v>144619835</v>
      </c>
    </row>
    <row r="59" spans="1:17" s="111" customFormat="1" ht="24.75" customHeight="1">
      <c r="A59" s="223" t="s">
        <v>228</v>
      </c>
      <c r="B59" s="181"/>
      <c r="C59" s="180"/>
      <c r="E59" s="95">
        <v>0.22500000000000001</v>
      </c>
      <c r="G59" s="80">
        <v>68964030</v>
      </c>
      <c r="H59" s="71"/>
      <c r="I59" s="71"/>
      <c r="J59" s="71"/>
      <c r="K59" s="71">
        <f t="shared" si="0"/>
        <v>68964030</v>
      </c>
      <c r="L59" s="71"/>
      <c r="M59" s="71">
        <v>308958904</v>
      </c>
      <c r="N59" s="71"/>
      <c r="O59" s="71">
        <v>0</v>
      </c>
      <c r="P59" s="71"/>
      <c r="Q59" s="71">
        <f t="shared" si="1"/>
        <v>308958904</v>
      </c>
    </row>
    <row r="60" spans="1:17" s="111" customFormat="1" ht="24.75" customHeight="1">
      <c r="A60" s="223" t="s">
        <v>229</v>
      </c>
      <c r="B60" s="181"/>
      <c r="C60" s="180"/>
      <c r="E60" s="95">
        <v>0.22500000000000001</v>
      </c>
      <c r="G60" s="80">
        <v>321843699</v>
      </c>
      <c r="H60" s="71"/>
      <c r="I60" s="71">
        <v>0</v>
      </c>
      <c r="J60" s="71"/>
      <c r="K60" s="71">
        <f t="shared" si="0"/>
        <v>321843699</v>
      </c>
      <c r="L60" s="71"/>
      <c r="M60" s="179">
        <v>1899597952</v>
      </c>
      <c r="N60" s="71"/>
      <c r="O60" s="71">
        <v>-5843833</v>
      </c>
      <c r="P60" s="71"/>
      <c r="Q60" s="71">
        <f t="shared" si="1"/>
        <v>1893754119</v>
      </c>
    </row>
    <row r="61" spans="1:17" s="111" customFormat="1" ht="24.75" customHeight="1">
      <c r="A61" s="223" t="s">
        <v>231</v>
      </c>
      <c r="B61" s="181"/>
      <c r="C61" s="180"/>
      <c r="E61" s="95">
        <v>0.22500000000000001</v>
      </c>
      <c r="G61" s="80">
        <v>57328767</v>
      </c>
      <c r="H61" s="71"/>
      <c r="I61" s="71">
        <v>0</v>
      </c>
      <c r="J61" s="71"/>
      <c r="K61" s="71">
        <f t="shared" si="0"/>
        <v>57328767</v>
      </c>
      <c r="L61" s="71"/>
      <c r="M61" s="71">
        <v>973356162</v>
      </c>
      <c r="N61" s="71"/>
      <c r="O61" s="71">
        <v>-1040939</v>
      </c>
      <c r="P61" s="71"/>
      <c r="Q61" s="71">
        <f t="shared" si="1"/>
        <v>972315223</v>
      </c>
    </row>
    <row r="62" spans="1:17" s="111" customFormat="1" ht="24.75" customHeight="1">
      <c r="A62" s="223" t="s">
        <v>236</v>
      </c>
      <c r="B62" s="181"/>
      <c r="C62" s="180"/>
      <c r="E62" s="95">
        <v>0.22500000000000001</v>
      </c>
      <c r="G62" s="80">
        <v>0</v>
      </c>
      <c r="H62" s="71"/>
      <c r="I62" s="71">
        <v>0</v>
      </c>
      <c r="J62" s="71"/>
      <c r="K62" s="71">
        <f t="shared" si="0"/>
        <v>0</v>
      </c>
      <c r="L62" s="71"/>
      <c r="M62" s="71">
        <v>51047260</v>
      </c>
      <c r="N62" s="71"/>
      <c r="O62" s="71">
        <v>0</v>
      </c>
      <c r="P62" s="71"/>
      <c r="Q62" s="71">
        <f t="shared" si="1"/>
        <v>51047260</v>
      </c>
    </row>
    <row r="63" spans="1:17" s="111" customFormat="1" ht="24.75" customHeight="1">
      <c r="A63" s="223" t="s">
        <v>235</v>
      </c>
      <c r="B63" s="181"/>
      <c r="C63" s="180"/>
      <c r="E63" s="95">
        <v>0.22500000000000001</v>
      </c>
      <c r="G63" s="80">
        <v>365332182</v>
      </c>
      <c r="H63" s="71"/>
      <c r="I63" s="71"/>
      <c r="J63" s="71"/>
      <c r="K63" s="71">
        <f t="shared" si="0"/>
        <v>365332182</v>
      </c>
      <c r="L63" s="71"/>
      <c r="M63" s="71">
        <v>1980376028</v>
      </c>
      <c r="N63" s="71"/>
      <c r="O63" s="71">
        <v>0</v>
      </c>
      <c r="P63" s="71"/>
      <c r="Q63" s="71">
        <f t="shared" si="1"/>
        <v>1980376028</v>
      </c>
    </row>
    <row r="64" spans="1:17" ht="24.75" customHeight="1" thickBot="1">
      <c r="A64" s="223" t="s">
        <v>182</v>
      </c>
      <c r="B64" s="181"/>
      <c r="C64" s="180"/>
      <c r="D64" s="111"/>
      <c r="E64" s="95">
        <v>0.22500000000000001</v>
      </c>
      <c r="F64" s="111"/>
      <c r="G64" s="71">
        <v>95547945</v>
      </c>
      <c r="H64" s="71"/>
      <c r="I64" s="71">
        <v>0</v>
      </c>
      <c r="J64" s="71"/>
      <c r="K64" s="71">
        <f t="shared" ref="K64:K97" si="3">G64+I64</f>
        <v>95547945</v>
      </c>
      <c r="L64" s="71"/>
      <c r="M64" s="71">
        <v>376027404</v>
      </c>
      <c r="N64" s="71"/>
      <c r="O64" s="71">
        <v>-1734899</v>
      </c>
      <c r="P64" s="71"/>
      <c r="Q64" s="71">
        <f>M64+O64</f>
        <v>374292505</v>
      </c>
    </row>
    <row r="65" spans="1:17" s="111" customFormat="1" ht="24.75" customHeight="1" thickBot="1">
      <c r="A65" s="223" t="s">
        <v>179</v>
      </c>
      <c r="B65" s="181"/>
      <c r="C65" s="180"/>
      <c r="E65" s="95">
        <v>0.22500000000000001</v>
      </c>
      <c r="G65" s="208">
        <v>0</v>
      </c>
      <c r="H65" s="71"/>
      <c r="I65" s="71">
        <v>0</v>
      </c>
      <c r="J65" s="71"/>
      <c r="K65" s="71">
        <f t="shared" si="3"/>
        <v>0</v>
      </c>
      <c r="L65" s="71"/>
      <c r="M65" s="71">
        <v>241742466</v>
      </c>
      <c r="N65" s="71"/>
      <c r="O65" s="71">
        <v>0</v>
      </c>
      <c r="P65" s="71"/>
      <c r="Q65" s="71">
        <f>M65+O65</f>
        <v>241742466</v>
      </c>
    </row>
    <row r="66" spans="1:17" s="111" customFormat="1" ht="24.75" customHeight="1" thickBot="1">
      <c r="A66" s="223" t="s">
        <v>194</v>
      </c>
      <c r="B66" s="181"/>
      <c r="C66" s="180"/>
      <c r="E66" s="95">
        <v>0.22500000000000001</v>
      </c>
      <c r="G66" s="208">
        <v>0</v>
      </c>
      <c r="H66" s="71"/>
      <c r="I66" s="71">
        <v>0</v>
      </c>
      <c r="J66" s="71"/>
      <c r="K66" s="71">
        <f t="shared" si="3"/>
        <v>0</v>
      </c>
      <c r="L66" s="71"/>
      <c r="M66" s="71">
        <v>687476712</v>
      </c>
      <c r="N66" s="71"/>
      <c r="O66" s="71">
        <v>0</v>
      </c>
      <c r="P66" s="71"/>
      <c r="Q66" s="71">
        <f t="shared" ref="Q66:Q97" si="4">M66+O66</f>
        <v>687476712</v>
      </c>
    </row>
    <row r="67" spans="1:17" s="111" customFormat="1" ht="24.75" customHeight="1" thickBot="1">
      <c r="A67" s="223" t="s">
        <v>190</v>
      </c>
      <c r="B67" s="181"/>
      <c r="C67" s="180"/>
      <c r="E67" s="95">
        <v>0.22500000000000001</v>
      </c>
      <c r="G67" s="208">
        <v>9554795</v>
      </c>
      <c r="H67" s="71"/>
      <c r="I67" s="71">
        <v>0</v>
      </c>
      <c r="J67" s="71"/>
      <c r="K67" s="71">
        <f t="shared" si="3"/>
        <v>9554795</v>
      </c>
      <c r="L67" s="71"/>
      <c r="M67" s="71">
        <v>40684926</v>
      </c>
      <c r="N67" s="71"/>
      <c r="O67" s="71">
        <v>-173490</v>
      </c>
      <c r="P67" s="71"/>
      <c r="Q67" s="71">
        <f t="shared" si="4"/>
        <v>40511436</v>
      </c>
    </row>
    <row r="68" spans="1:17" s="111" customFormat="1" ht="24.75" customHeight="1" thickBot="1">
      <c r="A68" s="223" t="s">
        <v>193</v>
      </c>
      <c r="B68" s="181"/>
      <c r="C68" s="180"/>
      <c r="E68" s="95">
        <v>0.22500000000000001</v>
      </c>
      <c r="G68" s="80">
        <v>0</v>
      </c>
      <c r="H68" s="71"/>
      <c r="I68" s="71">
        <v>0</v>
      </c>
      <c r="J68" s="71"/>
      <c r="K68" s="71">
        <f t="shared" si="3"/>
        <v>0</v>
      </c>
      <c r="L68" s="71"/>
      <c r="M68" s="71">
        <v>257307534</v>
      </c>
      <c r="N68" s="71"/>
      <c r="O68" s="71">
        <v>0</v>
      </c>
      <c r="P68" s="71"/>
      <c r="Q68" s="71">
        <f>M68+O68</f>
        <v>257307534</v>
      </c>
    </row>
    <row r="69" spans="1:17" s="111" customFormat="1" ht="24.75" customHeight="1" thickBot="1">
      <c r="A69" s="223" t="s">
        <v>184</v>
      </c>
      <c r="B69" s="181"/>
      <c r="C69" s="180"/>
      <c r="E69" s="95">
        <v>0.22500000000000001</v>
      </c>
      <c r="G69" s="208">
        <v>0</v>
      </c>
      <c r="H69" s="71"/>
      <c r="I69" s="71">
        <v>0</v>
      </c>
      <c r="J69" s="71"/>
      <c r="K69" s="71">
        <f t="shared" si="3"/>
        <v>0</v>
      </c>
      <c r="L69" s="71"/>
      <c r="M69" s="71">
        <v>440228528</v>
      </c>
      <c r="N69" s="71"/>
      <c r="O69" s="71">
        <v>0</v>
      </c>
      <c r="P69" s="71"/>
      <c r="Q69" s="71">
        <f t="shared" si="4"/>
        <v>440228528</v>
      </c>
    </row>
    <row r="70" spans="1:17" s="111" customFormat="1" ht="24.75" customHeight="1" thickBot="1">
      <c r="A70" s="223" t="s">
        <v>186</v>
      </c>
      <c r="B70" s="181"/>
      <c r="C70" s="180"/>
      <c r="E70" s="95">
        <v>0.22500000000000001</v>
      </c>
      <c r="G70" s="208">
        <v>0</v>
      </c>
      <c r="H70" s="71"/>
      <c r="I70" s="71">
        <v>0</v>
      </c>
      <c r="J70" s="71"/>
      <c r="K70" s="71">
        <f t="shared" si="3"/>
        <v>0</v>
      </c>
      <c r="L70" s="71"/>
      <c r="M70" s="71">
        <v>102914383</v>
      </c>
      <c r="N70" s="71"/>
      <c r="O70" s="71">
        <v>0</v>
      </c>
      <c r="P70" s="71"/>
      <c r="Q70" s="71">
        <f t="shared" si="4"/>
        <v>102914383</v>
      </c>
    </row>
    <row r="71" spans="1:17" s="111" customFormat="1" ht="24.75" customHeight="1" thickBot="1">
      <c r="A71" s="223" t="s">
        <v>178</v>
      </c>
      <c r="B71" s="181"/>
      <c r="C71" s="180"/>
      <c r="E71" s="95">
        <v>0.22500000000000001</v>
      </c>
      <c r="G71" s="208">
        <v>0</v>
      </c>
      <c r="H71" s="71"/>
      <c r="I71" s="71">
        <v>0</v>
      </c>
      <c r="J71" s="71"/>
      <c r="K71" s="71">
        <f t="shared" si="3"/>
        <v>0</v>
      </c>
      <c r="L71" s="71"/>
      <c r="M71" s="71">
        <v>1510273972</v>
      </c>
      <c r="N71" s="71"/>
      <c r="O71" s="71">
        <v>0</v>
      </c>
      <c r="P71" s="71"/>
      <c r="Q71" s="71">
        <f>M71+O71</f>
        <v>1510273972</v>
      </c>
    </row>
    <row r="72" spans="1:17" s="111" customFormat="1" ht="24.75" customHeight="1" thickBot="1">
      <c r="A72" s="223" t="s">
        <v>192</v>
      </c>
      <c r="B72" s="181"/>
      <c r="C72" s="180"/>
      <c r="E72" s="95">
        <v>0.22500000000000001</v>
      </c>
      <c r="G72" s="208">
        <v>0</v>
      </c>
      <c r="H72" s="71"/>
      <c r="I72" s="71">
        <v>0</v>
      </c>
      <c r="J72" s="71"/>
      <c r="K72" s="71">
        <f t="shared" si="3"/>
        <v>0</v>
      </c>
      <c r="L72" s="71"/>
      <c r="M72" s="71">
        <v>1557036986</v>
      </c>
      <c r="N72" s="71"/>
      <c r="O72" s="71">
        <v>0</v>
      </c>
      <c r="P72" s="71"/>
      <c r="Q72" s="71">
        <f t="shared" ref="Q72:Q95" si="5">M72+O72</f>
        <v>1557036986</v>
      </c>
    </row>
    <row r="73" spans="1:17" s="111" customFormat="1" ht="24.75" customHeight="1" thickBot="1">
      <c r="A73" s="223" t="s">
        <v>188</v>
      </c>
      <c r="B73" s="181"/>
      <c r="C73" s="180"/>
      <c r="E73" s="95">
        <v>0.22500000000000001</v>
      </c>
      <c r="G73" s="208">
        <v>0</v>
      </c>
      <c r="H73" s="71"/>
      <c r="I73" s="71">
        <v>0</v>
      </c>
      <c r="J73" s="71"/>
      <c r="K73" s="71">
        <f t="shared" si="3"/>
        <v>0</v>
      </c>
      <c r="L73" s="71"/>
      <c r="M73" s="71">
        <v>5856165</v>
      </c>
      <c r="N73" s="71"/>
      <c r="O73" s="71">
        <v>0</v>
      </c>
      <c r="P73" s="71"/>
      <c r="Q73" s="71">
        <f t="shared" si="5"/>
        <v>5856165</v>
      </c>
    </row>
    <row r="74" spans="1:17" s="111" customFormat="1" ht="24.75" customHeight="1" thickBot="1">
      <c r="A74" s="223" t="s">
        <v>174</v>
      </c>
      <c r="B74" s="181"/>
      <c r="C74" s="180"/>
      <c r="E74" s="95">
        <v>0.22500000000000001</v>
      </c>
      <c r="G74" s="208">
        <v>0</v>
      </c>
      <c r="H74" s="71"/>
      <c r="I74" s="71">
        <v>0</v>
      </c>
      <c r="J74" s="71"/>
      <c r="K74" s="71">
        <f t="shared" si="3"/>
        <v>0</v>
      </c>
      <c r="L74" s="71"/>
      <c r="M74" s="71">
        <v>81986301</v>
      </c>
      <c r="N74" s="71"/>
      <c r="O74" s="71">
        <v>0</v>
      </c>
      <c r="P74" s="71"/>
      <c r="Q74" s="71">
        <f t="shared" si="5"/>
        <v>81986301</v>
      </c>
    </row>
    <row r="75" spans="1:17" s="111" customFormat="1" ht="24.75" customHeight="1" thickBot="1">
      <c r="A75" s="223" t="s">
        <v>187</v>
      </c>
      <c r="B75" s="181"/>
      <c r="C75" s="180"/>
      <c r="E75" s="95">
        <v>0.22500000000000001</v>
      </c>
      <c r="G75" s="208">
        <v>0</v>
      </c>
      <c r="H75" s="71"/>
      <c r="I75" s="71">
        <v>0</v>
      </c>
      <c r="J75" s="71"/>
      <c r="K75" s="71">
        <f t="shared" si="3"/>
        <v>0</v>
      </c>
      <c r="L75" s="71"/>
      <c r="M75" s="71">
        <v>25767124</v>
      </c>
      <c r="N75" s="71"/>
      <c r="O75" s="71">
        <v>0</v>
      </c>
      <c r="P75" s="71"/>
      <c r="Q75" s="71">
        <f t="shared" si="5"/>
        <v>25767124</v>
      </c>
    </row>
    <row r="76" spans="1:17" s="111" customFormat="1" ht="24.75" customHeight="1" thickBot="1">
      <c r="A76" s="223" t="s">
        <v>185</v>
      </c>
      <c r="B76" s="181"/>
      <c r="C76" s="180"/>
      <c r="E76" s="95">
        <v>0.22500000000000001</v>
      </c>
      <c r="G76" s="208">
        <v>0</v>
      </c>
      <c r="H76" s="71"/>
      <c r="I76" s="71">
        <v>0</v>
      </c>
      <c r="J76" s="71"/>
      <c r="K76" s="71">
        <f t="shared" si="3"/>
        <v>0</v>
      </c>
      <c r="L76" s="71"/>
      <c r="M76" s="71">
        <v>309673973</v>
      </c>
      <c r="N76" s="71"/>
      <c r="O76" s="71">
        <v>0</v>
      </c>
      <c r="P76" s="71"/>
      <c r="Q76" s="71">
        <f t="shared" si="5"/>
        <v>309673973</v>
      </c>
    </row>
    <row r="77" spans="1:17" s="111" customFormat="1" ht="24.75" customHeight="1" thickBot="1">
      <c r="A77" s="223" t="s">
        <v>173</v>
      </c>
      <c r="B77" s="181"/>
      <c r="C77" s="180"/>
      <c r="E77" s="95">
        <v>0.22500000000000001</v>
      </c>
      <c r="G77" s="208">
        <v>0</v>
      </c>
      <c r="H77" s="71"/>
      <c r="I77" s="71">
        <v>0</v>
      </c>
      <c r="J77" s="71"/>
      <c r="K77" s="71">
        <f t="shared" si="3"/>
        <v>0</v>
      </c>
      <c r="L77" s="71"/>
      <c r="M77" s="71">
        <v>64417808</v>
      </c>
      <c r="N77" s="71"/>
      <c r="O77" s="71">
        <v>0</v>
      </c>
      <c r="P77" s="71"/>
      <c r="Q77" s="71">
        <f t="shared" si="5"/>
        <v>64417808</v>
      </c>
    </row>
    <row r="78" spans="1:17" s="111" customFormat="1" ht="24.75" customHeight="1" thickBot="1">
      <c r="A78" s="223" t="s">
        <v>191</v>
      </c>
      <c r="B78" s="181"/>
      <c r="C78" s="180"/>
      <c r="E78" s="95">
        <v>0.22500000000000001</v>
      </c>
      <c r="G78" s="208">
        <v>0</v>
      </c>
      <c r="H78" s="71"/>
      <c r="I78" s="71">
        <v>0</v>
      </c>
      <c r="J78" s="71"/>
      <c r="K78" s="71">
        <f t="shared" si="3"/>
        <v>0</v>
      </c>
      <c r="L78" s="71"/>
      <c r="M78" s="71">
        <v>10861662328</v>
      </c>
      <c r="N78" s="71"/>
      <c r="O78" s="71">
        <v>0</v>
      </c>
      <c r="P78" s="71"/>
      <c r="Q78" s="71">
        <f t="shared" si="5"/>
        <v>10861662328</v>
      </c>
    </row>
    <row r="79" spans="1:17" s="111" customFormat="1" ht="24.75" customHeight="1" thickBot="1">
      <c r="A79" s="223" t="s">
        <v>176</v>
      </c>
      <c r="B79" s="181"/>
      <c r="C79" s="180"/>
      <c r="E79" s="95">
        <v>0.22500000000000001</v>
      </c>
      <c r="G79" s="208">
        <v>0</v>
      </c>
      <c r="H79" s="71"/>
      <c r="I79" s="71">
        <v>0</v>
      </c>
      <c r="J79" s="71"/>
      <c r="K79" s="71">
        <f t="shared" si="3"/>
        <v>0</v>
      </c>
      <c r="L79" s="71"/>
      <c r="M79" s="71">
        <v>38065069</v>
      </c>
      <c r="N79" s="71"/>
      <c r="O79" s="71">
        <v>0</v>
      </c>
      <c r="P79" s="71"/>
      <c r="Q79" s="71">
        <f t="shared" si="5"/>
        <v>38065069</v>
      </c>
    </row>
    <row r="80" spans="1:17" s="111" customFormat="1" ht="24.75" customHeight="1" thickBot="1">
      <c r="A80" s="223" t="s">
        <v>152</v>
      </c>
      <c r="B80" s="181"/>
      <c r="C80" s="180"/>
      <c r="E80" s="95">
        <v>0.22500000000000001</v>
      </c>
      <c r="G80" s="208">
        <v>0</v>
      </c>
      <c r="H80" s="71"/>
      <c r="I80" s="71">
        <v>0</v>
      </c>
      <c r="J80" s="71"/>
      <c r="K80" s="71">
        <f t="shared" si="3"/>
        <v>0</v>
      </c>
      <c r="L80" s="71"/>
      <c r="M80" s="71">
        <v>303333906</v>
      </c>
      <c r="N80" s="71"/>
      <c r="O80" s="71">
        <v>0</v>
      </c>
      <c r="P80" s="71"/>
      <c r="Q80" s="71">
        <f t="shared" si="5"/>
        <v>303333906</v>
      </c>
    </row>
    <row r="81" spans="1:17" s="111" customFormat="1" ht="24.75" customHeight="1" thickBot="1">
      <c r="A81" s="223" t="s">
        <v>158</v>
      </c>
      <c r="B81" s="181"/>
      <c r="C81" s="180"/>
      <c r="E81" s="95">
        <v>0.22500000000000001</v>
      </c>
      <c r="G81" s="208">
        <v>0</v>
      </c>
      <c r="H81" s="71"/>
      <c r="I81" s="71">
        <v>0</v>
      </c>
      <c r="J81" s="71"/>
      <c r="K81" s="71">
        <f t="shared" si="3"/>
        <v>0</v>
      </c>
      <c r="L81" s="71"/>
      <c r="M81" s="71">
        <v>5942619864</v>
      </c>
      <c r="N81" s="71"/>
      <c r="O81" s="71">
        <v>0</v>
      </c>
      <c r="P81" s="71"/>
      <c r="Q81" s="71">
        <f t="shared" si="5"/>
        <v>5942619864</v>
      </c>
    </row>
    <row r="82" spans="1:17" s="111" customFormat="1" ht="24.75" customHeight="1" thickBot="1">
      <c r="A82" s="223" t="s">
        <v>255</v>
      </c>
      <c r="B82" s="181"/>
      <c r="C82" s="180"/>
      <c r="E82" s="95">
        <v>0.22500000000000001</v>
      </c>
      <c r="G82" s="208">
        <v>116568493</v>
      </c>
      <c r="H82" s="71"/>
      <c r="I82" s="71">
        <v>0</v>
      </c>
      <c r="J82" s="71"/>
      <c r="K82" s="71">
        <f t="shared" si="3"/>
        <v>116568493</v>
      </c>
      <c r="L82" s="71"/>
      <c r="M82" s="71">
        <v>240657535</v>
      </c>
      <c r="N82" s="71"/>
      <c r="O82" s="71">
        <v>-2116577</v>
      </c>
      <c r="P82" s="71"/>
      <c r="Q82" s="71">
        <f t="shared" si="5"/>
        <v>238540958</v>
      </c>
    </row>
    <row r="83" spans="1:17" s="111" customFormat="1" ht="24.75" customHeight="1" thickBot="1">
      <c r="A83" s="223" t="s">
        <v>254</v>
      </c>
      <c r="B83" s="181"/>
      <c r="C83" s="180"/>
      <c r="E83" s="95">
        <v>0.22500000000000001</v>
      </c>
      <c r="G83" s="208">
        <v>0</v>
      </c>
      <c r="H83" s="71"/>
      <c r="I83" s="71">
        <v>0</v>
      </c>
      <c r="J83" s="71"/>
      <c r="K83" s="71">
        <f t="shared" si="3"/>
        <v>0</v>
      </c>
      <c r="L83" s="71"/>
      <c r="M83" s="71">
        <v>6780821916.272727</v>
      </c>
      <c r="N83" s="71"/>
      <c r="O83" s="71">
        <v>0</v>
      </c>
      <c r="P83" s="71"/>
      <c r="Q83" s="71">
        <f t="shared" si="5"/>
        <v>6780821916.272727</v>
      </c>
    </row>
    <row r="84" spans="1:17" s="111" customFormat="1" ht="24.75" customHeight="1" thickBot="1">
      <c r="A84" s="223" t="s">
        <v>233</v>
      </c>
      <c r="B84" s="181"/>
      <c r="C84" s="180"/>
      <c r="E84" s="95">
        <v>0.22500000000000001</v>
      </c>
      <c r="G84" s="208">
        <v>0</v>
      </c>
      <c r="H84" s="71"/>
      <c r="I84" s="71">
        <v>0</v>
      </c>
      <c r="J84" s="71"/>
      <c r="K84" s="71">
        <f t="shared" si="3"/>
        <v>0</v>
      </c>
      <c r="L84" s="71"/>
      <c r="M84" s="71">
        <v>5424657534</v>
      </c>
      <c r="N84" s="71"/>
      <c r="O84" s="71">
        <v>0</v>
      </c>
      <c r="P84" s="71"/>
      <c r="Q84" s="71">
        <f t="shared" si="5"/>
        <v>5424657534</v>
      </c>
    </row>
    <row r="85" spans="1:17" s="111" customFormat="1" ht="24.75" customHeight="1">
      <c r="A85" s="223" t="s">
        <v>155</v>
      </c>
      <c r="B85" s="181"/>
      <c r="C85" s="180"/>
      <c r="E85" s="95">
        <v>0.22500000000000001</v>
      </c>
      <c r="G85" s="80">
        <v>0</v>
      </c>
      <c r="H85" s="71"/>
      <c r="I85" s="71">
        <v>0</v>
      </c>
      <c r="J85" s="71"/>
      <c r="K85" s="71">
        <f>G85+I85</f>
        <v>0</v>
      </c>
      <c r="L85" s="71"/>
      <c r="M85" s="179">
        <v>2568975880</v>
      </c>
      <c r="N85" s="71"/>
      <c r="O85" s="71">
        <v>0</v>
      </c>
      <c r="P85" s="71"/>
      <c r="Q85" s="71">
        <f t="shared" si="5"/>
        <v>2568975880</v>
      </c>
    </row>
    <row r="86" spans="1:17" s="111" customFormat="1" ht="24.75" customHeight="1" thickBot="1">
      <c r="A86" s="223" t="s">
        <v>149</v>
      </c>
      <c r="B86" s="181"/>
      <c r="C86" s="180"/>
      <c r="E86" s="95">
        <v>0.22500000000000001</v>
      </c>
      <c r="G86" s="80">
        <v>0</v>
      </c>
      <c r="H86" s="71"/>
      <c r="I86" s="71">
        <v>0</v>
      </c>
      <c r="J86" s="71"/>
      <c r="K86" s="71">
        <f>G86+I86</f>
        <v>0</v>
      </c>
      <c r="L86" s="71"/>
      <c r="M86" s="71">
        <f>247866+3226123943</f>
        <v>3226371809</v>
      </c>
      <c r="N86" s="71"/>
      <c r="O86" s="71">
        <v>0</v>
      </c>
      <c r="P86" s="71"/>
      <c r="Q86" s="71">
        <f t="shared" si="5"/>
        <v>3226371809</v>
      </c>
    </row>
    <row r="87" spans="1:17" s="111" customFormat="1" ht="24.75" customHeight="1" thickBot="1">
      <c r="A87" s="223" t="s">
        <v>181</v>
      </c>
      <c r="B87" s="181"/>
      <c r="C87" s="180"/>
      <c r="E87" s="95">
        <v>0.22500000000000001</v>
      </c>
      <c r="G87" s="208">
        <v>0</v>
      </c>
      <c r="H87" s="71"/>
      <c r="I87" s="71">
        <v>0</v>
      </c>
      <c r="J87" s="71"/>
      <c r="K87" s="71">
        <f t="shared" si="3"/>
        <v>0</v>
      </c>
      <c r="L87" s="71"/>
      <c r="M87" s="71">
        <v>1828856712.4999998</v>
      </c>
      <c r="N87" s="71"/>
      <c r="O87" s="71">
        <v>0</v>
      </c>
      <c r="P87" s="71"/>
      <c r="Q87" s="71">
        <f t="shared" si="5"/>
        <v>1828856712.4999998</v>
      </c>
    </row>
    <row r="88" spans="1:17" s="111" customFormat="1" ht="24.75" customHeight="1" thickBot="1">
      <c r="A88" s="223" t="s">
        <v>135</v>
      </c>
      <c r="B88" s="181"/>
      <c r="C88" s="180"/>
      <c r="E88" s="95">
        <v>0.22500000000000001</v>
      </c>
      <c r="G88" s="208">
        <v>0</v>
      </c>
      <c r="H88" s="71"/>
      <c r="I88" s="71">
        <v>0</v>
      </c>
      <c r="J88" s="71"/>
      <c r="K88" s="71">
        <f t="shared" si="3"/>
        <v>0</v>
      </c>
      <c r="L88" s="71"/>
      <c r="M88" s="71">
        <v>101050273.86792453</v>
      </c>
      <c r="N88" s="71"/>
      <c r="O88" s="71">
        <v>0</v>
      </c>
      <c r="P88" s="71"/>
      <c r="Q88" s="71">
        <f t="shared" si="5"/>
        <v>101050273.86792453</v>
      </c>
    </row>
    <row r="89" spans="1:17" s="111" customFormat="1" ht="24.75" customHeight="1" thickBot="1">
      <c r="A89" s="223" t="s">
        <v>189</v>
      </c>
      <c r="B89" s="181"/>
      <c r="C89" s="180"/>
      <c r="E89" s="95">
        <v>0.22500000000000001</v>
      </c>
      <c r="G89" s="208">
        <v>0</v>
      </c>
      <c r="H89" s="71"/>
      <c r="I89" s="71">
        <v>0</v>
      </c>
      <c r="J89" s="71"/>
      <c r="K89" s="71">
        <f t="shared" si="3"/>
        <v>0</v>
      </c>
      <c r="L89" s="71"/>
      <c r="M89" s="71">
        <v>7239254794.166666</v>
      </c>
      <c r="N89" s="71"/>
      <c r="O89" s="71">
        <v>0</v>
      </c>
      <c r="P89" s="71"/>
      <c r="Q89" s="71">
        <f t="shared" si="5"/>
        <v>7239254794.166666</v>
      </c>
    </row>
    <row r="90" spans="1:17" s="111" customFormat="1" ht="24.75" customHeight="1" thickBot="1">
      <c r="A90" s="223" t="s">
        <v>126</v>
      </c>
      <c r="B90" s="181"/>
      <c r="C90" s="180"/>
      <c r="E90" s="95">
        <v>0.22500000000000001</v>
      </c>
      <c r="G90" s="208">
        <v>0</v>
      </c>
      <c r="H90" s="71"/>
      <c r="I90" s="71">
        <v>0</v>
      </c>
      <c r="J90" s="71"/>
      <c r="K90" s="71">
        <f t="shared" si="3"/>
        <v>0</v>
      </c>
      <c r="L90" s="71"/>
      <c r="M90" s="71">
        <v>57680139.056603767</v>
      </c>
      <c r="N90" s="71"/>
      <c r="O90" s="71">
        <v>0</v>
      </c>
      <c r="P90" s="71"/>
      <c r="Q90" s="71">
        <f t="shared" si="5"/>
        <v>57680139.056603767</v>
      </c>
    </row>
    <row r="91" spans="1:17" s="111" customFormat="1" ht="24.75" customHeight="1" thickBot="1">
      <c r="A91" s="223" t="s">
        <v>117</v>
      </c>
      <c r="B91" s="181"/>
      <c r="C91" s="180"/>
      <c r="E91" s="95">
        <v>0.22500000000000001</v>
      </c>
      <c r="G91" s="208">
        <v>0</v>
      </c>
      <c r="H91" s="71"/>
      <c r="I91" s="71">
        <v>0</v>
      </c>
      <c r="J91" s="71"/>
      <c r="K91" s="71">
        <f t="shared" si="3"/>
        <v>0</v>
      </c>
      <c r="L91" s="71"/>
      <c r="M91" s="71">
        <v>11628496.698113207</v>
      </c>
      <c r="N91" s="71"/>
      <c r="O91" s="71">
        <v>0</v>
      </c>
      <c r="P91" s="71"/>
      <c r="Q91" s="71">
        <f t="shared" si="5"/>
        <v>11628496.698113207</v>
      </c>
    </row>
    <row r="92" spans="1:17" s="111" customFormat="1" ht="24.75" customHeight="1" thickBot="1">
      <c r="A92" s="223" t="s">
        <v>177</v>
      </c>
      <c r="B92" s="181"/>
      <c r="C92" s="180"/>
      <c r="E92" s="95">
        <v>0.22500000000000001</v>
      </c>
      <c r="G92" s="208">
        <v>0</v>
      </c>
      <c r="H92" s="71"/>
      <c r="I92" s="71">
        <v>0</v>
      </c>
      <c r="J92" s="71"/>
      <c r="K92" s="71">
        <f t="shared" si="3"/>
        <v>0</v>
      </c>
      <c r="L92" s="71"/>
      <c r="M92" s="71">
        <v>1624808219.1666665</v>
      </c>
      <c r="N92" s="71"/>
      <c r="O92" s="71">
        <v>0</v>
      </c>
      <c r="P92" s="71"/>
      <c r="Q92" s="71">
        <f t="shared" si="5"/>
        <v>1624808219.1666665</v>
      </c>
    </row>
    <row r="93" spans="1:17" s="111" customFormat="1" ht="24.75" customHeight="1" thickBot="1">
      <c r="A93" s="223" t="s">
        <v>273</v>
      </c>
      <c r="B93" s="181"/>
      <c r="C93" s="180"/>
      <c r="E93" s="95">
        <v>0.22500000000000001</v>
      </c>
      <c r="G93" s="80">
        <v>1972602740.1724138</v>
      </c>
      <c r="H93" s="71"/>
      <c r="I93" s="71">
        <v>-439440</v>
      </c>
      <c r="J93" s="71"/>
      <c r="K93" s="71">
        <f t="shared" si="3"/>
        <v>1972163300.1724138</v>
      </c>
      <c r="L93" s="71"/>
      <c r="M93" s="179">
        <v>3390410963.0172415</v>
      </c>
      <c r="N93" s="71"/>
      <c r="O93" s="71">
        <v>-10546561</v>
      </c>
      <c r="P93" s="71"/>
      <c r="Q93" s="71">
        <f t="shared" si="5"/>
        <v>3379864402.0172415</v>
      </c>
    </row>
    <row r="94" spans="1:17" s="111" customFormat="1" ht="24.75" customHeight="1" thickBot="1">
      <c r="A94" s="223" t="s">
        <v>274</v>
      </c>
      <c r="B94" s="181"/>
      <c r="C94" s="180"/>
      <c r="E94" s="95">
        <v>0.22500000000000001</v>
      </c>
      <c r="G94" s="208">
        <v>8876712329.2241383</v>
      </c>
      <c r="H94" s="71"/>
      <c r="I94" s="71">
        <v>-5317033</v>
      </c>
      <c r="J94" s="71"/>
      <c r="K94" s="71">
        <f t="shared" si="3"/>
        <v>8871395296.2241383</v>
      </c>
      <c r="L94" s="71"/>
      <c r="M94" s="71">
        <v>11928082195.86207</v>
      </c>
      <c r="N94" s="71"/>
      <c r="O94" s="71">
        <v>-63804390</v>
      </c>
      <c r="P94" s="71"/>
      <c r="Q94" s="71">
        <f t="shared" si="5"/>
        <v>11864277805.86207</v>
      </c>
    </row>
    <row r="95" spans="1:17" s="111" customFormat="1" ht="24.75" customHeight="1" thickBot="1">
      <c r="A95" s="223" t="s">
        <v>150</v>
      </c>
      <c r="B95" s="181"/>
      <c r="C95" s="180"/>
      <c r="E95" s="95">
        <v>0.22500000000000001</v>
      </c>
      <c r="G95" s="80">
        <v>0</v>
      </c>
      <c r="H95" s="71"/>
      <c r="I95" s="71">
        <v>0</v>
      </c>
      <c r="J95" s="71"/>
      <c r="K95" s="71">
        <f t="shared" si="3"/>
        <v>0</v>
      </c>
      <c r="L95" s="71"/>
      <c r="M95" s="179">
        <v>1418042474.1509435</v>
      </c>
      <c r="N95" s="71"/>
      <c r="O95" s="71"/>
      <c r="P95" s="71"/>
      <c r="Q95" s="71">
        <f t="shared" si="5"/>
        <v>1418042474.1509435</v>
      </c>
    </row>
    <row r="96" spans="1:17" s="111" customFormat="1" ht="24.75" customHeight="1" thickBot="1">
      <c r="A96" s="223" t="s">
        <v>105</v>
      </c>
      <c r="B96" s="181"/>
      <c r="C96" s="180"/>
      <c r="E96" s="90">
        <v>0.05</v>
      </c>
      <c r="G96" s="208">
        <f>3892+3134246576</f>
        <v>3134250468</v>
      </c>
      <c r="H96" s="71"/>
      <c r="I96" s="71">
        <v>0</v>
      </c>
      <c r="J96" s="71"/>
      <c r="K96" s="71">
        <f t="shared" si="3"/>
        <v>3134250468</v>
      </c>
      <c r="L96" s="71"/>
      <c r="M96" s="71">
        <f>28872+6846308882</f>
        <v>6846337754</v>
      </c>
      <c r="N96" s="71"/>
      <c r="O96" s="71">
        <v>0</v>
      </c>
      <c r="P96" s="71"/>
      <c r="Q96" s="71">
        <f>M96+O96</f>
        <v>6846337754</v>
      </c>
    </row>
    <row r="97" spans="1:17" s="111" customFormat="1" ht="24.75" customHeight="1">
      <c r="A97" s="223" t="s">
        <v>107</v>
      </c>
      <c r="B97" s="181"/>
      <c r="C97" s="180" t="s">
        <v>283</v>
      </c>
      <c r="E97" s="90">
        <v>0.05</v>
      </c>
      <c r="G97" s="80">
        <v>3922289</v>
      </c>
      <c r="H97" s="71"/>
      <c r="I97" s="71">
        <v>0</v>
      </c>
      <c r="J97" s="71"/>
      <c r="K97" s="71">
        <f t="shared" si="3"/>
        <v>3922289</v>
      </c>
      <c r="L97" s="71"/>
      <c r="M97" s="179">
        <v>14314254</v>
      </c>
      <c r="N97" s="71"/>
      <c r="O97" s="71">
        <v>0</v>
      </c>
      <c r="P97" s="71"/>
      <c r="Q97" s="71">
        <f t="shared" si="4"/>
        <v>14314254</v>
      </c>
    </row>
    <row r="98" spans="1:17" s="111" customFormat="1" ht="30.75" customHeight="1" thickBot="1">
      <c r="A98" s="223" t="s">
        <v>2</v>
      </c>
      <c r="B98" s="181"/>
      <c r="C98" s="180"/>
      <c r="E98" s="90"/>
      <c r="F98" s="103">
        <f>SUM(F7:F97)</f>
        <v>0</v>
      </c>
      <c r="G98" s="103">
        <f>SUM(G7:G97)</f>
        <v>60022066742.826828</v>
      </c>
      <c r="H98" s="71"/>
      <c r="I98" s="103">
        <f>SUM(I7:I97)</f>
        <v>-239033942</v>
      </c>
      <c r="J98" s="71"/>
      <c r="K98" s="103">
        <f>SUM(K7:K97)</f>
        <v>59783032800.826828</v>
      </c>
      <c r="L98" s="71"/>
      <c r="M98" s="103">
        <f>SUM(M7:M97)</f>
        <v>203914506947.70541</v>
      </c>
      <c r="N98" s="71"/>
      <c r="O98" s="103">
        <f>SUM(O7:O97)</f>
        <v>-426112348</v>
      </c>
      <c r="P98" s="71"/>
      <c r="Q98" s="103">
        <f>SUM(Q7:Q97)</f>
        <v>203488394599.78091</v>
      </c>
    </row>
    <row r="99" spans="1:17" ht="27" customHeight="1" thickTop="1">
      <c r="J99" s="71"/>
      <c r="L99" s="71"/>
      <c r="N99" s="71"/>
    </row>
    <row r="102" spans="1:17" ht="30.75" customHeight="1">
      <c r="G102" s="242"/>
      <c r="K102" s="242"/>
      <c r="L102" s="242"/>
      <c r="M102" s="242"/>
    </row>
  </sheetData>
  <autoFilter ref="A6:Q98" xr:uid="{00000000-0009-0000-0000-000006000000}">
    <sortState xmlns:xlrd2="http://schemas.microsoft.com/office/spreadsheetml/2017/richdata2" ref="A7:Q97">
      <sortCondition descending="1" ref="A6:A97"/>
    </sortState>
  </autoFilter>
  <mergeCells count="7">
    <mergeCell ref="A4:G4"/>
    <mergeCell ref="B5:E5"/>
    <mergeCell ref="M5:Q5"/>
    <mergeCell ref="A1:Q1"/>
    <mergeCell ref="A2:Q2"/>
    <mergeCell ref="A3:Q3"/>
    <mergeCell ref="G5:K5"/>
  </mergeCells>
  <phoneticPr fontId="56" type="noConversion"/>
  <printOptions horizontalCentered="1"/>
  <pageMargins left="0.25" right="0.25" top="0.75" bottom="0.75" header="0.3" footer="0.3"/>
  <pageSetup paperSize="9" scale="44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8" tint="0.79998168889431442"/>
    <pageSetUpPr fitToPage="1"/>
  </sheetPr>
  <dimension ref="A1:U18"/>
  <sheetViews>
    <sheetView rightToLeft="1" view="pageBreakPreview" zoomScale="55" zoomScaleNormal="100" zoomScaleSheetLayoutView="55" workbookViewId="0">
      <selection activeCell="A16" sqref="A16:XFD16"/>
    </sheetView>
  </sheetViews>
  <sheetFormatPr defaultColWidth="9.140625" defaultRowHeight="17.25"/>
  <cols>
    <col min="1" max="1" width="39" style="7" customWidth="1"/>
    <col min="2" max="2" width="1.28515625" style="7" customWidth="1"/>
    <col min="3" max="3" width="9.85546875" style="7" customWidth="1"/>
    <col min="4" max="4" width="0.85546875" style="7" customWidth="1"/>
    <col min="5" max="5" width="21.85546875" style="81" customWidth="1"/>
    <col min="6" max="6" width="0.5703125" style="81" customWidth="1"/>
    <col min="7" max="7" width="23.28515625" style="81" customWidth="1"/>
    <col min="8" max="8" width="0.85546875" style="81" customWidth="1"/>
    <col min="9" max="9" width="19.85546875" style="82" customWidth="1"/>
    <col min="10" max="10" width="0.5703125" style="82" customWidth="1"/>
    <col min="11" max="11" width="12" style="82" customWidth="1"/>
    <col min="12" max="12" width="0.42578125" style="82" customWidth="1"/>
    <col min="13" max="13" width="22.28515625" style="82" customWidth="1"/>
    <col min="14" max="14" width="0.42578125" style="82" customWidth="1"/>
    <col min="15" max="15" width="22.42578125" style="82" customWidth="1"/>
    <col min="16" max="16" width="0.5703125" style="82" customWidth="1"/>
    <col min="17" max="17" width="21.7109375" style="82" customWidth="1"/>
    <col min="18" max="18" width="14" style="7" bestFit="1" customWidth="1"/>
    <col min="19" max="19" width="13.28515625" style="7" customWidth="1"/>
    <col min="20" max="20" width="10.85546875" style="7" bestFit="1" customWidth="1"/>
    <col min="21" max="21" width="13.5703125" style="7" bestFit="1" customWidth="1"/>
    <col min="22" max="16384" width="9.140625" style="7"/>
  </cols>
  <sheetData>
    <row r="1" spans="1:21" ht="22.5">
      <c r="A1" s="372" t="s">
        <v>84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</row>
    <row r="2" spans="1:21" ht="22.5">
      <c r="A2" s="372" t="s">
        <v>53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21" ht="22.5">
      <c r="A3" s="372" t="str">
        <f>' سهام'!A3:W3</f>
        <v>برای ماه منتهی به 1403/02/31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</row>
    <row r="4" spans="1:21" ht="22.5">
      <c r="A4" s="382" t="s">
        <v>60</v>
      </c>
      <c r="B4" s="382"/>
      <c r="C4" s="382"/>
      <c r="D4" s="382"/>
      <c r="E4" s="382"/>
      <c r="F4" s="382"/>
      <c r="G4" s="382"/>
      <c r="H4" s="382"/>
      <c r="I4" s="382"/>
      <c r="J4" s="392"/>
      <c r="K4" s="392"/>
      <c r="L4" s="392"/>
      <c r="M4" s="392"/>
      <c r="N4" s="392"/>
      <c r="O4" s="392"/>
      <c r="P4" s="392"/>
      <c r="Q4" s="392"/>
    </row>
    <row r="5" spans="1:21" ht="15.75" customHeight="1" thickBot="1">
      <c r="A5" s="111"/>
      <c r="B5" s="111"/>
      <c r="C5" s="390" t="s">
        <v>289</v>
      </c>
      <c r="D5" s="390"/>
      <c r="E5" s="390"/>
      <c r="F5" s="390"/>
      <c r="G5" s="390"/>
      <c r="H5" s="390"/>
      <c r="I5" s="390"/>
      <c r="J5" s="12"/>
      <c r="K5" s="391" t="s">
        <v>290</v>
      </c>
      <c r="L5" s="391"/>
      <c r="M5" s="391"/>
      <c r="N5" s="391"/>
      <c r="O5" s="391"/>
      <c r="P5" s="391"/>
      <c r="Q5" s="391"/>
    </row>
    <row r="6" spans="1:21" ht="22.5" thickBot="1">
      <c r="A6" s="203" t="s">
        <v>35</v>
      </c>
      <c r="B6" s="203"/>
      <c r="C6" s="204" t="s">
        <v>3</v>
      </c>
      <c r="D6" s="203"/>
      <c r="E6" s="205" t="s">
        <v>42</v>
      </c>
      <c r="F6" s="78"/>
      <c r="G6" s="206" t="s">
        <v>39</v>
      </c>
      <c r="H6" s="78"/>
      <c r="I6" s="230" t="s">
        <v>43</v>
      </c>
      <c r="J6" s="12"/>
      <c r="K6" s="88" t="s">
        <v>3</v>
      </c>
      <c r="L6" s="79"/>
      <c r="M6" s="89" t="s">
        <v>19</v>
      </c>
      <c r="N6" s="79"/>
      <c r="O6" s="88" t="s">
        <v>39</v>
      </c>
      <c r="P6" s="79"/>
      <c r="Q6" s="207" t="s">
        <v>43</v>
      </c>
    </row>
    <row r="7" spans="1:21" ht="21.75">
      <c r="A7" s="294" t="s">
        <v>131</v>
      </c>
      <c r="B7" s="203"/>
      <c r="C7" s="202">
        <v>0</v>
      </c>
      <c r="D7" s="295"/>
      <c r="E7" s="202">
        <v>0</v>
      </c>
      <c r="F7" s="71"/>
      <c r="G7" s="80">
        <v>0</v>
      </c>
      <c r="H7" s="78"/>
      <c r="I7" s="71">
        <f t="shared" ref="I7:I9" si="0">E7+G7</f>
        <v>0</v>
      </c>
      <c r="J7" s="12"/>
      <c r="K7" s="91">
        <v>198700</v>
      </c>
      <c r="L7" s="79"/>
      <c r="M7" s="80">
        <v>191408563203</v>
      </c>
      <c r="N7" s="80"/>
      <c r="O7" s="80">
        <v>-191531948543</v>
      </c>
      <c r="P7" s="225"/>
      <c r="Q7" s="71">
        <f>M7+O7</f>
        <v>-123385340</v>
      </c>
      <c r="R7" s="172"/>
      <c r="S7" s="229"/>
      <c r="T7" s="172"/>
      <c r="U7" s="172"/>
    </row>
    <row r="8" spans="1:21" ht="21.75">
      <c r="A8" s="294" t="s">
        <v>145</v>
      </c>
      <c r="B8" s="203"/>
      <c r="C8" s="202">
        <v>0</v>
      </c>
      <c r="D8" s="295"/>
      <c r="E8" s="202">
        <v>0</v>
      </c>
      <c r="F8" s="71"/>
      <c r="G8" s="80">
        <v>0</v>
      </c>
      <c r="H8" s="78"/>
      <c r="I8" s="71">
        <f t="shared" si="0"/>
        <v>0</v>
      </c>
      <c r="J8" s="12"/>
      <c r="K8" s="91">
        <v>150000</v>
      </c>
      <c r="L8" s="79"/>
      <c r="M8" s="80">
        <v>145782943750</v>
      </c>
      <c r="N8" s="80"/>
      <c r="O8" s="80">
        <v>-146793388875</v>
      </c>
      <c r="P8" s="225"/>
      <c r="Q8" s="71">
        <f t="shared" ref="Q8:Q11" si="1">M8+O8</f>
        <v>-1010445125</v>
      </c>
      <c r="R8" s="172"/>
      <c r="S8" s="229"/>
      <c r="T8" s="172"/>
      <c r="U8" s="172"/>
    </row>
    <row r="9" spans="1:21" ht="21.75">
      <c r="A9" s="294" t="s">
        <v>170</v>
      </c>
      <c r="B9" s="203"/>
      <c r="C9" s="202">
        <v>0</v>
      </c>
      <c r="D9" s="295"/>
      <c r="E9" s="202">
        <v>0</v>
      </c>
      <c r="F9" s="71"/>
      <c r="G9" s="80">
        <v>0</v>
      </c>
      <c r="H9" s="78"/>
      <c r="I9" s="71">
        <f t="shared" si="0"/>
        <v>0</v>
      </c>
      <c r="J9" s="12"/>
      <c r="K9" s="91">
        <v>380000</v>
      </c>
      <c r="L9" s="79"/>
      <c r="M9" s="80">
        <v>379971375000</v>
      </c>
      <c r="N9" s="80"/>
      <c r="O9" s="80">
        <v>-380049375000</v>
      </c>
      <c r="P9" s="225"/>
      <c r="Q9" s="71">
        <f t="shared" si="1"/>
        <v>-78000000</v>
      </c>
      <c r="R9" s="172"/>
      <c r="S9" s="229"/>
      <c r="T9" s="172"/>
      <c r="U9" s="172"/>
    </row>
    <row r="10" spans="1:21" ht="21.75">
      <c r="A10" s="294" t="s">
        <v>110</v>
      </c>
      <c r="B10" s="203"/>
      <c r="C10" s="202">
        <v>0</v>
      </c>
      <c r="D10" s="295"/>
      <c r="E10" s="202">
        <v>0</v>
      </c>
      <c r="F10" s="71"/>
      <c r="G10" s="80">
        <v>0</v>
      </c>
      <c r="H10" s="78"/>
      <c r="I10" s="71">
        <f>E10+G10</f>
        <v>0</v>
      </c>
      <c r="J10" s="12"/>
      <c r="K10" s="91">
        <v>155000</v>
      </c>
      <c r="L10" s="79"/>
      <c r="M10" s="80">
        <v>147535034750</v>
      </c>
      <c r="N10" s="80"/>
      <c r="O10" s="80">
        <v>-143658957094</v>
      </c>
      <c r="P10" s="225"/>
      <c r="Q10" s="71">
        <f t="shared" si="1"/>
        <v>3876077656</v>
      </c>
      <c r="R10" s="172"/>
      <c r="S10" s="229"/>
      <c r="T10" s="172"/>
      <c r="U10" s="172"/>
    </row>
    <row r="11" spans="1:21" ht="21.75">
      <c r="A11" s="294" t="s">
        <v>132</v>
      </c>
      <c r="B11" s="203"/>
      <c r="C11" s="202">
        <v>0</v>
      </c>
      <c r="D11" s="295"/>
      <c r="E11" s="202">
        <v>0</v>
      </c>
      <c r="F11" s="71"/>
      <c r="G11" s="202">
        <v>0</v>
      </c>
      <c r="H11" s="78"/>
      <c r="I11" s="71">
        <f t="shared" ref="I11" si="2">E11+G11</f>
        <v>0</v>
      </c>
      <c r="J11" s="12"/>
      <c r="K11" s="91">
        <v>723000</v>
      </c>
      <c r="L11" s="79"/>
      <c r="M11" s="80">
        <v>767813230000</v>
      </c>
      <c r="N11" s="80"/>
      <c r="O11" s="80">
        <v>-747976363711</v>
      </c>
      <c r="P11" s="225"/>
      <c r="Q11" s="71">
        <f t="shared" si="1"/>
        <v>19836866289</v>
      </c>
      <c r="R11" s="172"/>
      <c r="S11" s="229"/>
      <c r="T11" s="172"/>
      <c r="U11" s="172"/>
    </row>
    <row r="12" spans="1:21" ht="23.25" thickBot="1">
      <c r="C12" s="172"/>
      <c r="E12" s="212">
        <f>SUM(E7:E11)</f>
        <v>0</v>
      </c>
      <c r="F12" s="7"/>
      <c r="G12" s="212">
        <f>SUM(G7:G11)</f>
        <v>0</v>
      </c>
      <c r="H12" s="7"/>
      <c r="I12" s="212">
        <f>SUM(I7:I11)</f>
        <v>0</v>
      </c>
      <c r="J12" s="7"/>
      <c r="K12" s="238"/>
      <c r="L12" s="7"/>
      <c r="M12" s="226">
        <f>SUM(M7:M11)</f>
        <v>1632511146703</v>
      </c>
      <c r="N12" s="7"/>
      <c r="O12" s="226">
        <f>SUM(O7:O11)</f>
        <v>-1610010033223</v>
      </c>
      <c r="P12" s="7"/>
      <c r="Q12" s="212">
        <f>SUM(Q7:Q11)</f>
        <v>22501113480</v>
      </c>
      <c r="R12" s="172"/>
      <c r="S12" s="229"/>
    </row>
    <row r="13" spans="1:21" ht="10.5" customHeight="1" thickTop="1">
      <c r="A13" s="111"/>
      <c r="B13" s="111"/>
      <c r="C13" s="111"/>
      <c r="D13" s="111"/>
      <c r="E13" s="72"/>
      <c r="F13" s="72"/>
      <c r="G13" s="72"/>
      <c r="H13" s="72"/>
      <c r="I13" s="12"/>
      <c r="J13" s="12"/>
      <c r="K13" s="12"/>
      <c r="L13" s="12"/>
      <c r="M13" s="12"/>
      <c r="N13" s="12"/>
      <c r="O13" s="12"/>
      <c r="P13" s="12"/>
      <c r="Q13" s="12"/>
      <c r="R13" s="172"/>
      <c r="S13" s="229"/>
    </row>
    <row r="14" spans="1:21" ht="21.75">
      <c r="A14" s="387" t="s">
        <v>41</v>
      </c>
      <c r="B14" s="388"/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88"/>
      <c r="P14" s="388"/>
      <c r="Q14" s="389"/>
      <c r="R14" s="172"/>
    </row>
    <row r="15" spans="1:21" s="83" customFormat="1" ht="24"/>
    <row r="16" spans="1:21" s="83" customFormat="1" ht="24"/>
    <row r="17" s="83" customFormat="1" ht="24"/>
    <row r="18" s="83" customFormat="1" ht="24"/>
  </sheetData>
  <autoFilter ref="A6:Q6" xr:uid="{00000000-0009-0000-0000-000008000000}">
    <sortState xmlns:xlrd2="http://schemas.microsoft.com/office/spreadsheetml/2017/richdata2" ref="A7:Q39">
      <sortCondition descending="1" ref="Q6"/>
    </sortState>
  </autoFilter>
  <mergeCells count="8">
    <mergeCell ref="A1:Q1"/>
    <mergeCell ref="A2:Q2"/>
    <mergeCell ref="A3:Q3"/>
    <mergeCell ref="A14:Q14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7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8" tint="0.79998168889431442"/>
    <pageSetUpPr fitToPage="1"/>
  </sheetPr>
  <dimension ref="A1:U18"/>
  <sheetViews>
    <sheetView rightToLeft="1" view="pageBreakPreview" topLeftCell="B2" zoomScaleNormal="100" zoomScaleSheetLayoutView="100" workbookViewId="0">
      <selection activeCell="C7" sqref="C7"/>
    </sheetView>
  </sheetViews>
  <sheetFormatPr defaultColWidth="9.140625" defaultRowHeight="21.75"/>
  <cols>
    <col min="1" max="1" width="33.5703125" style="7" customWidth="1"/>
    <col min="2" max="2" width="0.5703125" style="7" customWidth="1"/>
    <col min="3" max="3" width="13.5703125" style="12" customWidth="1"/>
    <col min="4" max="4" width="0.85546875" style="12" customWidth="1"/>
    <col min="5" max="5" width="19.7109375" style="12" customWidth="1"/>
    <col min="6" max="6" width="0.85546875" style="12" customWidth="1"/>
    <col min="7" max="7" width="25.85546875" style="12" customWidth="1"/>
    <col min="8" max="8" width="0.7109375" style="12" hidden="1" customWidth="1"/>
    <col min="9" max="9" width="26.85546875" style="12" customWidth="1"/>
    <col min="10" max="10" width="1.42578125" style="12" customWidth="1"/>
    <col min="11" max="11" width="12.28515625" style="12" customWidth="1"/>
    <col min="12" max="12" width="1.140625" style="12" customWidth="1"/>
    <col min="13" max="13" width="24.5703125" style="12" customWidth="1"/>
    <col min="14" max="14" width="1" style="12" customWidth="1"/>
    <col min="15" max="15" width="25.140625" style="12" customWidth="1"/>
    <col min="16" max="16" width="1.140625" style="12" customWidth="1"/>
    <col min="17" max="17" width="20.5703125" style="12" customWidth="1"/>
    <col min="18" max="18" width="15" style="7" customWidth="1"/>
    <col min="19" max="19" width="41" style="7" bestFit="1" customWidth="1"/>
    <col min="20" max="20" width="11.7109375" style="7" bestFit="1" customWidth="1"/>
    <col min="21" max="21" width="18.85546875" style="7" customWidth="1"/>
    <col min="22" max="16384" width="9.140625" style="7"/>
  </cols>
  <sheetData>
    <row r="1" spans="1:21" ht="22.5">
      <c r="A1" s="372" t="s">
        <v>84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</row>
    <row r="2" spans="1:21" ht="22.5">
      <c r="A2" s="372" t="s">
        <v>53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21" ht="22.5">
      <c r="A3" s="372" t="str">
        <f>' سهام'!A3:W3</f>
        <v>برای ماه منتهی به 1403/02/31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</row>
    <row r="4" spans="1:21">
      <c r="A4" s="339" t="s">
        <v>59</v>
      </c>
      <c r="B4" s="339"/>
      <c r="C4" s="339"/>
      <c r="D4" s="339"/>
      <c r="E4" s="339"/>
      <c r="F4" s="339"/>
      <c r="G4" s="339"/>
      <c r="H4" s="339"/>
    </row>
    <row r="5" spans="1:21" s="182" customFormat="1" ht="16.5" customHeight="1" thickBot="1">
      <c r="A5" s="159"/>
      <c r="B5" s="159"/>
      <c r="C5" s="396" t="s">
        <v>289</v>
      </c>
      <c r="D5" s="396"/>
      <c r="E5" s="396"/>
      <c r="F5" s="396"/>
      <c r="G5" s="396"/>
      <c r="H5" s="396"/>
      <c r="I5" s="396"/>
      <c r="J5" s="79"/>
      <c r="K5" s="391" t="s">
        <v>290</v>
      </c>
      <c r="L5" s="391"/>
      <c r="M5" s="391"/>
      <c r="N5" s="391"/>
      <c r="O5" s="391"/>
      <c r="P5" s="391"/>
      <c r="Q5" s="391"/>
    </row>
    <row r="6" spans="1:21" s="182" customFormat="1" ht="27" customHeight="1" thickBot="1">
      <c r="A6" s="159" t="s">
        <v>35</v>
      </c>
      <c r="B6" s="159"/>
      <c r="C6" s="88" t="s">
        <v>3</v>
      </c>
      <c r="D6" s="79"/>
      <c r="E6" s="89" t="s">
        <v>19</v>
      </c>
      <c r="F6" s="79"/>
      <c r="G6" s="88" t="s">
        <v>39</v>
      </c>
      <c r="H6" s="79"/>
      <c r="I6" s="89" t="s">
        <v>40</v>
      </c>
      <c r="J6" s="79"/>
      <c r="K6" s="88" t="s">
        <v>3</v>
      </c>
      <c r="L6" s="79"/>
      <c r="M6" s="89" t="s">
        <v>19</v>
      </c>
      <c r="N6" s="79"/>
      <c r="O6" s="89" t="s">
        <v>39</v>
      </c>
      <c r="P6" s="79"/>
      <c r="Q6" s="230" t="s">
        <v>40</v>
      </c>
    </row>
    <row r="7" spans="1:21" s="182" customFormat="1" ht="27" customHeight="1">
      <c r="A7" s="159" t="s">
        <v>110</v>
      </c>
      <c r="B7" s="159"/>
      <c r="C7" s="91">
        <v>345000</v>
      </c>
      <c r="D7" s="79"/>
      <c r="E7" s="107">
        <v>344934019377</v>
      </c>
      <c r="F7" s="79"/>
      <c r="G7" s="224">
        <v>-344934019377</v>
      </c>
      <c r="H7" s="79"/>
      <c r="I7" s="80">
        <f>E7+G7</f>
        <v>0</v>
      </c>
      <c r="J7" s="79"/>
      <c r="K7" s="91">
        <v>345000</v>
      </c>
      <c r="L7" s="107"/>
      <c r="M7" s="92">
        <v>344934019377</v>
      </c>
      <c r="N7" s="92"/>
      <c r="O7" s="224">
        <v>-319757033531</v>
      </c>
      <c r="P7" s="107"/>
      <c r="Q7" s="224">
        <f>M7+O7</f>
        <v>25176985846</v>
      </c>
      <c r="R7" s="296"/>
    </row>
    <row r="8" spans="1:21" s="182" customFormat="1" ht="27" customHeight="1">
      <c r="A8" s="159" t="s">
        <v>217</v>
      </c>
      <c r="B8" s="159"/>
      <c r="C8" s="91">
        <v>327000</v>
      </c>
      <c r="D8" s="79"/>
      <c r="E8" s="107">
        <v>285746199113</v>
      </c>
      <c r="F8" s="79"/>
      <c r="G8" s="224">
        <v>-279697795586</v>
      </c>
      <c r="H8" s="79"/>
      <c r="I8" s="80">
        <f t="shared" ref="I8:I13" si="0">E8+G8</f>
        <v>6048403527</v>
      </c>
      <c r="J8" s="79"/>
      <c r="K8" s="91">
        <v>327000</v>
      </c>
      <c r="L8" s="107"/>
      <c r="M8" s="92">
        <v>285746199113</v>
      </c>
      <c r="N8" s="92"/>
      <c r="O8" s="224">
        <v>-266780754218</v>
      </c>
      <c r="P8" s="107"/>
      <c r="Q8" s="224">
        <f t="shared" ref="Q8:Q13" si="1">M8+O8</f>
        <v>18965444895</v>
      </c>
      <c r="R8" s="296"/>
      <c r="S8" s="296"/>
      <c r="T8" s="299"/>
      <c r="U8" s="298"/>
    </row>
    <row r="9" spans="1:21" s="182" customFormat="1" ht="27" customHeight="1">
      <c r="A9" s="159" t="s">
        <v>292</v>
      </c>
      <c r="B9" s="159"/>
      <c r="C9" s="91">
        <v>33574</v>
      </c>
      <c r="D9" s="79"/>
      <c r="E9" s="107">
        <v>24125931665</v>
      </c>
      <c r="F9" s="79"/>
      <c r="G9" s="224">
        <v>-24736934728</v>
      </c>
      <c r="H9" s="79"/>
      <c r="I9" s="80">
        <f t="shared" si="0"/>
        <v>-611003063</v>
      </c>
      <c r="J9" s="79"/>
      <c r="K9" s="91">
        <v>33574</v>
      </c>
      <c r="L9" s="107"/>
      <c r="M9" s="92">
        <v>24125931665</v>
      </c>
      <c r="N9" s="92"/>
      <c r="O9" s="224">
        <v>-24736934728</v>
      </c>
      <c r="P9" s="107"/>
      <c r="Q9" s="224">
        <f t="shared" si="1"/>
        <v>-611003063</v>
      </c>
      <c r="R9" s="296"/>
      <c r="S9" s="296"/>
      <c r="T9" s="299"/>
      <c r="U9" s="298"/>
    </row>
    <row r="10" spans="1:21" s="182" customFormat="1" ht="27" customHeight="1">
      <c r="A10" s="159" t="s">
        <v>169</v>
      </c>
      <c r="B10" s="159"/>
      <c r="C10" s="91">
        <v>32000</v>
      </c>
      <c r="D10" s="79"/>
      <c r="E10" s="107">
        <v>21644076300</v>
      </c>
      <c r="F10" s="79"/>
      <c r="G10" s="224">
        <v>-21180160400</v>
      </c>
      <c r="H10" s="79"/>
      <c r="I10" s="80">
        <f t="shared" si="0"/>
        <v>463915900</v>
      </c>
      <c r="J10" s="79"/>
      <c r="K10" s="91">
        <v>32000</v>
      </c>
      <c r="L10" s="107"/>
      <c r="M10" s="92">
        <v>21644076300</v>
      </c>
      <c r="N10" s="92"/>
      <c r="O10" s="224">
        <v>-19769911643</v>
      </c>
      <c r="P10" s="107"/>
      <c r="Q10" s="224">
        <f t="shared" si="1"/>
        <v>1874164657</v>
      </c>
      <c r="R10" s="296"/>
      <c r="S10" s="296"/>
      <c r="T10" s="299"/>
      <c r="U10" s="298"/>
    </row>
    <row r="11" spans="1:21" s="182" customFormat="1" ht="27" customHeight="1">
      <c r="A11" s="159" t="s">
        <v>218</v>
      </c>
      <c r="B11" s="159"/>
      <c r="C11" s="91">
        <v>482800</v>
      </c>
      <c r="D11" s="79"/>
      <c r="E11" s="107">
        <v>340891562204</v>
      </c>
      <c r="F11" s="79"/>
      <c r="G11" s="224">
        <v>-333033786752</v>
      </c>
      <c r="H11" s="79"/>
      <c r="I11" s="80">
        <f t="shared" si="0"/>
        <v>7857775452</v>
      </c>
      <c r="J11" s="79"/>
      <c r="K11" s="91">
        <v>482800</v>
      </c>
      <c r="L11" s="107"/>
      <c r="M11" s="92">
        <v>340891562204</v>
      </c>
      <c r="N11" s="92"/>
      <c r="O11" s="224">
        <v>-315152338762</v>
      </c>
      <c r="P11" s="107"/>
      <c r="Q11" s="224">
        <f t="shared" si="1"/>
        <v>25739223442</v>
      </c>
      <c r="R11" s="296"/>
      <c r="S11" s="296"/>
      <c r="T11" s="299"/>
      <c r="U11" s="298"/>
    </row>
    <row r="12" spans="1:21" s="182" customFormat="1" ht="27" customHeight="1">
      <c r="A12" s="159" t="s">
        <v>145</v>
      </c>
      <c r="B12" s="159"/>
      <c r="C12" s="91">
        <v>355000</v>
      </c>
      <c r="D12" s="79"/>
      <c r="E12" s="107">
        <v>340738230000</v>
      </c>
      <c r="F12" s="79"/>
      <c r="G12" s="224">
        <v>-340738230000</v>
      </c>
      <c r="H12" s="79"/>
      <c r="I12" s="80">
        <f t="shared" si="0"/>
        <v>0</v>
      </c>
      <c r="J12" s="79"/>
      <c r="K12" s="91">
        <v>355000</v>
      </c>
      <c r="L12" s="79"/>
      <c r="M12" s="92">
        <v>340738230000</v>
      </c>
      <c r="N12" s="79"/>
      <c r="O12" s="224">
        <v>-347411020338</v>
      </c>
      <c r="P12" s="79"/>
      <c r="Q12" s="224">
        <f t="shared" si="1"/>
        <v>-6672790338</v>
      </c>
      <c r="R12" s="296"/>
      <c r="S12" s="296"/>
      <c r="T12" s="299"/>
      <c r="U12" s="298"/>
    </row>
    <row r="13" spans="1:21" s="182" customFormat="1" ht="27" customHeight="1">
      <c r="A13" s="159" t="s">
        <v>293</v>
      </c>
      <c r="B13" s="159"/>
      <c r="C13" s="91">
        <v>1000000</v>
      </c>
      <c r="D13" s="79"/>
      <c r="E13" s="107">
        <v>999818750000</v>
      </c>
      <c r="F13" s="79"/>
      <c r="G13" s="224">
        <v>-1000000000000</v>
      </c>
      <c r="H13" s="79"/>
      <c r="I13" s="80">
        <f t="shared" si="0"/>
        <v>-181250000</v>
      </c>
      <c r="J13" s="79"/>
      <c r="K13" s="91">
        <v>1000000</v>
      </c>
      <c r="L13" s="79"/>
      <c r="M13" s="92">
        <v>999818750000</v>
      </c>
      <c r="N13" s="79"/>
      <c r="O13" s="224">
        <v>-1000000000000</v>
      </c>
      <c r="P13" s="79"/>
      <c r="Q13" s="224">
        <f t="shared" si="1"/>
        <v>-181250000</v>
      </c>
      <c r="R13" s="296"/>
      <c r="S13" s="296"/>
      <c r="T13" s="299"/>
      <c r="U13" s="298"/>
    </row>
    <row r="14" spans="1:21" s="182" customFormat="1" ht="23.25" thickBot="1">
      <c r="A14" s="300" t="s">
        <v>2</v>
      </c>
      <c r="B14" s="159"/>
      <c r="C14" s="297"/>
      <c r="D14" s="159"/>
      <c r="E14" s="301">
        <f>SUM(E7:E13)</f>
        <v>2357898768659</v>
      </c>
      <c r="F14" s="109"/>
      <c r="G14" s="213">
        <f>SUM(G7:G13)</f>
        <v>-2344320926843</v>
      </c>
      <c r="H14" s="109"/>
      <c r="I14" s="213">
        <f>SUM(I7:I13)</f>
        <v>13577841816</v>
      </c>
      <c r="J14" s="109"/>
      <c r="K14" s="297"/>
      <c r="L14" s="109"/>
      <c r="M14" s="213">
        <f>SUM(M7:M13)</f>
        <v>2357898768659</v>
      </c>
      <c r="N14" s="109"/>
      <c r="O14" s="213">
        <f>SUM(O7:O13)</f>
        <v>-2293607993220</v>
      </c>
      <c r="P14" s="109"/>
      <c r="Q14" s="213">
        <f>SUM(Q7:Q13)</f>
        <v>64290775439</v>
      </c>
      <c r="R14" s="296"/>
      <c r="S14" s="296"/>
    </row>
    <row r="15" spans="1:21" s="182" customFormat="1" ht="22.5" thickTop="1">
      <c r="A15" s="159"/>
      <c r="B15" s="15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</row>
    <row r="16" spans="1:21" s="182" customFormat="1" ht="24.75" customHeight="1">
      <c r="A16" s="393" t="s">
        <v>41</v>
      </c>
      <c r="B16" s="394"/>
      <c r="C16" s="394"/>
      <c r="D16" s="394"/>
      <c r="E16" s="394"/>
      <c r="F16" s="394"/>
      <c r="G16" s="394"/>
      <c r="H16" s="394"/>
      <c r="I16" s="394"/>
      <c r="J16" s="394"/>
      <c r="K16" s="394"/>
      <c r="L16" s="394"/>
      <c r="M16" s="394"/>
      <c r="N16" s="394"/>
      <c r="O16" s="394"/>
      <c r="P16" s="394"/>
      <c r="Q16" s="395"/>
    </row>
    <row r="18" spans="9:9">
      <c r="I18" s="92"/>
    </row>
  </sheetData>
  <autoFilter ref="A6:Q6" xr:uid="{00000000-0009-0000-0000-000009000000}">
    <sortState xmlns:xlrd2="http://schemas.microsoft.com/office/spreadsheetml/2017/richdata2" ref="A7:Q25">
      <sortCondition descending="1" ref="Q6"/>
    </sortState>
  </autoFilter>
  <mergeCells count="7">
    <mergeCell ref="A16:Q16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79998168889431442"/>
    <pageSetUpPr fitToPage="1"/>
  </sheetPr>
  <dimension ref="A1:W16"/>
  <sheetViews>
    <sheetView rightToLeft="1" view="pageBreakPreview" zoomScale="40" zoomScaleNormal="100" zoomScaleSheetLayoutView="40" workbookViewId="0">
      <selection activeCell="C7" sqref="C7:G7"/>
    </sheetView>
  </sheetViews>
  <sheetFormatPr defaultColWidth="9.140625" defaultRowHeight="30.75"/>
  <cols>
    <col min="1" max="1" width="36.7109375" style="20" customWidth="1"/>
    <col min="2" max="2" width="1.85546875" style="20" customWidth="1"/>
    <col min="3" max="3" width="22.5703125" style="24" bestFit="1" customWidth="1"/>
    <col min="4" max="4" width="1.140625" style="24" customWidth="1"/>
    <col min="5" max="5" width="32" style="24" bestFit="1" customWidth="1"/>
    <col min="6" max="6" width="1.42578125" style="24" customWidth="1"/>
    <col min="7" max="7" width="32.140625" style="24" customWidth="1"/>
    <col min="8" max="8" width="1.5703125" style="24" customWidth="1"/>
    <col min="9" max="9" width="20.5703125" style="24" bestFit="1" customWidth="1"/>
    <col min="10" max="10" width="29.140625" style="24" bestFit="1" customWidth="1"/>
    <col min="11" max="11" width="1.42578125" style="24" customWidth="1"/>
    <col min="12" max="12" width="20.7109375" style="24" customWidth="1"/>
    <col min="13" max="13" width="29.140625" style="24" customWidth="1"/>
    <col min="14" max="14" width="1.140625" style="24" customWidth="1"/>
    <col min="15" max="15" width="22.5703125" style="24" bestFit="1" customWidth="1"/>
    <col min="16" max="16" width="1.42578125" style="24" customWidth="1"/>
    <col min="17" max="17" width="18.7109375" style="24" customWidth="1"/>
    <col min="18" max="18" width="1.5703125" style="24" customWidth="1"/>
    <col min="19" max="19" width="32" style="24" bestFit="1" customWidth="1"/>
    <col min="20" max="20" width="1.85546875" style="24" customWidth="1"/>
    <col min="21" max="21" width="37.42578125" style="24" bestFit="1" customWidth="1"/>
    <col min="22" max="22" width="1.5703125" style="20" customWidth="1"/>
    <col min="23" max="23" width="21.85546875" style="31" customWidth="1"/>
    <col min="24" max="24" width="10.140625" style="20" bestFit="1" customWidth="1"/>
    <col min="25" max="16384" width="9.140625" style="20"/>
  </cols>
  <sheetData>
    <row r="1" spans="1:23" ht="31.5">
      <c r="A1" s="312" t="s">
        <v>84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</row>
    <row r="2" spans="1:23" ht="31.5">
      <c r="A2" s="312" t="s">
        <v>47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</row>
    <row r="3" spans="1:23" ht="31.5">
      <c r="A3" s="312" t="s">
        <v>285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</row>
    <row r="4" spans="1:23" ht="31.5">
      <c r="A4" s="319" t="s">
        <v>23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</row>
    <row r="5" spans="1:23" ht="31.5">
      <c r="A5" s="319" t="s">
        <v>24</v>
      </c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</row>
    <row r="7" spans="1:23" ht="36.75" customHeight="1" thickBot="1">
      <c r="A7" s="1"/>
      <c r="B7" s="2"/>
      <c r="C7" s="304" t="s">
        <v>272</v>
      </c>
      <c r="D7" s="304"/>
      <c r="E7" s="304"/>
      <c r="F7" s="304"/>
      <c r="G7" s="304"/>
      <c r="H7" s="3"/>
      <c r="I7" s="320" t="s">
        <v>7</v>
      </c>
      <c r="J7" s="320"/>
      <c r="K7" s="320"/>
      <c r="L7" s="320"/>
      <c r="M7" s="320"/>
      <c r="O7" s="305" t="s">
        <v>286</v>
      </c>
      <c r="P7" s="305"/>
      <c r="Q7" s="305"/>
      <c r="R7" s="305"/>
      <c r="S7" s="305"/>
      <c r="T7" s="305"/>
      <c r="U7" s="305"/>
      <c r="V7" s="305"/>
      <c r="W7" s="305"/>
    </row>
    <row r="8" spans="1:23" ht="29.25" customHeight="1">
      <c r="A8" s="313" t="s">
        <v>1</v>
      </c>
      <c r="B8" s="4"/>
      <c r="C8" s="318" t="s">
        <v>3</v>
      </c>
      <c r="D8" s="306"/>
      <c r="E8" s="318" t="s">
        <v>0</v>
      </c>
      <c r="F8" s="306"/>
      <c r="G8" s="308" t="s">
        <v>19</v>
      </c>
      <c r="H8" s="23"/>
      <c r="I8" s="315" t="s">
        <v>4</v>
      </c>
      <c r="J8" s="315"/>
      <c r="K8" s="25"/>
      <c r="L8" s="315" t="s">
        <v>5</v>
      </c>
      <c r="M8" s="315"/>
      <c r="O8" s="316" t="s">
        <v>3</v>
      </c>
      <c r="P8" s="306"/>
      <c r="Q8" s="308" t="s">
        <v>31</v>
      </c>
      <c r="R8" s="22"/>
      <c r="S8" s="316" t="s">
        <v>0</v>
      </c>
      <c r="T8" s="306"/>
      <c r="U8" s="308" t="s">
        <v>19</v>
      </c>
      <c r="V8" s="5"/>
      <c r="W8" s="310" t="s">
        <v>20</v>
      </c>
    </row>
    <row r="9" spans="1:23" ht="49.5" customHeight="1" thickBot="1">
      <c r="A9" s="314"/>
      <c r="B9" s="4"/>
      <c r="C9" s="317"/>
      <c r="D9" s="307"/>
      <c r="E9" s="317"/>
      <c r="F9" s="307"/>
      <c r="G9" s="309"/>
      <c r="H9" s="23"/>
      <c r="I9" s="26" t="s">
        <v>3</v>
      </c>
      <c r="J9" s="26" t="s">
        <v>0</v>
      </c>
      <c r="K9" s="25"/>
      <c r="L9" s="26" t="s">
        <v>3</v>
      </c>
      <c r="M9" s="26" t="s">
        <v>46</v>
      </c>
      <c r="O9" s="317"/>
      <c r="P9" s="306"/>
      <c r="Q9" s="309"/>
      <c r="R9" s="22"/>
      <c r="S9" s="317"/>
      <c r="T9" s="306"/>
      <c r="U9" s="309"/>
      <c r="V9" s="5"/>
      <c r="W9" s="311"/>
    </row>
    <row r="10" spans="1:23" ht="28.5" customHeight="1" thickBot="1">
      <c r="A10" s="63" t="s">
        <v>86</v>
      </c>
      <c r="C10" s="24">
        <v>0</v>
      </c>
      <c r="E10" s="24">
        <v>0</v>
      </c>
      <c r="G10" s="24">
        <v>0</v>
      </c>
      <c r="I10" s="24">
        <v>0</v>
      </c>
      <c r="J10" s="24">
        <v>0</v>
      </c>
      <c r="K10" s="6"/>
      <c r="L10" s="24">
        <v>0</v>
      </c>
      <c r="M10" s="24">
        <v>0</v>
      </c>
      <c r="O10" s="24">
        <v>0</v>
      </c>
      <c r="Q10" s="24">
        <v>0</v>
      </c>
      <c r="S10" s="24">
        <v>0</v>
      </c>
      <c r="U10" s="24">
        <v>0</v>
      </c>
      <c r="V10" s="6"/>
      <c r="W10" s="52">
        <f>U10/درآمدها!$J$5</f>
        <v>0</v>
      </c>
    </row>
    <row r="11" spans="1:23" ht="42" customHeight="1" thickBot="1">
      <c r="A11" s="20" t="s">
        <v>2</v>
      </c>
      <c r="B11" s="4"/>
      <c r="D11" s="27">
        <f>SUM(D10:D10)</f>
        <v>0</v>
      </c>
      <c r="E11" s="27">
        <f>SUM(E10:E10)</f>
        <v>0</v>
      </c>
      <c r="G11" s="27">
        <f>SUM(G10:G10)</f>
        <v>0</v>
      </c>
      <c r="J11" s="27">
        <f>SUM(J10:J10)</f>
        <v>0</v>
      </c>
      <c r="M11" s="27">
        <f>SUM(M10:M10)</f>
        <v>0</v>
      </c>
      <c r="S11" s="27">
        <f>SUM(S10:S10)</f>
        <v>0</v>
      </c>
      <c r="U11" s="28">
        <f>SUM(U10:U10)</f>
        <v>0</v>
      </c>
      <c r="W11" s="29">
        <f>SUM(W10:W10)</f>
        <v>0</v>
      </c>
    </row>
    <row r="12" spans="1:23" ht="31.5" thickTop="1">
      <c r="U12" s="30"/>
    </row>
    <row r="14" spans="1:23">
      <c r="E14" s="60"/>
      <c r="G14" s="60"/>
      <c r="S14" s="60"/>
      <c r="U14" s="60"/>
    </row>
    <row r="15" spans="1:23">
      <c r="G15" s="24" t="s">
        <v>55</v>
      </c>
    </row>
    <row r="16" spans="1:23">
      <c r="E16" s="60"/>
      <c r="G16" s="60"/>
      <c r="S16" s="60"/>
      <c r="U16" s="60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  <mergeCell ref="C7:G7"/>
    <mergeCell ref="O7:W7"/>
    <mergeCell ref="F8:F9"/>
    <mergeCell ref="G8:G9"/>
    <mergeCell ref="U8:U9"/>
    <mergeCell ref="Q8:Q9"/>
    <mergeCell ref="W8:W9"/>
  </mergeCells>
  <printOptions horizontalCentered="1"/>
  <pageMargins left="0" right="0" top="0.74803149606299202" bottom="0.74803149606299202" header="0.31496062992126" footer="0.31496062992126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0.79998168889431442"/>
    <pageSetUpPr fitToPage="1"/>
  </sheetPr>
  <dimension ref="A1:AH36"/>
  <sheetViews>
    <sheetView rightToLeft="1" view="pageBreakPreview" zoomScale="40" zoomScaleNormal="50" zoomScaleSheetLayoutView="40" workbookViewId="0">
      <pane xSplit="1" topLeftCell="H1" activePane="topRight" state="frozen"/>
      <selection pane="topRight" activeCell="AE19" sqref="AE19"/>
    </sheetView>
  </sheetViews>
  <sheetFormatPr defaultColWidth="9.140625" defaultRowHeight="15.75"/>
  <cols>
    <col min="1" max="1" width="50" style="112" customWidth="1"/>
    <col min="2" max="2" width="0.5703125" style="112" customWidth="1"/>
    <col min="3" max="3" width="12.5703125" style="112" customWidth="1"/>
    <col min="4" max="4" width="0.5703125" style="112" customWidth="1"/>
    <col min="5" max="5" width="20.5703125" style="112" customWidth="1"/>
    <col min="6" max="6" width="0.5703125" style="112" customWidth="1"/>
    <col min="7" max="7" width="19.7109375" style="112" customWidth="1"/>
    <col min="8" max="8" width="0.5703125" style="112" customWidth="1"/>
    <col min="9" max="9" width="19.7109375" style="112" customWidth="1"/>
    <col min="10" max="10" width="0.42578125" style="112" customWidth="1"/>
    <col min="11" max="11" width="18.7109375" style="112" customWidth="1"/>
    <col min="12" max="12" width="0.7109375" style="112" customWidth="1"/>
    <col min="13" max="13" width="15.85546875" style="112" customWidth="1"/>
    <col min="14" max="14" width="1.140625" style="112" customWidth="1"/>
    <col min="15" max="15" width="27.5703125" style="112" customWidth="1"/>
    <col min="16" max="16" width="0.5703125" style="112" customWidth="1"/>
    <col min="17" max="17" width="28.5703125" style="112" customWidth="1"/>
    <col min="18" max="18" width="0.5703125" style="112" customWidth="1"/>
    <col min="19" max="19" width="25.7109375" style="112" customWidth="1"/>
    <col min="20" max="20" width="29" style="112" customWidth="1"/>
    <col min="21" max="21" width="0.5703125" style="112" customWidth="1"/>
    <col min="22" max="22" width="16.140625" style="112" customWidth="1"/>
    <col min="23" max="23" width="25" style="112" customWidth="1"/>
    <col min="24" max="24" width="0.5703125" style="112" customWidth="1"/>
    <col min="25" max="25" width="17" style="112" customWidth="1"/>
    <col min="26" max="26" width="0.42578125" style="112" customWidth="1"/>
    <col min="27" max="27" width="23" style="112" customWidth="1"/>
    <col min="28" max="28" width="0.7109375" style="112" customWidth="1"/>
    <col min="29" max="29" width="28.85546875" style="112" customWidth="1"/>
    <col min="30" max="30" width="0.7109375" style="112" hidden="1" customWidth="1"/>
    <col min="31" max="31" width="29.7109375" style="112" customWidth="1"/>
    <col min="32" max="32" width="0.7109375" style="112" hidden="1" customWidth="1"/>
    <col min="33" max="33" width="16.5703125" style="112" customWidth="1"/>
    <col min="34" max="34" width="17" style="112" bestFit="1" customWidth="1"/>
    <col min="35" max="16384" width="9.140625" style="112"/>
  </cols>
  <sheetData>
    <row r="1" spans="1:34" s="111" customFormat="1" ht="24.75">
      <c r="A1" s="330" t="s">
        <v>84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</row>
    <row r="2" spans="1:34" s="111" customFormat="1" ht="24.75">
      <c r="A2" s="330" t="s">
        <v>47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</row>
    <row r="3" spans="1:34" s="111" customFormat="1" ht="24.75">
      <c r="A3" s="330" t="str">
        <f>' سهام'!A3:W3</f>
        <v>برای ماه منتهی به 1403/02/31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30"/>
    </row>
    <row r="4" spans="1:34" ht="27.75">
      <c r="A4" s="331" t="s">
        <v>62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</row>
    <row r="5" spans="1:34" ht="24.7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</row>
    <row r="6" spans="1:34" ht="27.75" customHeight="1" thickBot="1">
      <c r="A6" s="323" t="s">
        <v>63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 t="s">
        <v>272</v>
      </c>
      <c r="N6" s="323"/>
      <c r="O6" s="323"/>
      <c r="P6" s="323"/>
      <c r="Q6" s="323"/>
      <c r="R6" s="114"/>
      <c r="S6" s="332" t="s">
        <v>7</v>
      </c>
      <c r="T6" s="332"/>
      <c r="U6" s="332"/>
      <c r="V6" s="332"/>
      <c r="W6" s="332"/>
      <c r="X6" s="113"/>
      <c r="Y6" s="323" t="s">
        <v>287</v>
      </c>
      <c r="Z6" s="323"/>
      <c r="AA6" s="323"/>
      <c r="AB6" s="323"/>
      <c r="AC6" s="323"/>
      <c r="AD6" s="323"/>
      <c r="AE6" s="323"/>
      <c r="AF6" s="323"/>
      <c r="AG6" s="323"/>
    </row>
    <row r="7" spans="1:34" ht="26.25" customHeight="1">
      <c r="A7" s="321" t="s">
        <v>64</v>
      </c>
      <c r="B7" s="115"/>
      <c r="C7" s="327" t="s">
        <v>65</v>
      </c>
      <c r="D7" s="115"/>
      <c r="E7" s="329" t="s">
        <v>70</v>
      </c>
      <c r="F7" s="115"/>
      <c r="G7" s="322" t="s">
        <v>66</v>
      </c>
      <c r="H7" s="115"/>
      <c r="I7" s="327" t="s">
        <v>21</v>
      </c>
      <c r="J7" s="115"/>
      <c r="K7" s="329" t="s">
        <v>67</v>
      </c>
      <c r="L7" s="116"/>
      <c r="M7" s="325" t="s">
        <v>3</v>
      </c>
      <c r="N7" s="322"/>
      <c r="O7" s="322" t="s">
        <v>0</v>
      </c>
      <c r="P7" s="322"/>
      <c r="Q7" s="322" t="s">
        <v>19</v>
      </c>
      <c r="R7" s="115"/>
      <c r="S7" s="324" t="s">
        <v>4</v>
      </c>
      <c r="T7" s="324"/>
      <c r="U7" s="113"/>
      <c r="V7" s="324" t="s">
        <v>5</v>
      </c>
      <c r="W7" s="324"/>
      <c r="X7" s="113"/>
      <c r="Y7" s="325" t="s">
        <v>3</v>
      </c>
      <c r="Z7" s="321"/>
      <c r="AA7" s="322" t="s">
        <v>68</v>
      </c>
      <c r="AB7" s="115"/>
      <c r="AC7" s="322" t="s">
        <v>0</v>
      </c>
      <c r="AD7" s="321"/>
      <c r="AE7" s="322" t="s">
        <v>19</v>
      </c>
      <c r="AF7" s="117"/>
      <c r="AG7" s="322" t="s">
        <v>20</v>
      </c>
    </row>
    <row r="8" spans="1:34" s="121" customFormat="1" ht="55.5" customHeight="1" thickBot="1">
      <c r="A8" s="323"/>
      <c r="B8" s="115"/>
      <c r="C8" s="328"/>
      <c r="D8" s="115"/>
      <c r="E8" s="328"/>
      <c r="F8" s="115"/>
      <c r="G8" s="323"/>
      <c r="H8" s="115"/>
      <c r="I8" s="328"/>
      <c r="J8" s="115"/>
      <c r="K8" s="328"/>
      <c r="L8" s="114"/>
      <c r="M8" s="326"/>
      <c r="N8" s="321"/>
      <c r="O8" s="323"/>
      <c r="P8" s="321"/>
      <c r="Q8" s="323"/>
      <c r="R8" s="115"/>
      <c r="S8" s="118" t="s">
        <v>3</v>
      </c>
      <c r="T8" s="118" t="s">
        <v>0</v>
      </c>
      <c r="U8" s="119"/>
      <c r="V8" s="118" t="s">
        <v>3</v>
      </c>
      <c r="W8" s="118" t="s">
        <v>46</v>
      </c>
      <c r="X8" s="119"/>
      <c r="Y8" s="326"/>
      <c r="Z8" s="321"/>
      <c r="AA8" s="323"/>
      <c r="AB8" s="115"/>
      <c r="AC8" s="323"/>
      <c r="AD8" s="321"/>
      <c r="AE8" s="323"/>
      <c r="AF8" s="117"/>
      <c r="AG8" s="323"/>
    </row>
    <row r="9" spans="1:34" s="121" customFormat="1" ht="41.25" customHeight="1">
      <c r="A9" s="236" t="s">
        <v>110</v>
      </c>
      <c r="B9" s="115"/>
      <c r="C9" s="114" t="s">
        <v>87</v>
      </c>
      <c r="D9" s="115"/>
      <c r="E9" s="114" t="s">
        <v>87</v>
      </c>
      <c r="F9" s="115"/>
      <c r="G9" s="122" t="s">
        <v>111</v>
      </c>
      <c r="H9" s="122"/>
      <c r="I9" s="122" t="s">
        <v>112</v>
      </c>
      <c r="J9" s="115"/>
      <c r="K9" s="249">
        <v>0.18</v>
      </c>
      <c r="L9" s="114"/>
      <c r="M9" s="30">
        <v>345000</v>
      </c>
      <c r="N9" s="115"/>
      <c r="O9" s="30">
        <v>320584615384</v>
      </c>
      <c r="P9" s="115"/>
      <c r="Q9" s="30">
        <v>344934019377</v>
      </c>
      <c r="R9" s="115"/>
      <c r="S9" s="30">
        <v>0</v>
      </c>
      <c r="T9" s="30">
        <v>0</v>
      </c>
      <c r="U9" s="119"/>
      <c r="V9" s="30">
        <v>0</v>
      </c>
      <c r="W9" s="30">
        <v>0</v>
      </c>
      <c r="X9" s="119"/>
      <c r="Y9" s="30">
        <v>345000</v>
      </c>
      <c r="Z9" s="115"/>
      <c r="AA9" s="93">
        <v>999990</v>
      </c>
      <c r="AB9" s="115"/>
      <c r="AC9" s="30">
        <v>320584615384</v>
      </c>
      <c r="AD9" s="30">
        <v>344934019377</v>
      </c>
      <c r="AE9" s="30">
        <v>344934019377</v>
      </c>
      <c r="AF9" s="117"/>
      <c r="AG9" s="250">
        <f>AE9/درآمدها!$J$5</f>
        <v>7.6833169118096623E-2</v>
      </c>
      <c r="AH9" s="120"/>
    </row>
    <row r="10" spans="1:34" s="121" customFormat="1" ht="41.25" customHeight="1">
      <c r="A10" s="236" t="s">
        <v>217</v>
      </c>
      <c r="B10" s="115"/>
      <c r="C10" s="114" t="s">
        <v>87</v>
      </c>
      <c r="D10" s="115"/>
      <c r="E10" s="114" t="s">
        <v>87</v>
      </c>
      <c r="F10" s="115"/>
      <c r="G10" s="122" t="s">
        <v>219</v>
      </c>
      <c r="H10" s="122"/>
      <c r="I10" s="122" t="s">
        <v>221</v>
      </c>
      <c r="J10" s="115"/>
      <c r="K10" s="64">
        <v>0</v>
      </c>
      <c r="L10" s="114"/>
      <c r="M10" s="30">
        <v>327000</v>
      </c>
      <c r="N10" s="115"/>
      <c r="O10" s="30">
        <v>266780754218</v>
      </c>
      <c r="P10" s="115"/>
      <c r="Q10" s="30">
        <v>279697795586</v>
      </c>
      <c r="R10" s="115"/>
      <c r="S10" s="30">
        <v>0</v>
      </c>
      <c r="T10" s="30">
        <v>0</v>
      </c>
      <c r="U10" s="119"/>
      <c r="V10" s="30">
        <v>0</v>
      </c>
      <c r="W10" s="30">
        <v>0</v>
      </c>
      <c r="X10" s="119"/>
      <c r="Y10" s="30">
        <v>327000</v>
      </c>
      <c r="Z10" s="115"/>
      <c r="AA10" s="93">
        <v>874000</v>
      </c>
      <c r="AB10" s="115"/>
      <c r="AC10" s="30">
        <v>266780754218</v>
      </c>
      <c r="AD10" s="30">
        <v>269490705956</v>
      </c>
      <c r="AE10" s="30">
        <v>285746199113</v>
      </c>
      <c r="AF10" s="117"/>
      <c r="AG10" s="250">
        <f>AE10/درآمدها!$J$5</f>
        <v>6.3649233789569132E-2</v>
      </c>
      <c r="AH10" s="120"/>
    </row>
    <row r="11" spans="1:34" s="121" customFormat="1" ht="41.25" customHeight="1">
      <c r="A11" s="236" t="s">
        <v>292</v>
      </c>
      <c r="B11" s="115"/>
      <c r="C11" s="114" t="s">
        <v>87</v>
      </c>
      <c r="D11" s="115"/>
      <c r="E11" s="114" t="s">
        <v>87</v>
      </c>
      <c r="F11" s="115"/>
      <c r="G11" s="122" t="s">
        <v>294</v>
      </c>
      <c r="H11" s="20"/>
      <c r="I11" s="122" t="s">
        <v>296</v>
      </c>
      <c r="J11" s="115"/>
      <c r="K11" s="64">
        <v>0</v>
      </c>
      <c r="L11" s="114"/>
      <c r="M11" s="30">
        <v>0</v>
      </c>
      <c r="N11" s="105">
        <v>200036250000</v>
      </c>
      <c r="O11" s="30">
        <v>0</v>
      </c>
      <c r="P11" s="30"/>
      <c r="Q11" s="30">
        <v>0</v>
      </c>
      <c r="R11" s="30"/>
      <c r="S11" s="30">
        <v>33574</v>
      </c>
      <c r="T11" s="30">
        <v>24736934728</v>
      </c>
      <c r="U11" s="30"/>
      <c r="V11" s="30">
        <v>0</v>
      </c>
      <c r="W11" s="30">
        <v>0</v>
      </c>
      <c r="X11" s="30"/>
      <c r="Y11" s="30">
        <v>33574</v>
      </c>
      <c r="Z11" s="30"/>
      <c r="AA11" s="93">
        <v>718720</v>
      </c>
      <c r="AB11" s="30"/>
      <c r="AC11" s="30">
        <v>24736934728</v>
      </c>
      <c r="AD11" s="30">
        <v>764316093597</v>
      </c>
      <c r="AE11" s="30">
        <v>24125931665</v>
      </c>
      <c r="AF11" s="251"/>
      <c r="AG11" s="250">
        <f>AE11/درآمدها!$J$5</f>
        <v>5.3739894693384631E-3</v>
      </c>
      <c r="AH11" s="120"/>
    </row>
    <row r="12" spans="1:34" s="121" customFormat="1" ht="41.25" customHeight="1">
      <c r="A12" s="236" t="s">
        <v>169</v>
      </c>
      <c r="B12" s="115"/>
      <c r="C12" s="122" t="s">
        <v>87</v>
      </c>
      <c r="D12" s="20"/>
      <c r="E12" s="122" t="s">
        <v>87</v>
      </c>
      <c r="F12" s="20"/>
      <c r="G12" s="122" t="s">
        <v>171</v>
      </c>
      <c r="H12" s="20"/>
      <c r="I12" s="122" t="s">
        <v>172</v>
      </c>
      <c r="J12" s="122"/>
      <c r="K12" s="64">
        <v>0</v>
      </c>
      <c r="L12" s="114"/>
      <c r="M12" s="30">
        <v>32000</v>
      </c>
      <c r="N12" s="106"/>
      <c r="O12" s="30">
        <v>19769911643</v>
      </c>
      <c r="P12" s="30"/>
      <c r="Q12" s="30">
        <v>21180160400</v>
      </c>
      <c r="R12" s="30"/>
      <c r="S12" s="30">
        <v>0</v>
      </c>
      <c r="T12" s="30">
        <v>0</v>
      </c>
      <c r="U12" s="30"/>
      <c r="V12" s="30">
        <v>0</v>
      </c>
      <c r="W12" s="30">
        <v>0</v>
      </c>
      <c r="X12" s="30"/>
      <c r="Y12" s="30">
        <v>32000</v>
      </c>
      <c r="Z12" s="30"/>
      <c r="AA12" s="93">
        <v>676500</v>
      </c>
      <c r="AB12" s="30"/>
      <c r="AC12" s="30">
        <v>19769911643</v>
      </c>
      <c r="AD12" s="30">
        <v>19833844465</v>
      </c>
      <c r="AE12" s="30">
        <v>21644076300</v>
      </c>
      <c r="AF12" s="252"/>
      <c r="AG12" s="250">
        <f>AE12/درآمدها!$J$5</f>
        <v>4.8211625451339106E-3</v>
      </c>
      <c r="AH12" s="120"/>
    </row>
    <row r="13" spans="1:34" s="121" customFormat="1" ht="41.25" customHeight="1">
      <c r="A13" s="236" t="s">
        <v>218</v>
      </c>
      <c r="B13" s="115"/>
      <c r="C13" s="122" t="s">
        <v>87</v>
      </c>
      <c r="D13" s="20"/>
      <c r="E13" s="122" t="s">
        <v>87</v>
      </c>
      <c r="F13" s="20"/>
      <c r="G13" s="122" t="s">
        <v>220</v>
      </c>
      <c r="H13" s="20"/>
      <c r="I13" s="122" t="s">
        <v>222</v>
      </c>
      <c r="J13" s="122"/>
      <c r="K13" s="64">
        <v>0</v>
      </c>
      <c r="L13" s="114"/>
      <c r="M13" s="30">
        <v>460000</v>
      </c>
      <c r="N13" s="106"/>
      <c r="O13" s="30">
        <v>299736973235</v>
      </c>
      <c r="P13" s="30"/>
      <c r="Q13" s="30">
        <v>317618421225</v>
      </c>
      <c r="R13" s="30"/>
      <c r="S13" s="30">
        <v>22800</v>
      </c>
      <c r="T13" s="30">
        <v>15415365527</v>
      </c>
      <c r="U13" s="30"/>
      <c r="V13" s="30">
        <v>0</v>
      </c>
      <c r="W13" s="30">
        <v>0</v>
      </c>
      <c r="X13" s="30"/>
      <c r="Y13" s="30">
        <v>482800</v>
      </c>
      <c r="Z13" s="30"/>
      <c r="AA13" s="93">
        <v>706200</v>
      </c>
      <c r="AB13" s="30"/>
      <c r="AC13" s="30">
        <v>315152338762</v>
      </c>
      <c r="AD13" s="30"/>
      <c r="AE13" s="30">
        <v>340891562204</v>
      </c>
      <c r="AF13" s="252"/>
      <c r="AG13" s="250"/>
      <c r="AH13" s="120"/>
    </row>
    <row r="14" spans="1:34" s="121" customFormat="1" ht="41.25" customHeight="1">
      <c r="A14" s="236" t="s">
        <v>145</v>
      </c>
      <c r="B14" s="115"/>
      <c r="C14" s="122" t="s">
        <v>87</v>
      </c>
      <c r="D14" s="20"/>
      <c r="E14" s="122" t="s">
        <v>87</v>
      </c>
      <c r="F14" s="20"/>
      <c r="G14" s="122" t="s">
        <v>146</v>
      </c>
      <c r="H14" s="20"/>
      <c r="I14" s="122" t="s">
        <v>147</v>
      </c>
      <c r="J14" s="122"/>
      <c r="K14" s="249">
        <v>0.21</v>
      </c>
      <c r="L14" s="114"/>
      <c r="M14" s="30">
        <v>355000</v>
      </c>
      <c r="N14" s="106"/>
      <c r="O14" s="30">
        <v>344932059406</v>
      </c>
      <c r="P14" s="30"/>
      <c r="Q14" s="30">
        <v>340738230000</v>
      </c>
      <c r="R14" s="30"/>
      <c r="S14" s="30">
        <v>0</v>
      </c>
      <c r="T14" s="30">
        <v>0</v>
      </c>
      <c r="U14" s="30"/>
      <c r="V14" s="30">
        <v>0</v>
      </c>
      <c r="W14" s="30">
        <v>0</v>
      </c>
      <c r="X14" s="30"/>
      <c r="Y14" s="30">
        <v>355000</v>
      </c>
      <c r="Z14" s="30"/>
      <c r="AA14" s="93">
        <v>960000</v>
      </c>
      <c r="AB14" s="30"/>
      <c r="AC14" s="30">
        <v>344932059406</v>
      </c>
      <c r="AD14" s="30">
        <v>298025973000</v>
      </c>
      <c r="AE14" s="30">
        <v>340738230000</v>
      </c>
      <c r="AF14" s="252"/>
      <c r="AG14" s="250">
        <f>AE14/درآمدها!$J$5</f>
        <v>7.5898567783704587E-2</v>
      </c>
      <c r="AH14" s="120"/>
    </row>
    <row r="15" spans="1:34" s="121" customFormat="1" ht="41.25" customHeight="1" thickBot="1">
      <c r="A15" s="236" t="s">
        <v>293</v>
      </c>
      <c r="B15" s="115"/>
      <c r="C15" s="122" t="s">
        <v>87</v>
      </c>
      <c r="D15" s="20"/>
      <c r="E15" s="122" t="s">
        <v>87</v>
      </c>
      <c r="F15" s="20"/>
      <c r="G15" s="122" t="s">
        <v>295</v>
      </c>
      <c r="H15" s="20"/>
      <c r="I15" s="122" t="s">
        <v>297</v>
      </c>
      <c r="J15" s="122"/>
      <c r="K15" s="249">
        <v>0.23</v>
      </c>
      <c r="L15" s="114"/>
      <c r="M15" s="30">
        <v>0</v>
      </c>
      <c r="N15" s="106"/>
      <c r="O15" s="30">
        <v>0</v>
      </c>
      <c r="P15" s="30"/>
      <c r="Q15" s="30">
        <v>0</v>
      </c>
      <c r="R15" s="30"/>
      <c r="S15" s="30">
        <v>1000000</v>
      </c>
      <c r="T15" s="30">
        <v>1000000000000</v>
      </c>
      <c r="U15" s="30"/>
      <c r="V15" s="30">
        <v>0</v>
      </c>
      <c r="W15" s="30">
        <v>0</v>
      </c>
      <c r="X15" s="30"/>
      <c r="Y15" s="30">
        <v>1000000</v>
      </c>
      <c r="Z15" s="30"/>
      <c r="AA15" s="93">
        <v>1000000</v>
      </c>
      <c r="AB15" s="30"/>
      <c r="AC15" s="30">
        <v>1000000000000</v>
      </c>
      <c r="AD15" s="30">
        <v>348103144869</v>
      </c>
      <c r="AE15" s="30">
        <v>999818750000</v>
      </c>
      <c r="AF15" s="252"/>
      <c r="AG15" s="250">
        <f>AE15/درآمدها!$J$5</f>
        <v>0.2227070650930299</v>
      </c>
      <c r="AH15" s="120"/>
    </row>
    <row r="16" spans="1:34" s="124" customFormat="1" ht="32.25" thickBot="1">
      <c r="A16" s="1" t="s">
        <v>2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253"/>
      <c r="N16" s="96"/>
      <c r="O16" s="259">
        <f>SUM(O9:O15)</f>
        <v>1251804313886</v>
      </c>
      <c r="P16" s="112"/>
      <c r="Q16" s="259">
        <f>SUM(Q9:Q15)</f>
        <v>1304168626588</v>
      </c>
      <c r="R16" s="112"/>
      <c r="S16" s="253"/>
      <c r="T16" s="259">
        <f>SUM(T9:T15)</f>
        <v>1040152300255</v>
      </c>
      <c r="U16" s="112"/>
      <c r="V16" s="253"/>
      <c r="W16" s="259">
        <f>SUM(W9:X15)</f>
        <v>0</v>
      </c>
      <c r="X16" s="112"/>
      <c r="Y16" s="253"/>
      <c r="Z16" s="112"/>
      <c r="AA16" s="112"/>
      <c r="AB16" s="112"/>
      <c r="AC16" s="259">
        <f>SUM(AC9:AC15)</f>
        <v>2291956614141</v>
      </c>
      <c r="AD16" s="112"/>
      <c r="AE16" s="259">
        <f>SUM(AE9:AE15)</f>
        <v>2357898768659</v>
      </c>
      <c r="AF16" s="112"/>
      <c r="AG16" s="260">
        <f>SUM(AG9:AG15)</f>
        <v>0.44928318779887261</v>
      </c>
      <c r="AH16" s="120"/>
    </row>
    <row r="17" spans="13:34" s="125" customFormat="1" ht="32.25" thickTop="1">
      <c r="M17" s="112"/>
      <c r="N17" s="112"/>
      <c r="P17" s="112"/>
      <c r="R17" s="112"/>
      <c r="S17" s="112"/>
      <c r="U17" s="112"/>
      <c r="V17" s="112"/>
      <c r="X17" s="112"/>
      <c r="Y17" s="112"/>
      <c r="Z17" s="112"/>
      <c r="AA17" s="112"/>
      <c r="AB17" s="112"/>
      <c r="AD17" s="112"/>
      <c r="AF17" s="112"/>
      <c r="AH17" s="120"/>
    </row>
    <row r="18" spans="13:34">
      <c r="M18" s="233"/>
      <c r="O18" s="231"/>
      <c r="Q18" s="231"/>
      <c r="Y18" s="233"/>
      <c r="AC18" s="231"/>
      <c r="AE18" s="231"/>
    </row>
    <row r="19" spans="13:34">
      <c r="O19" s="233"/>
      <c r="V19" s="231"/>
      <c r="W19" s="231"/>
      <c r="Y19" s="231"/>
      <c r="AC19" s="233"/>
      <c r="AE19" s="231"/>
    </row>
    <row r="20" spans="13:34">
      <c r="M20" s="231"/>
      <c r="Q20" s="233"/>
      <c r="V20" s="233"/>
      <c r="W20" s="233"/>
      <c r="Y20" s="233"/>
      <c r="AE20" s="233"/>
    </row>
    <row r="21" spans="13:34">
      <c r="M21" s="233"/>
      <c r="Q21" s="231"/>
    </row>
    <row r="22" spans="13:34">
      <c r="W22" s="231"/>
      <c r="Y22" s="233"/>
    </row>
    <row r="24" spans="13:34">
      <c r="M24" s="233"/>
      <c r="AE24" s="233"/>
    </row>
    <row r="27" spans="13:34">
      <c r="Q27" s="233"/>
    </row>
    <row r="28" spans="13:34">
      <c r="Y28" s="233"/>
    </row>
    <row r="34" spans="27:29">
      <c r="AA34" s="231"/>
      <c r="AC34" s="248"/>
    </row>
    <row r="35" spans="27:29">
      <c r="AA35" s="231"/>
    </row>
    <row r="36" spans="27:29">
      <c r="AA36" s="233"/>
    </row>
  </sheetData>
  <mergeCells count="28">
    <mergeCell ref="A1:AG1"/>
    <mergeCell ref="A2:AG2"/>
    <mergeCell ref="A3:AG3"/>
    <mergeCell ref="A4:AG4"/>
    <mergeCell ref="A6:L6"/>
    <mergeCell ref="M6:Q6"/>
    <mergeCell ref="S6:W6"/>
    <mergeCell ref="Y6:AG6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D7:AD8"/>
    <mergeCell ref="AE7:AE8"/>
    <mergeCell ref="AG7:AG8"/>
    <mergeCell ref="S7:T7"/>
    <mergeCell ref="V7:W7"/>
    <mergeCell ref="Y7:Y8"/>
    <mergeCell ref="Z7:Z8"/>
    <mergeCell ref="AA7:AA8"/>
    <mergeCell ref="AC7:AC8"/>
  </mergeCells>
  <pageMargins left="0.25" right="0.25" top="0.75" bottom="0.75" header="0.3" footer="0.3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79998168889431442"/>
  </sheetPr>
  <dimension ref="A1:AG22"/>
  <sheetViews>
    <sheetView rightToLeft="1" view="pageBreakPreview" zoomScale="55" zoomScaleNormal="56" zoomScaleSheetLayoutView="55" workbookViewId="0">
      <selection activeCell="M9" sqref="M9:M11"/>
    </sheetView>
  </sheetViews>
  <sheetFormatPr defaultRowHeight="15"/>
  <cols>
    <col min="1" max="1" width="30.42578125" customWidth="1"/>
    <col min="2" max="2" width="2" customWidth="1"/>
    <col min="3" max="3" width="12.5703125" customWidth="1"/>
    <col min="4" max="4" width="2" customWidth="1"/>
    <col min="5" max="5" width="16.28515625" customWidth="1"/>
    <col min="6" max="6" width="2" customWidth="1"/>
    <col min="7" max="7" width="15.7109375" customWidth="1"/>
    <col min="8" max="8" width="2" customWidth="1"/>
    <col min="9" max="9" width="11" customWidth="1"/>
    <col min="10" max="10" width="2" customWidth="1"/>
    <col min="11" max="11" width="20" customWidth="1"/>
    <col min="12" max="12" width="2" customWidth="1"/>
    <col min="13" max="13" width="56.140625" customWidth="1"/>
    <col min="14" max="14" width="20.140625" bestFit="1" customWidth="1"/>
    <col min="15" max="15" width="17.28515625" style="102" customWidth="1"/>
    <col min="16" max="16" width="16.7109375" bestFit="1" customWidth="1"/>
  </cols>
  <sheetData>
    <row r="1" spans="1:33" s="111" customFormat="1" ht="24.75">
      <c r="A1" s="324" t="s">
        <v>84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126"/>
      <c r="O1" s="97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</row>
    <row r="2" spans="1:33" s="111" customFormat="1" ht="24.75">
      <c r="A2" s="324" t="s">
        <v>47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126"/>
      <c r="O2" s="97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 spans="1:33" s="111" customFormat="1" ht="24.75">
      <c r="A3" s="324" t="str">
        <f>' سهام'!A3:W3</f>
        <v>برای ماه منتهی به 1403/02/31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126"/>
      <c r="O3" s="97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</row>
    <row r="5" spans="1:33" s="127" customFormat="1" ht="22.5">
      <c r="A5" s="333" t="s">
        <v>94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98"/>
      <c r="O5" s="99"/>
      <c r="P5" s="100"/>
    </row>
    <row r="6" spans="1:33" s="127" customFormat="1" ht="22.5">
      <c r="A6" s="333" t="s">
        <v>97</v>
      </c>
      <c r="B6" s="334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98"/>
      <c r="O6" s="99"/>
      <c r="P6" s="100"/>
    </row>
    <row r="7" spans="1:33" s="127" customFormat="1" ht="47.1" customHeight="1" thickBot="1">
      <c r="A7" s="128"/>
    </row>
    <row r="8" spans="1:33" ht="42">
      <c r="A8" s="129" t="s">
        <v>88</v>
      </c>
      <c r="B8" s="130"/>
      <c r="C8" s="131" t="s">
        <v>89</v>
      </c>
      <c r="D8" s="130"/>
      <c r="E8" s="254" t="s">
        <v>95</v>
      </c>
      <c r="F8" s="130"/>
      <c r="G8" s="254" t="s">
        <v>90</v>
      </c>
      <c r="H8" s="130"/>
      <c r="I8" s="254" t="s">
        <v>91</v>
      </c>
      <c r="J8" s="130"/>
      <c r="K8" s="254" t="s">
        <v>92</v>
      </c>
      <c r="L8" s="130"/>
      <c r="M8" s="254" t="s">
        <v>93</v>
      </c>
      <c r="N8" s="127"/>
      <c r="O8" s="127"/>
      <c r="P8" s="127"/>
      <c r="Q8" s="127"/>
    </row>
    <row r="9" spans="1:33" ht="42" customHeight="1">
      <c r="A9" s="132" t="s">
        <v>268</v>
      </c>
      <c r="B9" s="133"/>
      <c r="C9" s="134">
        <v>327000</v>
      </c>
      <c r="D9" s="133"/>
      <c r="E9" s="139">
        <v>849280</v>
      </c>
      <c r="F9" s="133"/>
      <c r="G9" s="140">
        <v>874000</v>
      </c>
      <c r="H9" s="133"/>
      <c r="I9" s="256">
        <f t="shared" ref="I9:I10" si="0">G9/E9-1</f>
        <v>2.9107008289374514E-2</v>
      </c>
      <c r="J9" s="133"/>
      <c r="K9" s="139">
        <v>285746199113</v>
      </c>
      <c r="L9" s="139"/>
      <c r="M9" s="397" t="s">
        <v>328</v>
      </c>
      <c r="N9" s="101"/>
      <c r="O9" s="137"/>
      <c r="P9" s="108"/>
      <c r="Q9" s="127"/>
    </row>
    <row r="10" spans="1:33" ht="42" customHeight="1">
      <c r="A10" s="138" t="s">
        <v>269</v>
      </c>
      <c r="B10" s="133"/>
      <c r="C10" s="139">
        <v>482800</v>
      </c>
      <c r="D10" s="133"/>
      <c r="E10" s="139">
        <v>652920</v>
      </c>
      <c r="F10" s="133"/>
      <c r="G10" s="140">
        <v>706200</v>
      </c>
      <c r="H10" s="133"/>
      <c r="I10" s="256">
        <f t="shared" si="0"/>
        <v>8.1602646572321191E-2</v>
      </c>
      <c r="J10" s="133"/>
      <c r="K10" s="139">
        <v>340891562204</v>
      </c>
      <c r="L10" s="139"/>
      <c r="M10" s="397" t="s">
        <v>328</v>
      </c>
      <c r="N10" s="101"/>
      <c r="O10" s="137"/>
      <c r="P10" s="255"/>
      <c r="Q10" s="127"/>
    </row>
    <row r="11" spans="1:33" ht="42" customHeight="1">
      <c r="A11" s="138" t="s">
        <v>270</v>
      </c>
      <c r="B11" s="133"/>
      <c r="C11" s="139">
        <v>32000</v>
      </c>
      <c r="D11" s="133"/>
      <c r="E11" s="139">
        <v>619990</v>
      </c>
      <c r="F11" s="133"/>
      <c r="G11" s="140">
        <v>676500</v>
      </c>
      <c r="H11" s="133"/>
      <c r="I11" s="256">
        <f>G11/E11-1</f>
        <v>9.1146631397280631E-2</v>
      </c>
      <c r="J11" s="133"/>
      <c r="K11" s="139">
        <v>21644076300</v>
      </c>
      <c r="L11" s="139"/>
      <c r="M11" s="397" t="s">
        <v>328</v>
      </c>
      <c r="N11" s="101"/>
      <c r="O11" s="137"/>
      <c r="P11" s="108"/>
      <c r="Q11" s="127"/>
    </row>
    <row r="12" spans="1:33" ht="22.5">
      <c r="A12" s="139"/>
      <c r="B12" s="139"/>
      <c r="C12" s="139"/>
      <c r="D12" s="139"/>
      <c r="E12" s="139"/>
      <c r="F12" s="139"/>
      <c r="G12" s="139"/>
      <c r="H12" s="139"/>
      <c r="I12" s="135"/>
      <c r="J12" s="139"/>
      <c r="K12" s="139"/>
      <c r="L12" s="139"/>
      <c r="M12" s="139"/>
      <c r="N12" s="101"/>
      <c r="O12" s="137"/>
      <c r="P12" s="108"/>
      <c r="Q12" s="127"/>
    </row>
    <row r="13" spans="1:33" ht="22.5">
      <c r="C13" s="141"/>
      <c r="L13" s="136"/>
    </row>
    <row r="14" spans="1:33">
      <c r="C14" s="141"/>
      <c r="O14" s="257"/>
    </row>
    <row r="16" spans="1:33" ht="22.5">
      <c r="G16" s="142"/>
      <c r="N16" s="98"/>
    </row>
    <row r="17" spans="5:15" ht="22.5">
      <c r="E17" s="139"/>
      <c r="N17" s="98"/>
      <c r="O17" s="258"/>
    </row>
    <row r="18" spans="5:15" ht="22.5">
      <c r="N18" s="98"/>
    </row>
    <row r="20" spans="5:15">
      <c r="K20" s="141"/>
      <c r="M20" s="143"/>
    </row>
    <row r="21" spans="5:15">
      <c r="K21" s="141"/>
    </row>
    <row r="22" spans="5:15">
      <c r="M22" s="141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79998168889431442"/>
    <pageSetUpPr fitToPage="1"/>
  </sheetPr>
  <dimension ref="A1:L113"/>
  <sheetViews>
    <sheetView rightToLeft="1" view="pageBreakPreview" zoomScale="115" zoomScaleNormal="100" zoomScaleSheetLayoutView="115" workbookViewId="0">
      <selection activeCell="A5" sqref="A1:D1048576"/>
    </sheetView>
  </sheetViews>
  <sheetFormatPr defaultColWidth="9.140625" defaultRowHeight="15"/>
  <cols>
    <col min="1" max="1" width="38" style="144" customWidth="1"/>
    <col min="2" max="2" width="0.7109375" style="144" customWidth="1"/>
    <col min="3" max="3" width="0.5703125" style="144" customWidth="1"/>
    <col min="4" max="4" width="17" style="70" customWidth="1"/>
    <col min="5" max="5" width="0.7109375" style="144" customWidth="1"/>
    <col min="6" max="6" width="21.85546875" style="144" customWidth="1"/>
    <col min="7" max="7" width="0.42578125" style="144" customWidth="1"/>
    <col min="8" max="8" width="22.140625" style="144" customWidth="1"/>
    <col min="9" max="9" width="0.42578125" style="144" customWidth="1"/>
    <col min="10" max="10" width="17.28515625" style="144" customWidth="1"/>
    <col min="11" max="11" width="0.5703125" style="144" customWidth="1"/>
    <col min="12" max="12" width="12.140625" style="144" customWidth="1"/>
    <col min="13" max="16384" width="9.140625" style="144"/>
  </cols>
  <sheetData>
    <row r="1" spans="1:12" ht="18.75">
      <c r="A1" s="336" t="s">
        <v>84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</row>
    <row r="2" spans="1:12" ht="18.75">
      <c r="A2" s="336" t="s">
        <v>47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</row>
    <row r="3" spans="1:12" ht="18.75">
      <c r="A3" s="336" t="str">
        <f>' سهام'!A3:W3</f>
        <v>برای ماه منتهی به 1403/02/31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</row>
    <row r="4" spans="1:12" ht="18.75">
      <c r="A4" s="339" t="s">
        <v>48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</row>
    <row r="5" spans="1:12" ht="18.75" thickBot="1">
      <c r="A5" s="145"/>
      <c r="B5" s="145"/>
      <c r="C5" s="146"/>
      <c r="D5" s="65"/>
      <c r="E5" s="146"/>
      <c r="F5" s="146"/>
      <c r="G5" s="146"/>
      <c r="H5" s="146"/>
      <c r="I5" s="146"/>
      <c r="J5" s="146"/>
      <c r="K5" s="146"/>
      <c r="L5" s="146"/>
    </row>
    <row r="6" spans="1:12" ht="18.75" customHeight="1" thickBot="1">
      <c r="A6" s="147"/>
      <c r="B6" s="145"/>
      <c r="C6" s="148"/>
      <c r="D6" s="66" t="s">
        <v>272</v>
      </c>
      <c r="E6" s="149"/>
      <c r="F6" s="335" t="s">
        <v>7</v>
      </c>
      <c r="G6" s="335"/>
      <c r="H6" s="335"/>
      <c r="I6" s="150"/>
      <c r="J6" s="210" t="s">
        <v>286</v>
      </c>
      <c r="K6" s="211"/>
      <c r="L6" s="211"/>
    </row>
    <row r="7" spans="1:12" ht="24" customHeight="1">
      <c r="A7" s="342" t="s">
        <v>8</v>
      </c>
      <c r="B7" s="151"/>
      <c r="C7" s="342"/>
      <c r="D7" s="344" t="s">
        <v>6</v>
      </c>
      <c r="E7" s="151"/>
      <c r="F7" s="346" t="s">
        <v>33</v>
      </c>
      <c r="G7" s="152"/>
      <c r="H7" s="346" t="s">
        <v>34</v>
      </c>
      <c r="I7" s="145"/>
      <c r="J7" s="340" t="s">
        <v>6</v>
      </c>
      <c r="K7" s="342"/>
      <c r="L7" s="337" t="s">
        <v>20</v>
      </c>
    </row>
    <row r="8" spans="1:12" ht="18.75" thickBot="1">
      <c r="A8" s="343"/>
      <c r="B8" s="151"/>
      <c r="C8" s="342"/>
      <c r="D8" s="345"/>
      <c r="E8" s="151"/>
      <c r="F8" s="347"/>
      <c r="G8" s="145"/>
      <c r="H8" s="347"/>
      <c r="I8" s="145"/>
      <c r="J8" s="341"/>
      <c r="K8" s="342"/>
      <c r="L8" s="338"/>
    </row>
    <row r="9" spans="1:12" s="145" customFormat="1" ht="18">
      <c r="A9" s="153" t="s">
        <v>109</v>
      </c>
      <c r="C9" s="68"/>
      <c r="D9" s="68">
        <v>578700</v>
      </c>
      <c r="E9" s="68"/>
      <c r="F9" s="67">
        <v>2451</v>
      </c>
      <c r="G9" s="68"/>
      <c r="H9" s="67">
        <v>7200</v>
      </c>
      <c r="I9" s="68"/>
      <c r="J9" s="68">
        <v>573951</v>
      </c>
      <c r="L9" s="69">
        <f>J9/درآمدها!$J$5</f>
        <v>1.2784611482552173E-7</v>
      </c>
    </row>
    <row r="10" spans="1:12" s="145" customFormat="1" ht="18">
      <c r="A10" s="153" t="s">
        <v>102</v>
      </c>
      <c r="C10" s="68"/>
      <c r="D10" s="68">
        <v>1658016</v>
      </c>
      <c r="E10" s="68"/>
      <c r="F10" s="67">
        <v>584246072623</v>
      </c>
      <c r="G10" s="68"/>
      <c r="H10" s="67">
        <v>577665280000</v>
      </c>
      <c r="I10" s="68"/>
      <c r="J10" s="68">
        <v>6582450639</v>
      </c>
      <c r="L10" s="69">
        <f>J10/درآمدها!$J$5</f>
        <v>1.4662240160343354E-3</v>
      </c>
    </row>
    <row r="11" spans="1:12" s="145" customFormat="1" ht="18">
      <c r="A11" s="153" t="s">
        <v>103</v>
      </c>
      <c r="C11" s="68"/>
      <c r="D11" s="68">
        <v>136000</v>
      </c>
      <c r="E11" s="68"/>
      <c r="F11" s="67">
        <v>0</v>
      </c>
      <c r="G11" s="68"/>
      <c r="H11" s="67">
        <v>0</v>
      </c>
      <c r="I11" s="68"/>
      <c r="J11" s="68">
        <v>136000</v>
      </c>
      <c r="L11" s="69">
        <f>J11/درآمدها!$J$5</f>
        <v>3.0293651577000397E-8</v>
      </c>
    </row>
    <row r="12" spans="1:12" s="145" customFormat="1" ht="18">
      <c r="A12" s="153" t="s">
        <v>180</v>
      </c>
      <c r="C12" s="68"/>
      <c r="D12" s="68">
        <v>0</v>
      </c>
      <c r="E12" s="68"/>
      <c r="F12" s="67">
        <v>0</v>
      </c>
      <c r="G12" s="68"/>
      <c r="H12" s="67">
        <v>0</v>
      </c>
      <c r="I12" s="68"/>
      <c r="J12" s="68">
        <v>0</v>
      </c>
      <c r="L12" s="69">
        <f>J12/درآمدها!$J$5</f>
        <v>0</v>
      </c>
    </row>
    <row r="13" spans="1:12" s="145" customFormat="1" ht="18">
      <c r="A13" s="153" t="s">
        <v>114</v>
      </c>
      <c r="C13" s="68"/>
      <c r="D13" s="68">
        <v>0</v>
      </c>
      <c r="E13" s="68"/>
      <c r="F13" s="67">
        <v>0</v>
      </c>
      <c r="G13" s="68"/>
      <c r="H13" s="67">
        <v>0</v>
      </c>
      <c r="I13" s="68"/>
      <c r="J13" s="68">
        <v>0</v>
      </c>
      <c r="L13" s="69">
        <f>J13/درآمدها!$J$5</f>
        <v>0</v>
      </c>
    </row>
    <row r="14" spans="1:12" s="145" customFormat="1" ht="18">
      <c r="A14" s="153" t="s">
        <v>116</v>
      </c>
      <c r="C14" s="68"/>
      <c r="D14" s="68">
        <v>0</v>
      </c>
      <c r="E14" s="68"/>
      <c r="F14" s="67">
        <v>0</v>
      </c>
      <c r="G14" s="68"/>
      <c r="H14" s="67">
        <v>0</v>
      </c>
      <c r="I14" s="68"/>
      <c r="J14" s="68">
        <v>0</v>
      </c>
      <c r="L14" s="69">
        <f>J14/درآمدها!$J$5</f>
        <v>0</v>
      </c>
    </row>
    <row r="15" spans="1:12" s="145" customFormat="1" ht="18">
      <c r="A15" s="153" t="s">
        <v>183</v>
      </c>
      <c r="C15" s="68"/>
      <c r="D15" s="68">
        <v>0</v>
      </c>
      <c r="E15" s="68"/>
      <c r="F15" s="67">
        <v>0</v>
      </c>
      <c r="G15" s="68"/>
      <c r="H15" s="67">
        <v>0</v>
      </c>
      <c r="I15" s="68"/>
      <c r="J15" s="68">
        <v>0</v>
      </c>
      <c r="L15" s="69">
        <f>J15/درآمدها!$J$5</f>
        <v>0</v>
      </c>
    </row>
    <row r="16" spans="1:12" s="145" customFormat="1" ht="18">
      <c r="A16" s="153" t="s">
        <v>127</v>
      </c>
      <c r="C16" s="68"/>
      <c r="D16" s="68">
        <v>0</v>
      </c>
      <c r="E16" s="68"/>
      <c r="F16" s="67">
        <v>0</v>
      </c>
      <c r="G16" s="68"/>
      <c r="H16" s="67">
        <v>0</v>
      </c>
      <c r="I16" s="68"/>
      <c r="J16" s="68">
        <v>0</v>
      </c>
      <c r="L16" s="69">
        <f>J16/درآمدها!$J$5</f>
        <v>0</v>
      </c>
    </row>
    <row r="17" spans="1:12" s="145" customFormat="1" ht="18">
      <c r="A17" s="153" t="s">
        <v>125</v>
      </c>
      <c r="C17" s="68"/>
      <c r="D17" s="68">
        <v>0</v>
      </c>
      <c r="E17" s="68"/>
      <c r="F17" s="67">
        <v>0</v>
      </c>
      <c r="G17" s="68"/>
      <c r="H17" s="67">
        <v>0</v>
      </c>
      <c r="I17" s="68"/>
      <c r="J17" s="68">
        <v>0</v>
      </c>
      <c r="L17" s="69">
        <f>J17/درآمدها!$J$5</f>
        <v>0</v>
      </c>
    </row>
    <row r="18" spans="1:12" s="145" customFormat="1" ht="18">
      <c r="A18" s="153" t="s">
        <v>108</v>
      </c>
      <c r="C18" s="68"/>
      <c r="D18" s="68">
        <v>1782302</v>
      </c>
      <c r="E18" s="68"/>
      <c r="F18" s="67">
        <v>7548</v>
      </c>
      <c r="G18" s="68"/>
      <c r="H18" s="67">
        <v>0</v>
      </c>
      <c r="I18" s="68"/>
      <c r="J18" s="68">
        <v>1789850</v>
      </c>
      <c r="L18" s="69">
        <f>J18/درآمدها!$J$5</f>
        <v>3.9868450202275114E-7</v>
      </c>
    </row>
    <row r="19" spans="1:12" s="145" customFormat="1" ht="18">
      <c r="A19" s="153" t="s">
        <v>113</v>
      </c>
      <c r="C19" s="68"/>
      <c r="D19" s="68">
        <v>262424</v>
      </c>
      <c r="E19" s="68"/>
      <c r="F19" s="67">
        <v>0</v>
      </c>
      <c r="G19" s="68"/>
      <c r="H19" s="67">
        <v>0</v>
      </c>
      <c r="I19" s="68"/>
      <c r="J19" s="68">
        <v>262424</v>
      </c>
      <c r="L19" s="69">
        <f>J19/درآمدها!$J$5</f>
        <v>5.845427368707906E-8</v>
      </c>
    </row>
    <row r="20" spans="1:12" s="145" customFormat="1" ht="18">
      <c r="A20" s="153" t="s">
        <v>106</v>
      </c>
      <c r="C20" s="68"/>
      <c r="D20" s="68">
        <v>2424898</v>
      </c>
      <c r="E20" s="68"/>
      <c r="F20" s="67">
        <v>10257</v>
      </c>
      <c r="G20" s="68"/>
      <c r="H20" s="67">
        <v>0</v>
      </c>
      <c r="I20" s="68"/>
      <c r="J20" s="68">
        <v>2435155</v>
      </c>
      <c r="L20" s="69">
        <f>J20/درآمدها!$J$5</f>
        <v>5.4242453754404709E-7</v>
      </c>
    </row>
    <row r="21" spans="1:12" s="145" customFormat="1" ht="18.75" customHeight="1">
      <c r="A21" s="153" t="s">
        <v>312</v>
      </c>
      <c r="C21" s="68"/>
      <c r="D21" s="68">
        <v>0</v>
      </c>
      <c r="E21" s="68"/>
      <c r="F21" s="67">
        <v>505627734383</v>
      </c>
      <c r="G21" s="68"/>
      <c r="H21" s="67">
        <v>505625540000</v>
      </c>
      <c r="I21" s="68"/>
      <c r="J21" s="68">
        <v>2194383</v>
      </c>
      <c r="L21" s="69">
        <f>J21/درآمدها!$J$5</f>
        <v>4.8879319138597688E-7</v>
      </c>
    </row>
    <row r="22" spans="1:12" s="145" customFormat="1" ht="18.75" customHeight="1">
      <c r="A22" s="153" t="s">
        <v>275</v>
      </c>
      <c r="C22" s="68"/>
      <c r="D22" s="68">
        <v>598000000000</v>
      </c>
      <c r="E22" s="68"/>
      <c r="F22" s="67">
        <v>0</v>
      </c>
      <c r="G22" s="68"/>
      <c r="H22" s="67">
        <v>488909000000</v>
      </c>
      <c r="I22" s="68"/>
      <c r="J22" s="86">
        <v>109091000000</v>
      </c>
      <c r="L22" s="69">
        <f>J22/درآمدها!$J$5</f>
        <v>2.4299740766077573E-2</v>
      </c>
    </row>
    <row r="23" spans="1:12" s="145" customFormat="1" ht="18">
      <c r="A23" s="153" t="s">
        <v>115</v>
      </c>
      <c r="C23" s="68"/>
      <c r="D23" s="68">
        <v>361895</v>
      </c>
      <c r="E23" s="68"/>
      <c r="F23" s="67">
        <v>1532</v>
      </c>
      <c r="G23" s="68"/>
      <c r="H23" s="67">
        <v>0</v>
      </c>
      <c r="I23" s="68"/>
      <c r="J23" s="68">
        <v>363427</v>
      </c>
      <c r="L23" s="69">
        <f>J23/درآمدها!$J$5</f>
        <v>8.0952433174077372E-8</v>
      </c>
    </row>
    <row r="24" spans="1:12" s="145" customFormat="1" ht="18">
      <c r="A24" s="153" t="s">
        <v>149</v>
      </c>
      <c r="C24" s="68"/>
      <c r="D24" s="68">
        <v>1854346</v>
      </c>
      <c r="E24" s="68"/>
      <c r="F24" s="67">
        <v>0</v>
      </c>
      <c r="G24" s="68"/>
      <c r="H24" s="67">
        <v>0</v>
      </c>
      <c r="I24" s="68"/>
      <c r="J24" s="68">
        <v>1854346</v>
      </c>
      <c r="L24" s="69">
        <f>J24/درآمدها!$J$5</f>
        <v>4.1305082078826746E-7</v>
      </c>
    </row>
    <row r="25" spans="1:12" s="145" customFormat="1" ht="18">
      <c r="A25" s="153" t="s">
        <v>155</v>
      </c>
      <c r="C25" s="68"/>
      <c r="D25" s="68">
        <v>0</v>
      </c>
      <c r="E25" s="68"/>
      <c r="F25" s="67">
        <v>0</v>
      </c>
      <c r="G25" s="68"/>
      <c r="H25" s="67">
        <v>0</v>
      </c>
      <c r="I25" s="68"/>
      <c r="J25" s="68">
        <v>0</v>
      </c>
      <c r="L25" s="69">
        <f>J25/درآمدها!$J$5</f>
        <v>0</v>
      </c>
    </row>
    <row r="26" spans="1:12" s="145" customFormat="1" ht="18">
      <c r="A26" s="153" t="s">
        <v>148</v>
      </c>
      <c r="C26" s="68"/>
      <c r="D26" s="68">
        <v>40231359476</v>
      </c>
      <c r="E26" s="68"/>
      <c r="F26" s="67">
        <v>789797839529</v>
      </c>
      <c r="G26" s="68"/>
      <c r="H26" s="67">
        <v>824701436900</v>
      </c>
      <c r="I26" s="68"/>
      <c r="J26" s="68">
        <v>5327762105</v>
      </c>
      <c r="L26" s="69">
        <f>J26/درآمدها!$J$5</f>
        <v>1.1867453595148249E-3</v>
      </c>
    </row>
    <row r="27" spans="1:12" s="145" customFormat="1" ht="18">
      <c r="A27" s="153" t="s">
        <v>156</v>
      </c>
      <c r="C27" s="68"/>
      <c r="D27" s="68">
        <v>0</v>
      </c>
      <c r="E27" s="68"/>
      <c r="F27" s="67">
        <v>0</v>
      </c>
      <c r="G27" s="68"/>
      <c r="H27" s="67">
        <v>0</v>
      </c>
      <c r="I27" s="68"/>
      <c r="J27" s="68">
        <v>0</v>
      </c>
      <c r="L27" s="69">
        <f>J27/درآمدها!$J$5</f>
        <v>0</v>
      </c>
    </row>
    <row r="28" spans="1:12" s="145" customFormat="1" ht="18">
      <c r="A28" s="153" t="s">
        <v>151</v>
      </c>
      <c r="C28" s="68"/>
      <c r="D28" s="68">
        <v>0</v>
      </c>
      <c r="E28" s="68"/>
      <c r="F28" s="67">
        <v>0</v>
      </c>
      <c r="G28" s="68"/>
      <c r="H28" s="67">
        <v>0</v>
      </c>
      <c r="I28" s="68"/>
      <c r="J28" s="68">
        <v>0</v>
      </c>
      <c r="L28" s="69">
        <f>J28/درآمدها!$J$5</f>
        <v>0</v>
      </c>
    </row>
    <row r="29" spans="1:12" s="145" customFormat="1" ht="18">
      <c r="A29" s="153" t="s">
        <v>136</v>
      </c>
      <c r="C29" s="68"/>
      <c r="D29" s="68">
        <v>0</v>
      </c>
      <c r="E29" s="68"/>
      <c r="F29" s="67">
        <v>0</v>
      </c>
      <c r="G29" s="68"/>
      <c r="H29" s="67">
        <v>0</v>
      </c>
      <c r="I29" s="68"/>
      <c r="J29" s="68">
        <v>0</v>
      </c>
      <c r="L29" s="69">
        <f>J29/درآمدها!$J$5</f>
        <v>0</v>
      </c>
    </row>
    <row r="30" spans="1:12" s="145" customFormat="1" ht="19.5" customHeight="1">
      <c r="A30" s="153" t="s">
        <v>137</v>
      </c>
      <c r="C30" s="68"/>
      <c r="D30" s="68">
        <v>0</v>
      </c>
      <c r="E30" s="68"/>
      <c r="F30" s="67">
        <v>0</v>
      </c>
      <c r="G30" s="68"/>
      <c r="H30" s="67">
        <v>0</v>
      </c>
      <c r="I30" s="68"/>
      <c r="J30" s="68">
        <v>0</v>
      </c>
      <c r="L30" s="69">
        <f>J30/درآمدها!$J$5</f>
        <v>0</v>
      </c>
    </row>
    <row r="31" spans="1:12" s="145" customFormat="1" ht="18">
      <c r="A31" s="153" t="s">
        <v>153</v>
      </c>
      <c r="C31" s="68"/>
      <c r="D31" s="68">
        <v>0</v>
      </c>
      <c r="E31" s="68"/>
      <c r="F31" s="67">
        <v>0</v>
      </c>
      <c r="G31" s="68"/>
      <c r="H31" s="67">
        <v>0</v>
      </c>
      <c r="I31" s="68"/>
      <c r="J31" s="68">
        <v>0</v>
      </c>
      <c r="L31" s="69">
        <f>J31/درآمدها!$J$5</f>
        <v>0</v>
      </c>
    </row>
    <row r="32" spans="1:12" s="145" customFormat="1" ht="19.5" customHeight="1">
      <c r="A32" s="153" t="s">
        <v>139</v>
      </c>
      <c r="C32" s="68"/>
      <c r="D32" s="68">
        <v>0</v>
      </c>
      <c r="E32" s="68"/>
      <c r="F32" s="67">
        <v>0</v>
      </c>
      <c r="G32" s="68"/>
      <c r="H32" s="67">
        <v>0</v>
      </c>
      <c r="I32" s="68"/>
      <c r="J32" s="68">
        <v>0</v>
      </c>
      <c r="L32" s="69">
        <f>J32/درآمدها!$J$5</f>
        <v>0</v>
      </c>
    </row>
    <row r="33" spans="1:12" s="145" customFormat="1" ht="19.5" customHeight="1">
      <c r="A33" s="153" t="s">
        <v>138</v>
      </c>
      <c r="C33" s="68"/>
      <c r="D33" s="68">
        <v>0</v>
      </c>
      <c r="E33" s="68"/>
      <c r="F33" s="67">
        <v>0</v>
      </c>
      <c r="G33" s="68"/>
      <c r="H33" s="67">
        <v>0</v>
      </c>
      <c r="I33" s="68"/>
      <c r="J33" s="68">
        <v>0</v>
      </c>
      <c r="L33" s="69">
        <f>J33/درآمدها!$J$5</f>
        <v>0</v>
      </c>
    </row>
    <row r="34" spans="1:12" s="145" customFormat="1" ht="18.75" customHeight="1">
      <c r="A34" s="153" t="s">
        <v>298</v>
      </c>
      <c r="C34" s="68"/>
      <c r="D34" s="68">
        <v>0</v>
      </c>
      <c r="E34" s="68"/>
      <c r="F34" s="67">
        <v>150000000000</v>
      </c>
      <c r="G34" s="68"/>
      <c r="H34" s="67">
        <v>0</v>
      </c>
      <c r="I34" s="68"/>
      <c r="J34" s="68">
        <v>150000000000</v>
      </c>
      <c r="L34" s="69">
        <f>J34/درآمدها!$J$5</f>
        <v>3.3412115709926908E-2</v>
      </c>
    </row>
    <row r="35" spans="1:12" s="145" customFormat="1" ht="18.75" customHeight="1">
      <c r="A35" s="153" t="s">
        <v>299</v>
      </c>
      <c r="C35" s="68"/>
      <c r="D35" s="68">
        <v>0</v>
      </c>
      <c r="E35" s="68"/>
      <c r="F35" s="67">
        <v>420000000000</v>
      </c>
      <c r="G35" s="68"/>
      <c r="H35" s="67">
        <v>0</v>
      </c>
      <c r="I35" s="68"/>
      <c r="J35" s="68">
        <v>420000000000</v>
      </c>
      <c r="L35" s="69">
        <f>J35/درآمدها!$J$5</f>
        <v>9.3553923987795343E-2</v>
      </c>
    </row>
    <row r="36" spans="1:12" s="145" customFormat="1" ht="19.5" customHeight="1">
      <c r="A36" s="153" t="s">
        <v>154</v>
      </c>
      <c r="C36" s="68"/>
      <c r="D36" s="68">
        <v>0</v>
      </c>
      <c r="E36" s="68"/>
      <c r="F36" s="67">
        <v>0</v>
      </c>
      <c r="G36" s="68"/>
      <c r="H36" s="67">
        <v>0</v>
      </c>
      <c r="I36" s="68"/>
      <c r="J36" s="68">
        <v>0</v>
      </c>
      <c r="L36" s="69">
        <f>J36/درآمدها!$J$5</f>
        <v>0</v>
      </c>
    </row>
    <row r="37" spans="1:12" s="145" customFormat="1" ht="19.5" customHeight="1">
      <c r="A37" s="153" t="s">
        <v>175</v>
      </c>
      <c r="C37" s="68"/>
      <c r="D37" s="221">
        <v>43406945179</v>
      </c>
      <c r="E37" s="68"/>
      <c r="F37" s="67">
        <v>2590115799324</v>
      </c>
      <c r="G37" s="68"/>
      <c r="H37" s="67">
        <v>2598992717963</v>
      </c>
      <c r="I37" s="68"/>
      <c r="J37" s="68">
        <v>34530026540</v>
      </c>
      <c r="L37" s="69">
        <f>J37/درآمدها!$J$5</f>
        <v>7.6914749481421804E-3</v>
      </c>
    </row>
    <row r="38" spans="1:12" s="145" customFormat="1" ht="19.5" customHeight="1">
      <c r="A38" s="153" t="s">
        <v>277</v>
      </c>
      <c r="C38" s="68"/>
      <c r="D38" s="68">
        <v>105048500000</v>
      </c>
      <c r="E38" s="68"/>
      <c r="F38" s="222">
        <v>0</v>
      </c>
      <c r="G38" s="68"/>
      <c r="H38" s="222">
        <v>0</v>
      </c>
      <c r="I38" s="68"/>
      <c r="J38" s="221">
        <v>105048500000</v>
      </c>
      <c r="L38" s="69">
        <f>J38/درآمدها!$J$5</f>
        <v>2.3399284247695044E-2</v>
      </c>
    </row>
    <row r="39" spans="1:12" s="145" customFormat="1" ht="19.5" customHeight="1">
      <c r="A39" s="153" t="s">
        <v>259</v>
      </c>
      <c r="C39" s="68"/>
      <c r="D39" s="68">
        <v>13400000000</v>
      </c>
      <c r="E39" s="68"/>
      <c r="F39" s="67">
        <v>0</v>
      </c>
      <c r="G39" s="68"/>
      <c r="H39" s="67">
        <v>5058500000</v>
      </c>
      <c r="I39" s="68"/>
      <c r="J39" s="68">
        <v>8341500000</v>
      </c>
      <c r="L39" s="69">
        <f>J39/درآمدها!$J$5</f>
        <v>1.8580477546290353E-3</v>
      </c>
    </row>
    <row r="40" spans="1:12" s="145" customFormat="1" ht="19.5" customHeight="1">
      <c r="A40" s="153" t="s">
        <v>300</v>
      </c>
      <c r="C40" s="68"/>
      <c r="D40" s="68">
        <v>0</v>
      </c>
      <c r="E40" s="68"/>
      <c r="F40" s="67">
        <v>1966000000</v>
      </c>
      <c r="G40" s="68"/>
      <c r="H40" s="67">
        <v>0</v>
      </c>
      <c r="I40" s="68"/>
      <c r="J40" s="68">
        <v>1966000000</v>
      </c>
      <c r="L40" s="69">
        <f>J40/درآمدها!$J$5</f>
        <v>4.3792146323810865E-4</v>
      </c>
    </row>
    <row r="41" spans="1:12" s="145" customFormat="1" ht="19.5" customHeight="1">
      <c r="A41" s="153" t="s">
        <v>301</v>
      </c>
      <c r="C41" s="68"/>
      <c r="D41" s="67">
        <v>0</v>
      </c>
      <c r="E41" s="68"/>
      <c r="F41" s="67">
        <v>3695000000</v>
      </c>
      <c r="G41" s="68"/>
      <c r="H41" s="67">
        <v>0</v>
      </c>
      <c r="I41" s="68"/>
      <c r="J41" s="68">
        <v>3695000000</v>
      </c>
      <c r="L41" s="69">
        <f>J41/درآمدها!$J$5</f>
        <v>8.2305178365453286E-4</v>
      </c>
    </row>
    <row r="42" spans="1:12" s="145" customFormat="1" ht="19.5" customHeight="1">
      <c r="A42" s="153" t="s">
        <v>302</v>
      </c>
      <c r="C42" s="68"/>
      <c r="D42" s="68">
        <v>0</v>
      </c>
      <c r="E42" s="68"/>
      <c r="F42" s="67">
        <v>16731000000</v>
      </c>
      <c r="G42" s="68"/>
      <c r="H42" s="67">
        <v>0</v>
      </c>
      <c r="I42" s="68"/>
      <c r="J42" s="68">
        <v>16731000000</v>
      </c>
      <c r="L42" s="69">
        <f>J42/درآمدها!$J$5</f>
        <v>3.7267873862852473E-3</v>
      </c>
    </row>
    <row r="43" spans="1:12" s="145" customFormat="1" ht="19.5" customHeight="1">
      <c r="A43" s="153" t="s">
        <v>303</v>
      </c>
      <c r="C43" s="68"/>
      <c r="D43" s="68">
        <v>0</v>
      </c>
      <c r="E43" s="68"/>
      <c r="F43" s="67">
        <v>9414000000</v>
      </c>
      <c r="G43" s="68"/>
      <c r="H43" s="67">
        <v>0</v>
      </c>
      <c r="I43" s="68"/>
      <c r="J43" s="68">
        <v>9414000000</v>
      </c>
      <c r="L43" s="69">
        <f>J43/درآمدها!$J$5</f>
        <v>2.0969443819550126E-3</v>
      </c>
    </row>
    <row r="44" spans="1:12" s="145" customFormat="1" ht="19.5" customHeight="1">
      <c r="A44" s="153" t="s">
        <v>304</v>
      </c>
      <c r="C44" s="68"/>
      <c r="D44" s="67">
        <v>0</v>
      </c>
      <c r="E44" s="68"/>
      <c r="F44" s="67">
        <v>1038000000</v>
      </c>
      <c r="G44" s="68"/>
      <c r="H44" s="67">
        <v>0</v>
      </c>
      <c r="I44" s="68"/>
      <c r="J44" s="68">
        <v>1038000000</v>
      </c>
      <c r="L44" s="69">
        <f>J44/درآمدها!$J$5</f>
        <v>2.312118407126942E-4</v>
      </c>
    </row>
    <row r="45" spans="1:12" s="145" customFormat="1" ht="19.5" customHeight="1">
      <c r="A45" s="153" t="s">
        <v>305</v>
      </c>
      <c r="C45" s="68"/>
      <c r="D45" s="68">
        <v>0</v>
      </c>
      <c r="E45" s="68"/>
      <c r="F45" s="67">
        <v>41649000000</v>
      </c>
      <c r="G45" s="68"/>
      <c r="H45" s="67">
        <v>0</v>
      </c>
      <c r="I45" s="68"/>
      <c r="J45" s="68">
        <v>41649000000</v>
      </c>
      <c r="L45" s="69">
        <f>J45/درآمدها!$J$5</f>
        <v>9.2772080480183049E-3</v>
      </c>
    </row>
    <row r="46" spans="1:12" s="145" customFormat="1" ht="19.5" customHeight="1">
      <c r="A46" s="153" t="s">
        <v>306</v>
      </c>
      <c r="C46" s="68"/>
      <c r="D46" s="68">
        <v>0</v>
      </c>
      <c r="E46" s="68"/>
      <c r="F46" s="67">
        <v>15149500000</v>
      </c>
      <c r="G46" s="68"/>
      <c r="H46" s="67">
        <v>0</v>
      </c>
      <c r="I46" s="68"/>
      <c r="J46" s="68">
        <v>15149500000</v>
      </c>
      <c r="L46" s="69">
        <f>J46/درآمدها!$J$5</f>
        <v>3.3745123129835844E-3</v>
      </c>
    </row>
    <row r="47" spans="1:12" s="145" customFormat="1" ht="19.5" customHeight="1">
      <c r="A47" s="153" t="s">
        <v>307</v>
      </c>
      <c r="C47" s="68"/>
      <c r="D47" s="68">
        <v>0</v>
      </c>
      <c r="E47" s="68"/>
      <c r="F47" s="67">
        <v>7413500000</v>
      </c>
      <c r="G47" s="68"/>
      <c r="H47" s="67">
        <v>0</v>
      </c>
      <c r="I47" s="68"/>
      <c r="J47" s="68">
        <v>7413500000</v>
      </c>
      <c r="L47" s="69">
        <f>J47/درآمدها!$J$5</f>
        <v>1.6513381321036208E-3</v>
      </c>
    </row>
    <row r="48" spans="1:12" s="145" customFormat="1" ht="18">
      <c r="A48" s="153" t="s">
        <v>308</v>
      </c>
      <c r="C48" s="68"/>
      <c r="D48" s="68">
        <v>0</v>
      </c>
      <c r="E48" s="68"/>
      <c r="F48" s="67">
        <v>200000000000</v>
      </c>
      <c r="G48" s="68"/>
      <c r="H48" s="67">
        <v>0</v>
      </c>
      <c r="I48" s="68"/>
      <c r="J48" s="68">
        <v>200000000000</v>
      </c>
      <c r="L48" s="69">
        <f>J48/درآمدها!$J$5</f>
        <v>4.4549487613235877E-2</v>
      </c>
    </row>
    <row r="49" spans="1:12" s="145" customFormat="1" ht="19.5" customHeight="1">
      <c r="A49" s="153" t="s">
        <v>309</v>
      </c>
      <c r="C49" s="68"/>
      <c r="D49" s="68">
        <v>0</v>
      </c>
      <c r="E49" s="68"/>
      <c r="F49" s="67">
        <v>10870000000</v>
      </c>
      <c r="G49" s="68"/>
      <c r="H49" s="67">
        <v>0</v>
      </c>
      <c r="I49" s="68"/>
      <c r="J49" s="68">
        <v>10870000000</v>
      </c>
      <c r="L49" s="69">
        <f>J49/درآمدها!$J$5</f>
        <v>2.4212646517793699E-3</v>
      </c>
    </row>
    <row r="50" spans="1:12" s="145" customFormat="1" ht="19.5" customHeight="1">
      <c r="A50" s="153" t="s">
        <v>310</v>
      </c>
      <c r="C50" s="68"/>
      <c r="D50" s="68">
        <v>0</v>
      </c>
      <c r="E50" s="68"/>
      <c r="F50" s="67">
        <v>25500000000</v>
      </c>
      <c r="G50" s="68"/>
      <c r="H50" s="67">
        <v>0</v>
      </c>
      <c r="I50" s="68"/>
      <c r="J50" s="68">
        <v>25500000000</v>
      </c>
      <c r="L50" s="69">
        <f>J50/درآمدها!$J$5</f>
        <v>5.6800596706875744E-3</v>
      </c>
    </row>
    <row r="51" spans="1:12" s="145" customFormat="1" ht="19.5" customHeight="1">
      <c r="A51" s="153" t="s">
        <v>311</v>
      </c>
      <c r="C51" s="68"/>
      <c r="D51" s="67">
        <v>0</v>
      </c>
      <c r="E51" s="68"/>
      <c r="F51" s="67">
        <v>38250000000</v>
      </c>
      <c r="G51" s="68"/>
      <c r="H51" s="67">
        <v>0</v>
      </c>
      <c r="I51" s="68"/>
      <c r="J51" s="68">
        <v>38250000000</v>
      </c>
      <c r="L51" s="69">
        <f>J51/درآمدها!$J$5</f>
        <v>8.5200895060313607E-3</v>
      </c>
    </row>
    <row r="52" spans="1:12" s="145" customFormat="1" ht="19.5" customHeight="1">
      <c r="A52" s="153" t="s">
        <v>276</v>
      </c>
      <c r="C52" s="68"/>
      <c r="D52" s="68">
        <v>41930500000</v>
      </c>
      <c r="E52" s="68"/>
      <c r="F52" s="67">
        <v>0</v>
      </c>
      <c r="G52" s="68"/>
      <c r="H52" s="67">
        <v>0</v>
      </c>
      <c r="I52" s="68"/>
      <c r="J52" s="68">
        <v>41930500000</v>
      </c>
      <c r="L52" s="69">
        <f>J52/درآمدها!$J$5</f>
        <v>9.3399114518339342E-3</v>
      </c>
    </row>
    <row r="53" spans="1:12" s="145" customFormat="1" ht="19.5" customHeight="1">
      <c r="A53" s="153" t="s">
        <v>258</v>
      </c>
      <c r="C53" s="68"/>
      <c r="D53" s="68">
        <v>46870000000</v>
      </c>
      <c r="E53" s="68"/>
      <c r="F53" s="67">
        <v>0</v>
      </c>
      <c r="G53" s="68"/>
      <c r="H53" s="67">
        <v>0</v>
      </c>
      <c r="I53" s="68"/>
      <c r="J53" s="68">
        <v>46870000000</v>
      </c>
      <c r="L53" s="69">
        <f>J53/درآمدها!$J$5</f>
        <v>1.0440172422161827E-2</v>
      </c>
    </row>
    <row r="54" spans="1:12" s="145" customFormat="1" ht="19.5" customHeight="1">
      <c r="A54" s="153" t="s">
        <v>257</v>
      </c>
      <c r="C54" s="68"/>
      <c r="D54" s="68">
        <v>88500000000</v>
      </c>
      <c r="E54" s="68"/>
      <c r="F54" s="67">
        <v>0</v>
      </c>
      <c r="G54" s="68"/>
      <c r="H54" s="67">
        <v>0</v>
      </c>
      <c r="I54" s="68"/>
      <c r="J54" s="68">
        <v>88500000000</v>
      </c>
      <c r="L54" s="69">
        <f>J54/درآمدها!$J$5</f>
        <v>1.9713148268856874E-2</v>
      </c>
    </row>
    <row r="55" spans="1:12" s="145" customFormat="1" ht="18">
      <c r="A55" s="153" t="s">
        <v>256</v>
      </c>
      <c r="C55" s="68"/>
      <c r="D55" s="68">
        <v>12000000000</v>
      </c>
      <c r="E55" s="68"/>
      <c r="F55" s="67">
        <v>0</v>
      </c>
      <c r="G55" s="68"/>
      <c r="H55" s="67">
        <v>0</v>
      </c>
      <c r="I55" s="68"/>
      <c r="J55" s="68">
        <v>12000000000</v>
      </c>
      <c r="L55" s="69">
        <f>J55/درآمدها!$J$5</f>
        <v>2.6729692567941526E-3</v>
      </c>
    </row>
    <row r="56" spans="1:12" s="145" customFormat="1" ht="19.5" customHeight="1">
      <c r="A56" s="153" t="s">
        <v>230</v>
      </c>
      <c r="C56" s="68"/>
      <c r="D56" s="68">
        <v>8682000000</v>
      </c>
      <c r="E56" s="68"/>
      <c r="F56" s="67">
        <v>0</v>
      </c>
      <c r="G56" s="68"/>
      <c r="H56" s="67">
        <v>8682000000</v>
      </c>
      <c r="I56" s="68"/>
      <c r="J56" s="68">
        <v>0</v>
      </c>
      <c r="L56" s="69">
        <f>J56/درآمدها!$J$5</f>
        <v>0</v>
      </c>
    </row>
    <row r="57" spans="1:12" s="145" customFormat="1" ht="19.5" customHeight="1">
      <c r="A57" s="153" t="s">
        <v>234</v>
      </c>
      <c r="C57" s="68"/>
      <c r="D57" s="68">
        <v>2075000000</v>
      </c>
      <c r="E57" s="68"/>
      <c r="F57" s="67">
        <v>0</v>
      </c>
      <c r="G57" s="68"/>
      <c r="H57" s="67">
        <v>0</v>
      </c>
      <c r="I57" s="68"/>
      <c r="J57" s="68">
        <v>2075000000</v>
      </c>
      <c r="L57" s="69">
        <f>J57/درآمدها!$J$5</f>
        <v>4.6220093398732223E-4</v>
      </c>
    </row>
    <row r="58" spans="1:12" s="145" customFormat="1" ht="19.5" customHeight="1">
      <c r="A58" s="153" t="s">
        <v>238</v>
      </c>
      <c r="C58" s="68"/>
      <c r="D58" s="68">
        <v>0</v>
      </c>
      <c r="E58" s="68"/>
      <c r="F58" s="67">
        <v>0</v>
      </c>
      <c r="G58" s="68"/>
      <c r="H58" s="67">
        <v>0</v>
      </c>
      <c r="I58" s="68"/>
      <c r="J58" s="68">
        <v>0</v>
      </c>
      <c r="L58" s="69">
        <f>J58/درآمدها!$J$5</f>
        <v>0</v>
      </c>
    </row>
    <row r="59" spans="1:12" s="145" customFormat="1" ht="19.5" customHeight="1">
      <c r="A59" s="153" t="s">
        <v>223</v>
      </c>
      <c r="C59" s="68"/>
      <c r="D59" s="68">
        <v>74000000000</v>
      </c>
      <c r="E59" s="68"/>
      <c r="F59" s="67">
        <v>0</v>
      </c>
      <c r="G59" s="68"/>
      <c r="H59" s="67">
        <v>0</v>
      </c>
      <c r="I59" s="68"/>
      <c r="J59" s="68">
        <v>74000000000</v>
      </c>
      <c r="L59" s="69">
        <f>J59/درآمدها!$J$5</f>
        <v>1.6483310416897275E-2</v>
      </c>
    </row>
    <row r="60" spans="1:12" s="145" customFormat="1" ht="19.5" customHeight="1">
      <c r="A60" s="153" t="s">
        <v>232</v>
      </c>
      <c r="C60" s="68"/>
      <c r="D60" s="68">
        <v>250000000</v>
      </c>
      <c r="E60" s="68"/>
      <c r="F60" s="67">
        <v>0</v>
      </c>
      <c r="G60" s="68"/>
      <c r="H60" s="67">
        <v>3000000</v>
      </c>
      <c r="I60" s="68"/>
      <c r="J60" s="68">
        <v>247000000</v>
      </c>
      <c r="L60" s="69">
        <f>J60/درآمدها!$J$5</f>
        <v>5.5018617202346307E-5</v>
      </c>
    </row>
    <row r="61" spans="1:12" s="145" customFormat="1" ht="19.5" customHeight="1">
      <c r="A61" s="153" t="s">
        <v>237</v>
      </c>
      <c r="C61" s="68"/>
      <c r="D61" s="68">
        <v>2190000000</v>
      </c>
      <c r="E61" s="68"/>
      <c r="F61" s="67">
        <v>0</v>
      </c>
      <c r="G61" s="68"/>
      <c r="H61" s="67">
        <v>0</v>
      </c>
      <c r="I61" s="68"/>
      <c r="J61" s="68">
        <v>2190000000</v>
      </c>
      <c r="L61" s="69">
        <f>J61/درآمدها!$J$5</f>
        <v>4.8781688936493285E-4</v>
      </c>
    </row>
    <row r="62" spans="1:12" s="145" customFormat="1" ht="18">
      <c r="A62" s="153" t="s">
        <v>224</v>
      </c>
      <c r="C62" s="68"/>
      <c r="D62" s="68">
        <v>6850000000</v>
      </c>
      <c r="E62" s="68"/>
      <c r="F62" s="67">
        <v>0</v>
      </c>
      <c r="G62" s="68"/>
      <c r="H62" s="67">
        <v>0</v>
      </c>
      <c r="I62" s="68"/>
      <c r="J62" s="68">
        <v>6850000000</v>
      </c>
      <c r="L62" s="69">
        <f>J62/درآمدها!$J$5</f>
        <v>1.5258199507533288E-3</v>
      </c>
    </row>
    <row r="63" spans="1:12" s="145" customFormat="1" ht="19.5" customHeight="1">
      <c r="A63" s="153" t="s">
        <v>225</v>
      </c>
      <c r="C63" s="68"/>
      <c r="D63" s="68">
        <v>0</v>
      </c>
      <c r="E63" s="68"/>
      <c r="F63" s="67">
        <v>0</v>
      </c>
      <c r="G63" s="68"/>
      <c r="H63" s="67">
        <v>0</v>
      </c>
      <c r="I63" s="68"/>
      <c r="J63" s="68">
        <v>0</v>
      </c>
      <c r="L63" s="69">
        <f>J63/درآمدها!$J$5</f>
        <v>0</v>
      </c>
    </row>
    <row r="64" spans="1:12" s="145" customFormat="1" ht="19.5" customHeight="1">
      <c r="A64" s="153" t="s">
        <v>227</v>
      </c>
      <c r="C64" s="68"/>
      <c r="D64" s="68">
        <v>2000000000</v>
      </c>
      <c r="E64" s="68"/>
      <c r="F64" s="67">
        <v>0</v>
      </c>
      <c r="G64" s="68"/>
      <c r="H64" s="67">
        <v>20000000</v>
      </c>
      <c r="I64" s="68"/>
      <c r="J64" s="68">
        <v>1980000000</v>
      </c>
      <c r="L64" s="69">
        <f>J64/درآمدها!$J$5</f>
        <v>4.4103992737103517E-4</v>
      </c>
    </row>
    <row r="65" spans="1:12" s="145" customFormat="1" ht="19.5" customHeight="1">
      <c r="A65" s="153" t="s">
        <v>228</v>
      </c>
      <c r="C65" s="68"/>
      <c r="D65" s="68">
        <v>4475000000</v>
      </c>
      <c r="E65" s="68"/>
      <c r="F65" s="67">
        <v>0</v>
      </c>
      <c r="G65" s="68"/>
      <c r="H65" s="67">
        <v>4475000000</v>
      </c>
      <c r="I65" s="68"/>
      <c r="J65" s="68">
        <v>0</v>
      </c>
      <c r="L65" s="69">
        <f>J65/درآمدها!$J$5</f>
        <v>0</v>
      </c>
    </row>
    <row r="66" spans="1:12" s="145" customFormat="1" ht="19.5" customHeight="1">
      <c r="A66" s="153" t="s">
        <v>229</v>
      </c>
      <c r="C66" s="68"/>
      <c r="D66" s="68">
        <v>16842000000</v>
      </c>
      <c r="E66" s="68"/>
      <c r="F66" s="67">
        <v>0</v>
      </c>
      <c r="G66" s="68"/>
      <c r="H66" s="67">
        <v>0</v>
      </c>
      <c r="I66" s="68"/>
      <c r="J66" s="68">
        <v>16842000000</v>
      </c>
      <c r="L66" s="69">
        <f>J66/درآمدها!$J$5</f>
        <v>3.7515123519105929E-3</v>
      </c>
    </row>
    <row r="67" spans="1:12" s="145" customFormat="1" ht="19.5" customHeight="1">
      <c r="A67" s="153" t="s">
        <v>231</v>
      </c>
      <c r="C67" s="68"/>
      <c r="D67" s="67">
        <v>3000000000</v>
      </c>
      <c r="E67" s="68"/>
      <c r="F67" s="67">
        <v>0</v>
      </c>
      <c r="G67" s="68"/>
      <c r="H67" s="67">
        <v>0</v>
      </c>
      <c r="I67" s="68"/>
      <c r="J67" s="68">
        <v>3000000000</v>
      </c>
      <c r="L67" s="69">
        <f>J67/درآمدها!$J$5</f>
        <v>6.6824231419853816E-4</v>
      </c>
    </row>
    <row r="68" spans="1:12" s="145" customFormat="1" ht="19.5" customHeight="1">
      <c r="A68" s="153" t="s">
        <v>236</v>
      </c>
      <c r="C68" s="68"/>
      <c r="D68" s="67">
        <v>0</v>
      </c>
      <c r="E68" s="68"/>
      <c r="F68" s="67">
        <v>0</v>
      </c>
      <c r="G68" s="68"/>
      <c r="H68" s="67">
        <v>0</v>
      </c>
      <c r="I68" s="68"/>
      <c r="J68" s="68">
        <v>0</v>
      </c>
      <c r="L68" s="69">
        <f>J68/درآمدها!$J$5</f>
        <v>0</v>
      </c>
    </row>
    <row r="69" spans="1:12" s="145" customFormat="1" ht="19.5" customHeight="1">
      <c r="A69" s="153" t="s">
        <v>235</v>
      </c>
      <c r="C69" s="68"/>
      <c r="D69" s="67">
        <v>23706000000</v>
      </c>
      <c r="E69" s="68"/>
      <c r="F69" s="67">
        <v>0</v>
      </c>
      <c r="G69" s="68"/>
      <c r="H69" s="67">
        <v>23706000000</v>
      </c>
      <c r="I69" s="68"/>
      <c r="J69" s="68">
        <v>0</v>
      </c>
      <c r="L69" s="69">
        <f>J69/درآمدها!$J$5</f>
        <v>0</v>
      </c>
    </row>
    <row r="70" spans="1:12" s="145" customFormat="1" ht="19.5" customHeight="1">
      <c r="A70" s="153" t="s">
        <v>182</v>
      </c>
      <c r="C70" s="68"/>
      <c r="D70" s="68">
        <v>5000000000</v>
      </c>
      <c r="E70" s="68"/>
      <c r="F70" s="67">
        <v>0</v>
      </c>
      <c r="G70" s="68"/>
      <c r="H70" s="67">
        <v>0</v>
      </c>
      <c r="I70" s="68"/>
      <c r="J70" s="68">
        <v>5000000000</v>
      </c>
      <c r="L70" s="69">
        <f>J70/درآمدها!$J$5</f>
        <v>1.1137371903308969E-3</v>
      </c>
    </row>
    <row r="71" spans="1:12" s="145" customFormat="1" ht="19.5" customHeight="1">
      <c r="A71" s="153" t="s">
        <v>179</v>
      </c>
      <c r="C71" s="68"/>
      <c r="D71" s="68">
        <v>0</v>
      </c>
      <c r="E71" s="68"/>
      <c r="F71" s="67">
        <v>0</v>
      </c>
      <c r="G71" s="68"/>
      <c r="H71" s="67">
        <v>0</v>
      </c>
      <c r="I71" s="68"/>
      <c r="J71" s="68">
        <v>0</v>
      </c>
      <c r="L71" s="69">
        <f>J71/درآمدها!$J$5</f>
        <v>0</v>
      </c>
    </row>
    <row r="72" spans="1:12" s="145" customFormat="1" ht="19.5" customHeight="1">
      <c r="A72" s="153" t="s">
        <v>194</v>
      </c>
      <c r="C72" s="68"/>
      <c r="D72" s="68">
        <v>0</v>
      </c>
      <c r="E72" s="68"/>
      <c r="F72" s="67">
        <v>0</v>
      </c>
      <c r="G72" s="68"/>
      <c r="H72" s="67">
        <v>0</v>
      </c>
      <c r="I72" s="68"/>
      <c r="J72" s="68">
        <v>0</v>
      </c>
      <c r="L72" s="69">
        <f>J72/درآمدها!$J$5</f>
        <v>0</v>
      </c>
    </row>
    <row r="73" spans="1:12" s="145" customFormat="1" ht="19.5" customHeight="1">
      <c r="A73" s="153" t="s">
        <v>190</v>
      </c>
      <c r="C73" s="68"/>
      <c r="D73" s="68">
        <v>500000000</v>
      </c>
      <c r="E73" s="68"/>
      <c r="F73" s="67">
        <v>0</v>
      </c>
      <c r="G73" s="68"/>
      <c r="H73" s="67">
        <v>0</v>
      </c>
      <c r="I73" s="68"/>
      <c r="J73" s="68">
        <v>500000000</v>
      </c>
      <c r="L73" s="69">
        <f>J73/درآمدها!$J$5</f>
        <v>1.1137371903308969E-4</v>
      </c>
    </row>
    <row r="74" spans="1:12" s="145" customFormat="1" ht="18">
      <c r="A74" s="153" t="s">
        <v>193</v>
      </c>
      <c r="C74" s="68"/>
      <c r="D74" s="68">
        <v>0</v>
      </c>
      <c r="E74" s="68"/>
      <c r="F74" s="67">
        <v>0</v>
      </c>
      <c r="G74" s="68"/>
      <c r="H74" s="67">
        <v>0</v>
      </c>
      <c r="I74" s="68"/>
      <c r="J74" s="68">
        <v>0</v>
      </c>
      <c r="L74" s="69">
        <f>J74/درآمدها!$J$5</f>
        <v>0</v>
      </c>
    </row>
    <row r="75" spans="1:12" s="145" customFormat="1" ht="18">
      <c r="A75" s="153" t="s">
        <v>184</v>
      </c>
      <c r="C75" s="68"/>
      <c r="D75" s="68">
        <v>0</v>
      </c>
      <c r="E75" s="68"/>
      <c r="F75" s="67">
        <v>0</v>
      </c>
      <c r="G75" s="68"/>
      <c r="H75" s="67">
        <v>0</v>
      </c>
      <c r="I75" s="68"/>
      <c r="J75" s="68">
        <v>0</v>
      </c>
      <c r="L75" s="69">
        <f>J75/درآمدها!$J$5</f>
        <v>0</v>
      </c>
    </row>
    <row r="76" spans="1:12" s="145" customFormat="1" ht="18">
      <c r="A76" s="153" t="s">
        <v>186</v>
      </c>
      <c r="C76" s="68"/>
      <c r="D76" s="68">
        <v>0</v>
      </c>
      <c r="E76" s="68"/>
      <c r="F76" s="67">
        <v>0</v>
      </c>
      <c r="G76" s="68"/>
      <c r="H76" s="67">
        <v>0</v>
      </c>
      <c r="I76" s="68"/>
      <c r="J76" s="68">
        <v>0</v>
      </c>
      <c r="L76" s="69">
        <f>J76/درآمدها!$J$5</f>
        <v>0</v>
      </c>
    </row>
    <row r="77" spans="1:12" s="145" customFormat="1" ht="18">
      <c r="A77" s="153" t="s">
        <v>178</v>
      </c>
      <c r="C77" s="68"/>
      <c r="D77" s="68">
        <v>0</v>
      </c>
      <c r="E77" s="68"/>
      <c r="F77" s="67">
        <v>0</v>
      </c>
      <c r="G77" s="68"/>
      <c r="H77" s="67">
        <v>0</v>
      </c>
      <c r="I77" s="68"/>
      <c r="J77" s="68">
        <v>0</v>
      </c>
      <c r="L77" s="69">
        <f>J77/درآمدها!$J$5</f>
        <v>0</v>
      </c>
    </row>
    <row r="78" spans="1:12" s="145" customFormat="1" ht="18">
      <c r="A78" s="153" t="s">
        <v>192</v>
      </c>
      <c r="C78" s="68"/>
      <c r="D78" s="68">
        <v>0</v>
      </c>
      <c r="E78" s="68"/>
      <c r="F78" s="67">
        <v>0</v>
      </c>
      <c r="G78" s="68"/>
      <c r="H78" s="67">
        <v>0</v>
      </c>
      <c r="I78" s="68"/>
      <c r="J78" s="68">
        <v>0</v>
      </c>
      <c r="L78" s="69">
        <f>J78/درآمدها!$J$5</f>
        <v>0</v>
      </c>
    </row>
    <row r="79" spans="1:12" s="145" customFormat="1" ht="18">
      <c r="A79" s="153" t="s">
        <v>188</v>
      </c>
      <c r="C79" s="68"/>
      <c r="D79" s="68">
        <v>0</v>
      </c>
      <c r="E79" s="68"/>
      <c r="F79" s="67">
        <v>0</v>
      </c>
      <c r="G79" s="68"/>
      <c r="H79" s="67">
        <v>0</v>
      </c>
      <c r="I79" s="68"/>
      <c r="J79" s="68">
        <v>0</v>
      </c>
      <c r="L79" s="69">
        <f>J79/درآمدها!$J$5</f>
        <v>0</v>
      </c>
    </row>
    <row r="80" spans="1:12" s="145" customFormat="1" ht="18">
      <c r="A80" s="153" t="s">
        <v>174</v>
      </c>
      <c r="C80" s="68"/>
      <c r="D80" s="68">
        <v>0</v>
      </c>
      <c r="E80" s="68"/>
      <c r="F80" s="67">
        <v>0</v>
      </c>
      <c r="G80" s="68"/>
      <c r="H80" s="67">
        <v>0</v>
      </c>
      <c r="I80" s="68"/>
      <c r="J80" s="68">
        <v>0</v>
      </c>
      <c r="L80" s="69">
        <f>J80/درآمدها!$J$5</f>
        <v>0</v>
      </c>
    </row>
    <row r="81" spans="1:12" s="145" customFormat="1" ht="18">
      <c r="A81" s="153" t="s">
        <v>187</v>
      </c>
      <c r="C81" s="68"/>
      <c r="D81" s="68">
        <v>0</v>
      </c>
      <c r="E81" s="68"/>
      <c r="F81" s="67">
        <v>0</v>
      </c>
      <c r="G81" s="68"/>
      <c r="H81" s="67">
        <v>0</v>
      </c>
      <c r="I81" s="68"/>
      <c r="J81" s="68">
        <v>0</v>
      </c>
      <c r="L81" s="69">
        <f>J81/درآمدها!$J$5</f>
        <v>0</v>
      </c>
    </row>
    <row r="82" spans="1:12" s="145" customFormat="1" ht="18">
      <c r="A82" s="153" t="s">
        <v>185</v>
      </c>
      <c r="C82" s="68"/>
      <c r="D82" s="68">
        <v>0</v>
      </c>
      <c r="E82" s="68"/>
      <c r="F82" s="67">
        <v>0</v>
      </c>
      <c r="G82" s="68"/>
      <c r="H82" s="67">
        <v>0</v>
      </c>
      <c r="I82" s="68"/>
      <c r="J82" s="68">
        <v>0</v>
      </c>
      <c r="L82" s="69">
        <f>J82/درآمدها!$J$5</f>
        <v>0</v>
      </c>
    </row>
    <row r="83" spans="1:12" s="145" customFormat="1" ht="18">
      <c r="A83" s="153" t="s">
        <v>173</v>
      </c>
      <c r="C83" s="68"/>
      <c r="D83" s="68">
        <v>0</v>
      </c>
      <c r="E83" s="68"/>
      <c r="F83" s="67">
        <v>0</v>
      </c>
      <c r="G83" s="68"/>
      <c r="H83" s="67">
        <v>0</v>
      </c>
      <c r="I83" s="68"/>
      <c r="J83" s="68">
        <v>0</v>
      </c>
      <c r="L83" s="69">
        <f>J83/درآمدها!$J$5</f>
        <v>0</v>
      </c>
    </row>
    <row r="84" spans="1:12" s="145" customFormat="1" ht="21.75" customHeight="1">
      <c r="A84" s="153" t="s">
        <v>191</v>
      </c>
      <c r="C84" s="68"/>
      <c r="D84" s="68">
        <v>0</v>
      </c>
      <c r="E84" s="68"/>
      <c r="F84" s="67">
        <v>0</v>
      </c>
      <c r="G84" s="68"/>
      <c r="H84" s="67">
        <v>0</v>
      </c>
      <c r="I84" s="68"/>
      <c r="J84" s="68">
        <v>0</v>
      </c>
      <c r="L84" s="69">
        <f>J84/درآمدها!$J$5</f>
        <v>0</v>
      </c>
    </row>
    <row r="85" spans="1:12" s="145" customFormat="1" ht="18.75" customHeight="1">
      <c r="A85" s="153" t="s">
        <v>176</v>
      </c>
      <c r="C85" s="68"/>
      <c r="D85" s="68">
        <v>0</v>
      </c>
      <c r="E85" s="68"/>
      <c r="F85" s="67">
        <v>0</v>
      </c>
      <c r="G85" s="68"/>
      <c r="H85" s="67">
        <v>0</v>
      </c>
      <c r="I85" s="68"/>
      <c r="J85" s="68">
        <v>0</v>
      </c>
      <c r="L85" s="69">
        <f>J85/درآمدها!$J$5</f>
        <v>0</v>
      </c>
    </row>
    <row r="86" spans="1:12" s="145" customFormat="1" ht="18.75" customHeight="1">
      <c r="A86" s="153" t="s">
        <v>152</v>
      </c>
      <c r="C86" s="68"/>
      <c r="D86" s="68">
        <v>0</v>
      </c>
      <c r="E86" s="68"/>
      <c r="F86" s="67">
        <v>0</v>
      </c>
      <c r="G86" s="68"/>
      <c r="H86" s="67">
        <v>0</v>
      </c>
      <c r="I86" s="68"/>
      <c r="J86" s="68">
        <v>0</v>
      </c>
      <c r="L86" s="69">
        <f>J86/درآمدها!$J$5</f>
        <v>0</v>
      </c>
    </row>
    <row r="87" spans="1:12" s="145" customFormat="1" ht="18.75" customHeight="1">
      <c r="A87" s="153" t="s">
        <v>158</v>
      </c>
      <c r="C87" s="68"/>
      <c r="D87" s="68">
        <v>0</v>
      </c>
      <c r="E87" s="68"/>
      <c r="F87" s="67">
        <v>0</v>
      </c>
      <c r="G87" s="68"/>
      <c r="H87" s="67">
        <v>0</v>
      </c>
      <c r="I87" s="68"/>
      <c r="J87" s="68">
        <v>0</v>
      </c>
      <c r="L87" s="69">
        <f>J87/درآمدها!$J$5</f>
        <v>0</v>
      </c>
    </row>
    <row r="88" spans="1:12" s="145" customFormat="1" ht="18.75" customHeight="1">
      <c r="A88" s="153" t="s">
        <v>157</v>
      </c>
      <c r="C88" s="68"/>
      <c r="D88" s="68">
        <v>0</v>
      </c>
      <c r="E88" s="68"/>
      <c r="F88" s="67">
        <v>0</v>
      </c>
      <c r="G88" s="68"/>
      <c r="H88" s="67">
        <v>0</v>
      </c>
      <c r="I88" s="68"/>
      <c r="J88" s="68">
        <v>0</v>
      </c>
      <c r="L88" s="69">
        <f>J88/درآمدها!$J$5</f>
        <v>0</v>
      </c>
    </row>
    <row r="89" spans="1:12" s="145" customFormat="1" ht="18.75" customHeight="1">
      <c r="A89" s="153" t="s">
        <v>255</v>
      </c>
      <c r="C89" s="68"/>
      <c r="D89" s="68">
        <v>6100000000</v>
      </c>
      <c r="E89" s="68"/>
      <c r="F89" s="67">
        <v>0</v>
      </c>
      <c r="G89" s="68"/>
      <c r="H89" s="67">
        <v>0</v>
      </c>
      <c r="I89" s="68"/>
      <c r="J89" s="68">
        <v>6100000000</v>
      </c>
      <c r="L89" s="69">
        <f>J89/درآمدها!$J$5</f>
        <v>1.3587593722036943E-3</v>
      </c>
    </row>
    <row r="90" spans="1:12" s="145" customFormat="1" ht="18.75" customHeight="1">
      <c r="A90" s="153" t="s">
        <v>226</v>
      </c>
      <c r="C90" s="68"/>
      <c r="D90" s="68">
        <v>1507069137</v>
      </c>
      <c r="E90" s="68"/>
      <c r="F90" s="67">
        <v>0</v>
      </c>
      <c r="G90" s="68"/>
      <c r="H90" s="67">
        <v>1506280000</v>
      </c>
      <c r="I90" s="68"/>
      <c r="J90" s="68">
        <v>789137</v>
      </c>
      <c r="L90" s="69">
        <f>J90/درآمدها!$J$5</f>
        <v>1.757782450332306E-7</v>
      </c>
    </row>
    <row r="91" spans="1:12" s="145" customFormat="1" ht="18.75" customHeight="1">
      <c r="A91" s="153" t="s">
        <v>254</v>
      </c>
      <c r="C91" s="68"/>
      <c r="D91" s="68">
        <v>0</v>
      </c>
      <c r="E91" s="68"/>
      <c r="F91" s="67">
        <v>0</v>
      </c>
      <c r="G91" s="68"/>
      <c r="H91" s="67">
        <v>0</v>
      </c>
      <c r="I91" s="68"/>
      <c r="J91" s="68">
        <v>0</v>
      </c>
      <c r="L91" s="69">
        <f>J91/درآمدها!$J$5</f>
        <v>0</v>
      </c>
    </row>
    <row r="92" spans="1:12" s="145" customFormat="1" ht="18.75" customHeight="1">
      <c r="A92" s="153" t="s">
        <v>233</v>
      </c>
      <c r="C92" s="68"/>
      <c r="D92" s="68">
        <v>0</v>
      </c>
      <c r="E92" s="68"/>
      <c r="F92" s="67">
        <v>0</v>
      </c>
      <c r="G92" s="68"/>
      <c r="H92" s="67">
        <v>0</v>
      </c>
      <c r="I92" s="68"/>
      <c r="J92" s="68">
        <v>0</v>
      </c>
      <c r="L92" s="69">
        <f>J92/درآمدها!$J$5</f>
        <v>0</v>
      </c>
    </row>
    <row r="93" spans="1:12" s="145" customFormat="1" ht="18.75" customHeight="1">
      <c r="A93" s="153" t="s">
        <v>260</v>
      </c>
      <c r="C93" s="68"/>
      <c r="D93" s="68">
        <v>655260000000</v>
      </c>
      <c r="E93" s="68"/>
      <c r="F93" s="67">
        <v>0</v>
      </c>
      <c r="G93" s="68"/>
      <c r="H93" s="67">
        <v>655260000000</v>
      </c>
      <c r="I93" s="68"/>
      <c r="J93" s="68">
        <v>0</v>
      </c>
      <c r="L93" s="69">
        <f>J93/درآمدها!$J$5</f>
        <v>0</v>
      </c>
    </row>
    <row r="94" spans="1:12" s="145" customFormat="1" ht="18.75" customHeight="1">
      <c r="A94" s="153" t="s">
        <v>274</v>
      </c>
      <c r="C94" s="68"/>
      <c r="D94" s="68">
        <v>450000000000</v>
      </c>
      <c r="E94" s="68"/>
      <c r="F94" s="67">
        <v>0</v>
      </c>
      <c r="G94" s="68"/>
      <c r="H94" s="67">
        <v>0</v>
      </c>
      <c r="I94" s="68"/>
      <c r="J94" s="68">
        <v>450000000000</v>
      </c>
      <c r="L94" s="69">
        <f>J94/درآمدها!$J$5</f>
        <v>0.10023634712978072</v>
      </c>
    </row>
    <row r="95" spans="1:12" s="145" customFormat="1" ht="18.75" customHeight="1">
      <c r="A95" s="153" t="s">
        <v>181</v>
      </c>
      <c r="C95" s="68"/>
      <c r="D95" s="68">
        <v>0</v>
      </c>
      <c r="E95" s="68"/>
      <c r="F95" s="67">
        <v>0</v>
      </c>
      <c r="G95" s="68"/>
      <c r="H95" s="67">
        <v>0</v>
      </c>
      <c r="I95" s="68"/>
      <c r="J95" s="68">
        <v>0</v>
      </c>
      <c r="L95" s="69">
        <f>J95/درآمدها!$J$5</f>
        <v>0</v>
      </c>
    </row>
    <row r="96" spans="1:12" s="145" customFormat="1" ht="18.75" customHeight="1">
      <c r="A96" s="153" t="s">
        <v>135</v>
      </c>
      <c r="C96" s="68"/>
      <c r="D96" s="68">
        <v>0</v>
      </c>
      <c r="E96" s="68"/>
      <c r="F96" s="67">
        <v>0</v>
      </c>
      <c r="G96" s="68"/>
      <c r="H96" s="67">
        <v>0</v>
      </c>
      <c r="I96" s="68"/>
      <c r="J96" s="68">
        <v>0</v>
      </c>
      <c r="L96" s="69">
        <f>J96/درآمدها!$J$5</f>
        <v>0</v>
      </c>
    </row>
    <row r="97" spans="1:12" s="145" customFormat="1" ht="18.75" customHeight="1">
      <c r="A97" s="153" t="s">
        <v>189</v>
      </c>
      <c r="C97" s="68"/>
      <c r="D97" s="68">
        <v>0</v>
      </c>
      <c r="E97" s="68"/>
      <c r="F97" s="67">
        <v>0</v>
      </c>
      <c r="G97" s="68"/>
      <c r="H97" s="67">
        <v>0</v>
      </c>
      <c r="I97" s="68"/>
      <c r="J97" s="68">
        <v>0</v>
      </c>
      <c r="L97" s="69">
        <f>J97/درآمدها!$J$5</f>
        <v>0</v>
      </c>
    </row>
    <row r="98" spans="1:12" s="145" customFormat="1" ht="17.25" customHeight="1">
      <c r="A98" s="153" t="s">
        <v>126</v>
      </c>
      <c r="C98" s="68"/>
      <c r="D98" s="68">
        <v>0</v>
      </c>
      <c r="E98" s="68"/>
      <c r="F98" s="67">
        <v>0</v>
      </c>
      <c r="G98" s="68"/>
      <c r="H98" s="67">
        <v>0</v>
      </c>
      <c r="I98" s="68"/>
      <c r="J98" s="68">
        <v>0</v>
      </c>
      <c r="L98" s="69">
        <f>J98/درآمدها!$J$5</f>
        <v>0</v>
      </c>
    </row>
    <row r="99" spans="1:12" s="145" customFormat="1" ht="17.25" customHeight="1">
      <c r="A99" s="153" t="s">
        <v>105</v>
      </c>
      <c r="C99" s="68"/>
      <c r="D99" s="68">
        <v>1202875</v>
      </c>
      <c r="E99" s="68"/>
      <c r="F99" s="67">
        <v>13546579235</v>
      </c>
      <c r="G99" s="68"/>
      <c r="H99" s="67">
        <v>13545600000</v>
      </c>
      <c r="I99" s="68"/>
      <c r="J99" s="68">
        <v>2182110</v>
      </c>
      <c r="L99" s="69">
        <f>J99/درآمدها!$J$5</f>
        <v>4.8605941207859072E-7</v>
      </c>
    </row>
    <row r="100" spans="1:12" s="145" customFormat="1" ht="17.25" customHeight="1">
      <c r="A100" s="153" t="s">
        <v>117</v>
      </c>
      <c r="C100" s="68"/>
      <c r="D100" s="68">
        <v>0</v>
      </c>
      <c r="E100" s="68"/>
      <c r="F100" s="67">
        <v>0</v>
      </c>
      <c r="G100" s="68"/>
      <c r="H100" s="67">
        <v>0</v>
      </c>
      <c r="I100" s="68"/>
      <c r="J100" s="68">
        <v>0</v>
      </c>
      <c r="L100" s="69">
        <f>J100/درآمدها!$J$5</f>
        <v>0</v>
      </c>
    </row>
    <row r="101" spans="1:12" s="145" customFormat="1" ht="17.25" customHeight="1">
      <c r="A101" s="153" t="s">
        <v>177</v>
      </c>
      <c r="C101" s="68"/>
      <c r="D101" s="68">
        <v>0</v>
      </c>
      <c r="E101" s="68"/>
      <c r="F101" s="67">
        <v>0</v>
      </c>
      <c r="G101" s="68"/>
      <c r="H101" s="67">
        <v>0</v>
      </c>
      <c r="I101" s="68"/>
      <c r="J101" s="68">
        <v>0</v>
      </c>
      <c r="L101" s="69">
        <f>J101/درآمدها!$J$5</f>
        <v>0</v>
      </c>
    </row>
    <row r="102" spans="1:12" s="145" customFormat="1" ht="18.75" customHeight="1">
      <c r="A102" s="153" t="s">
        <v>273</v>
      </c>
      <c r="C102" s="68"/>
      <c r="D102" s="67">
        <v>100000000000</v>
      </c>
      <c r="E102" s="68"/>
      <c r="F102" s="67">
        <v>0</v>
      </c>
      <c r="G102" s="68"/>
      <c r="H102" s="67">
        <v>0</v>
      </c>
      <c r="I102" s="68"/>
      <c r="J102" s="68">
        <v>100000000000</v>
      </c>
      <c r="L102" s="69">
        <f>J102/درآمدها!$J$5</f>
        <v>2.2274743806617939E-2</v>
      </c>
    </row>
    <row r="103" spans="1:12" s="145" customFormat="1" ht="18.75" customHeight="1">
      <c r="A103" s="153" t="s">
        <v>150</v>
      </c>
      <c r="C103" s="68"/>
      <c r="D103" s="67">
        <v>0</v>
      </c>
      <c r="E103" s="68"/>
      <c r="F103" s="67">
        <v>0</v>
      </c>
      <c r="G103" s="68"/>
      <c r="H103" s="67">
        <v>0</v>
      </c>
      <c r="I103" s="68"/>
      <c r="J103" s="68">
        <v>0</v>
      </c>
      <c r="L103" s="69">
        <f>J103/درآمدها!$J$5</f>
        <v>0</v>
      </c>
    </row>
    <row r="104" spans="1:12" s="145" customFormat="1" ht="18.75" customHeight="1" thickBot="1">
      <c r="A104" s="153" t="s">
        <v>107</v>
      </c>
      <c r="C104" s="68"/>
      <c r="D104" s="68">
        <v>3724488795</v>
      </c>
      <c r="E104" s="68"/>
      <c r="F104" s="67">
        <v>3421783439436</v>
      </c>
      <c r="G104" s="68"/>
      <c r="H104" s="67">
        <v>3422365876926</v>
      </c>
      <c r="I104" s="68"/>
      <c r="J104" s="68">
        <v>3142051305</v>
      </c>
      <c r="L104" s="69">
        <f>J104/درآمدها!$J$5</f>
        <v>6.9988387846124558E-4</v>
      </c>
    </row>
    <row r="105" spans="1:12" s="271" customFormat="1" ht="18.75" thickBot="1">
      <c r="A105" s="268" t="s">
        <v>2</v>
      </c>
      <c r="B105" s="268"/>
      <c r="C105" s="269"/>
      <c r="D105" s="270">
        <f>SUM(D9:D104)</f>
        <v>2355559124043</v>
      </c>
      <c r="F105" s="270">
        <f>SUM(F9:F104)</f>
        <v>8846793486318</v>
      </c>
      <c r="H105" s="270">
        <f>SUM(H9:H104)</f>
        <v>9130516238989</v>
      </c>
      <c r="J105" s="270">
        <f>SUM(J9:J104)</f>
        <v>2071836371372</v>
      </c>
      <c r="L105" s="272">
        <f>SUM(L9:L104)</f>
        <v>0.46149624381544241</v>
      </c>
    </row>
    <row r="106" spans="1:12" ht="15.75" thickTop="1"/>
    <row r="107" spans="1:12">
      <c r="F107" s="232"/>
      <c r="H107" s="232"/>
      <c r="J107" s="232"/>
      <c r="L107" s="232"/>
    </row>
    <row r="108" spans="1:12">
      <c r="F108" s="232"/>
      <c r="H108" s="232"/>
      <c r="J108" s="232"/>
      <c r="L108" s="232"/>
    </row>
    <row r="109" spans="1:12">
      <c r="F109" s="232"/>
      <c r="H109" s="232"/>
      <c r="J109" s="234"/>
    </row>
    <row r="110" spans="1:12">
      <c r="F110" s="232"/>
      <c r="H110" s="232"/>
      <c r="J110" s="232"/>
      <c r="L110" s="232"/>
    </row>
    <row r="111" spans="1:12">
      <c r="F111" s="232"/>
      <c r="H111" s="232"/>
      <c r="J111" s="234"/>
    </row>
    <row r="112" spans="1:12">
      <c r="J112" s="234"/>
    </row>
    <row r="113" spans="10:10">
      <c r="J113" s="234"/>
    </row>
  </sheetData>
  <autoFilter ref="A8:L105" xr:uid="{00000000-0001-0000-0400-000000000000}"/>
  <mergeCells count="13">
    <mergeCell ref="F6:H6"/>
    <mergeCell ref="A1:L1"/>
    <mergeCell ref="A2:L2"/>
    <mergeCell ref="A3:L3"/>
    <mergeCell ref="L7:L8"/>
    <mergeCell ref="A4:L4"/>
    <mergeCell ref="J7:J8"/>
    <mergeCell ref="K7:K8"/>
    <mergeCell ref="A7:A8"/>
    <mergeCell ref="C7:C8"/>
    <mergeCell ref="D7:D8"/>
    <mergeCell ref="F7:F8"/>
    <mergeCell ref="H7:H8"/>
  </mergeCells>
  <phoneticPr fontId="56" type="noConversion"/>
  <conditionalFormatting sqref="D89">
    <cfRule type="duplicateValues" dxfId="2" priority="1"/>
  </conditionalFormatting>
  <pageMargins left="0.25" right="0.25" top="0.75" bottom="0.75" header="0.3" footer="0.3"/>
  <pageSetup paperSize="9" fitToHeight="0" orientation="landscape" r:id="rId1"/>
  <rowBreaks count="1" manualBreakCount="1">
    <brk id="79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79998168889431442"/>
    <pageSetUpPr fitToPage="1"/>
  </sheetPr>
  <dimension ref="A1:N38"/>
  <sheetViews>
    <sheetView rightToLeft="1" view="pageBreakPreview" zoomScale="115" zoomScaleNormal="100" zoomScaleSheetLayoutView="115" workbookViewId="0">
      <selection activeCell="A8" sqref="A8"/>
    </sheetView>
  </sheetViews>
  <sheetFormatPr defaultColWidth="9.140625" defaultRowHeight="18"/>
  <cols>
    <col min="1" max="1" width="69.5703125" style="169" bestFit="1" customWidth="1"/>
    <col min="2" max="2" width="1" style="169" customWidth="1"/>
    <col min="3" max="3" width="10.85546875" style="7" bestFit="1" customWidth="1"/>
    <col min="4" max="4" width="1.140625" style="7" customWidth="1"/>
    <col min="5" max="5" width="21.28515625" style="81" customWidth="1"/>
    <col min="6" max="6" width="1" style="7" customWidth="1"/>
    <col min="7" max="7" width="16.7109375" style="7" customWidth="1"/>
    <col min="8" max="8" width="0.42578125" style="7" customWidth="1"/>
    <col min="9" max="9" width="19.85546875" style="7" customWidth="1"/>
    <col min="10" max="10" width="21.28515625" style="281" bestFit="1" customWidth="1"/>
    <col min="11" max="11" width="21.140625" style="281" bestFit="1" customWidth="1"/>
    <col min="12" max="12" width="22" style="7" bestFit="1" customWidth="1"/>
    <col min="13" max="14" width="13.5703125" style="7" bestFit="1" customWidth="1"/>
    <col min="15" max="16384" width="9.140625" style="7"/>
  </cols>
  <sheetData>
    <row r="1" spans="1:14" ht="21">
      <c r="A1" s="336" t="s">
        <v>84</v>
      </c>
      <c r="B1" s="336"/>
      <c r="C1" s="336"/>
      <c r="D1" s="336"/>
      <c r="E1" s="336"/>
      <c r="F1" s="336"/>
      <c r="G1" s="336"/>
      <c r="H1" s="336"/>
      <c r="I1" s="336"/>
      <c r="J1" s="261"/>
      <c r="K1" s="261"/>
    </row>
    <row r="2" spans="1:14" ht="21">
      <c r="A2" s="336" t="s">
        <v>47</v>
      </c>
      <c r="B2" s="336"/>
      <c r="C2" s="336"/>
      <c r="D2" s="336"/>
      <c r="E2" s="336"/>
      <c r="F2" s="336"/>
      <c r="G2" s="336"/>
      <c r="H2" s="336"/>
      <c r="I2" s="336"/>
      <c r="J2" s="276"/>
      <c r="K2" s="261"/>
    </row>
    <row r="3" spans="1:14" ht="21.75" thickBot="1">
      <c r="A3" s="336" t="str">
        <f>سپرده!A3</f>
        <v>برای ماه منتهی به 1403/02/31</v>
      </c>
      <c r="B3" s="336"/>
      <c r="C3" s="336"/>
      <c r="D3" s="336"/>
      <c r="E3" s="336"/>
      <c r="F3" s="336"/>
      <c r="G3" s="336"/>
      <c r="H3" s="336"/>
      <c r="I3" s="336"/>
      <c r="J3" s="277"/>
      <c r="K3" s="277"/>
    </row>
    <row r="4" spans="1:14" ht="21.75" thickBot="1">
      <c r="A4" s="155" t="s">
        <v>25</v>
      </c>
      <c r="B4" s="156"/>
      <c r="C4" s="156"/>
      <c r="D4" s="156"/>
      <c r="E4" s="156"/>
      <c r="F4" s="156"/>
      <c r="G4" s="156"/>
      <c r="H4" s="156"/>
      <c r="I4" s="156"/>
      <c r="J4" s="274">
        <v>406064504728</v>
      </c>
      <c r="K4" s="275" t="s">
        <v>83</v>
      </c>
      <c r="M4" s="157"/>
    </row>
    <row r="5" spans="1:14" ht="21.75" customHeight="1" thickBot="1">
      <c r="A5" s="155"/>
      <c r="B5" s="155"/>
      <c r="C5" s="155"/>
      <c r="D5" s="155"/>
      <c r="E5" s="348" t="s">
        <v>286</v>
      </c>
      <c r="F5" s="348"/>
      <c r="G5" s="348"/>
      <c r="H5" s="348"/>
      <c r="I5" s="348"/>
      <c r="J5" s="274">
        <v>4489389456874</v>
      </c>
      <c r="K5" s="273" t="s">
        <v>99</v>
      </c>
    </row>
    <row r="6" spans="1:14" ht="21.75" customHeight="1" thickBot="1">
      <c r="A6" s="158" t="s">
        <v>35</v>
      </c>
      <c r="B6" s="159"/>
      <c r="C6" s="160" t="s">
        <v>36</v>
      </c>
      <c r="D6" s="152"/>
      <c r="E6" s="161" t="s">
        <v>6</v>
      </c>
      <c r="F6" s="152"/>
      <c r="G6" s="160" t="s">
        <v>17</v>
      </c>
      <c r="H6" s="152"/>
      <c r="I6" s="160" t="s">
        <v>82</v>
      </c>
      <c r="J6" s="199"/>
      <c r="K6" s="200"/>
    </row>
    <row r="7" spans="1:14" ht="21" customHeight="1">
      <c r="A7" s="162" t="s">
        <v>123</v>
      </c>
      <c r="B7" s="162"/>
      <c r="C7" s="163" t="s">
        <v>49</v>
      </c>
      <c r="D7" s="156"/>
      <c r="E7" s="164">
        <v>0</v>
      </c>
      <c r="F7" s="156"/>
      <c r="G7" s="243">
        <f>E7/$E$11</f>
        <v>0</v>
      </c>
      <c r="H7" s="165"/>
      <c r="I7" s="244">
        <f>E7/$J$5</f>
        <v>0</v>
      </c>
      <c r="J7" s="201"/>
      <c r="K7" s="278"/>
      <c r="L7" s="166"/>
      <c r="M7" s="173"/>
    </row>
    <row r="8" spans="1:14" ht="18.75" customHeight="1">
      <c r="A8" s="162" t="s">
        <v>44</v>
      </c>
      <c r="B8" s="162"/>
      <c r="C8" s="163" t="s">
        <v>50</v>
      </c>
      <c r="D8" s="156"/>
      <c r="E8" s="164">
        <f>'درآمد سرمایه گذاری در اوراق بها'!Q20</f>
        <v>202030197641</v>
      </c>
      <c r="F8" s="156"/>
      <c r="G8" s="243">
        <f t="shared" ref="G8:G10" si="0">E8/$E$11</f>
        <v>0.49818960569809451</v>
      </c>
      <c r="H8" s="165"/>
      <c r="I8" s="244">
        <f>E8/$J$5</f>
        <v>4.5001708936536627E-2</v>
      </c>
      <c r="J8" s="166"/>
      <c r="K8" s="166"/>
      <c r="L8" s="166"/>
      <c r="M8" s="172"/>
      <c r="N8" s="172"/>
    </row>
    <row r="9" spans="1:14" ht="18.75" customHeight="1">
      <c r="A9" s="162" t="s">
        <v>45</v>
      </c>
      <c r="B9" s="162"/>
      <c r="C9" s="163" t="s">
        <v>51</v>
      </c>
      <c r="D9" s="156"/>
      <c r="E9" s="164">
        <f>'درآمد سپرده بانکی'!I99</f>
        <v>203488394599.78088</v>
      </c>
      <c r="F9" s="156"/>
      <c r="G9" s="243">
        <f t="shared" si="0"/>
        <v>0.50178539769556663</v>
      </c>
      <c r="H9" s="165"/>
      <c r="I9" s="244">
        <f t="shared" ref="I9:I10" si="1">E9/$J$5</f>
        <v>4.5326518573300965E-2</v>
      </c>
      <c r="J9" s="166"/>
      <c r="K9" s="166"/>
      <c r="L9" s="166"/>
      <c r="M9" s="172"/>
    </row>
    <row r="10" spans="1:14" ht="19.5" customHeight="1" thickBot="1">
      <c r="A10" s="162" t="s">
        <v>30</v>
      </c>
      <c r="B10" s="162"/>
      <c r="C10" s="163" t="s">
        <v>52</v>
      </c>
      <c r="D10" s="156"/>
      <c r="E10" s="227">
        <f>'سایر درآمدها'!E9</f>
        <v>10136842</v>
      </c>
      <c r="F10" s="156"/>
      <c r="G10" s="243">
        <f t="shared" si="0"/>
        <v>2.4996606338908135E-5</v>
      </c>
      <c r="H10" s="165"/>
      <c r="I10" s="244">
        <f t="shared" si="1"/>
        <v>2.257955585581646E-6</v>
      </c>
      <c r="J10" s="166"/>
      <c r="K10" s="166"/>
      <c r="L10" s="166"/>
    </row>
    <row r="11" spans="1:14" ht="19.5" customHeight="1" thickBot="1">
      <c r="A11" s="162" t="s">
        <v>2</v>
      </c>
      <c r="B11" s="167"/>
      <c r="C11" s="145"/>
      <c r="D11" s="145"/>
      <c r="E11" s="168">
        <f>SUM(E7:E10)</f>
        <v>405528729082.78088</v>
      </c>
      <c r="F11" s="145"/>
      <c r="G11" s="245">
        <f>SUM(G7:G10)</f>
        <v>1</v>
      </c>
      <c r="H11" s="246"/>
      <c r="I11" s="247">
        <f>SUM(I7:I10)</f>
        <v>9.0330485465423188E-2</v>
      </c>
      <c r="J11" s="166"/>
      <c r="K11" s="166"/>
      <c r="L11" s="166"/>
    </row>
    <row r="12" spans="1:14" ht="18.75" customHeight="1" thickTop="1">
      <c r="J12" s="166"/>
      <c r="K12" s="166"/>
      <c r="L12" s="166"/>
    </row>
    <row r="13" spans="1:14" ht="18" customHeight="1">
      <c r="E13" s="215"/>
      <c r="F13" s="171"/>
      <c r="G13" s="171"/>
      <c r="I13" s="172"/>
      <c r="J13" s="166"/>
      <c r="K13" s="166"/>
      <c r="L13" s="166"/>
    </row>
    <row r="14" spans="1:14" ht="18" customHeight="1">
      <c r="E14" s="215"/>
      <c r="F14" s="171"/>
      <c r="G14" s="171"/>
      <c r="J14" s="166"/>
      <c r="K14" s="166"/>
      <c r="L14" s="166"/>
    </row>
    <row r="15" spans="1:14" ht="18" customHeight="1">
      <c r="E15" s="173"/>
      <c r="F15" s="171"/>
      <c r="G15" s="171"/>
      <c r="H15" s="171"/>
      <c r="J15" s="280"/>
      <c r="K15" s="166"/>
      <c r="L15" s="166"/>
      <c r="M15" s="166"/>
    </row>
    <row r="16" spans="1:14" ht="18" customHeight="1">
      <c r="E16" s="174"/>
      <c r="F16" s="171"/>
      <c r="G16" s="171"/>
      <c r="I16" s="172"/>
      <c r="J16" s="175"/>
      <c r="K16" s="175"/>
    </row>
    <row r="17" spans="2:11" ht="17.45" customHeight="1">
      <c r="B17" s="302">
        <v>-356455</v>
      </c>
      <c r="E17" s="171"/>
      <c r="F17" s="171"/>
      <c r="G17" s="171"/>
      <c r="I17" s="172"/>
      <c r="J17" s="175"/>
      <c r="K17" s="175"/>
    </row>
    <row r="18" spans="2:11" ht="17.45" customHeight="1">
      <c r="B18" s="302">
        <v>-205678</v>
      </c>
      <c r="E18" s="171"/>
      <c r="F18" s="171"/>
      <c r="G18" s="171"/>
      <c r="K18" s="282"/>
    </row>
    <row r="19" spans="2:11" ht="17.45" customHeight="1">
      <c r="B19" s="302">
        <v>-566700</v>
      </c>
      <c r="E19" s="171"/>
      <c r="K19" s="282"/>
    </row>
    <row r="20" spans="2:11">
      <c r="B20" s="302">
        <v>-13277232</v>
      </c>
      <c r="C20" s="170"/>
      <c r="E20" s="170"/>
      <c r="G20" s="170"/>
      <c r="J20" s="279"/>
      <c r="K20" s="282"/>
    </row>
    <row r="21" spans="2:11">
      <c r="B21" s="302">
        <v>-44132676</v>
      </c>
      <c r="C21" s="173"/>
      <c r="G21" s="170"/>
      <c r="J21" s="279"/>
      <c r="K21" s="282"/>
    </row>
    <row r="22" spans="2:11">
      <c r="B22" s="302">
        <v>-669467</v>
      </c>
      <c r="G22" s="170"/>
      <c r="K22" s="282"/>
    </row>
    <row r="23" spans="2:11">
      <c r="B23" s="302">
        <v>-278224</v>
      </c>
      <c r="G23" s="173"/>
      <c r="K23" s="282"/>
    </row>
    <row r="24" spans="2:11">
      <c r="B24" s="302">
        <v>-2331466</v>
      </c>
      <c r="K24" s="282"/>
    </row>
    <row r="25" spans="2:11">
      <c r="B25" s="302">
        <v>-17573113</v>
      </c>
      <c r="K25" s="282"/>
    </row>
    <row r="26" spans="2:11">
      <c r="B26" s="302">
        <v>-1408954</v>
      </c>
      <c r="K26" s="282"/>
    </row>
    <row r="27" spans="2:11" ht="18.75" customHeight="1">
      <c r="B27" s="302">
        <v>-1015178</v>
      </c>
      <c r="K27" s="282"/>
    </row>
    <row r="28" spans="2:11">
      <c r="B28" s="302">
        <v>-14498169</v>
      </c>
      <c r="K28" s="282"/>
    </row>
    <row r="29" spans="2:11">
      <c r="B29" s="302">
        <v>-470772</v>
      </c>
      <c r="K29" s="282"/>
    </row>
    <row r="30" spans="2:11">
      <c r="B30" s="302">
        <v>-854039</v>
      </c>
      <c r="K30" s="282"/>
    </row>
    <row r="31" spans="2:11">
      <c r="B31" s="302">
        <v>-2219417</v>
      </c>
      <c r="K31" s="282"/>
    </row>
    <row r="32" spans="2:11">
      <c r="B32" s="302">
        <v>-3940834</v>
      </c>
      <c r="K32" s="282"/>
    </row>
    <row r="33" spans="11:11">
      <c r="K33" s="282"/>
    </row>
    <row r="34" spans="11:11">
      <c r="K34" s="282"/>
    </row>
    <row r="36" spans="11:11" ht="18.75" customHeight="1"/>
    <row r="37" spans="11:11" ht="17.45" customHeight="1"/>
    <row r="38" spans="11:11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 tint="0.79998168889431442"/>
    <pageSetUpPr fitToPage="1"/>
  </sheetPr>
  <dimension ref="A1:U20"/>
  <sheetViews>
    <sheetView rightToLeft="1" view="pageBreakPreview" topLeftCell="A9" zoomScale="55" zoomScaleNormal="100" zoomScaleSheetLayoutView="55" workbookViewId="0">
      <selection activeCell="A51" sqref="A51"/>
    </sheetView>
  </sheetViews>
  <sheetFormatPr defaultColWidth="9.140625" defaultRowHeight="15"/>
  <cols>
    <col min="1" max="1" width="49.85546875" style="38" customWidth="1"/>
    <col min="2" max="2" width="1.28515625" style="38" customWidth="1"/>
    <col min="3" max="3" width="26.5703125" style="45" customWidth="1"/>
    <col min="4" max="4" width="1" style="38" customWidth="1"/>
    <col min="5" max="5" width="28.42578125" style="46" customWidth="1"/>
    <col min="6" max="6" width="1.42578125" style="46" customWidth="1"/>
    <col min="7" max="7" width="26.5703125" style="46" customWidth="1"/>
    <col min="8" max="8" width="1" style="47" customWidth="1"/>
    <col min="9" max="9" width="28.42578125" style="47" customWidth="1"/>
    <col min="10" max="10" width="2" style="47" customWidth="1"/>
    <col min="11" max="11" width="28.5703125" style="48" customWidth="1"/>
    <col min="12" max="12" width="1.5703125" style="38" customWidth="1"/>
    <col min="13" max="13" width="28.42578125" style="45" bestFit="1" customWidth="1"/>
    <col min="14" max="14" width="0.85546875" style="45" customWidth="1"/>
    <col min="15" max="15" width="28.42578125" style="46" bestFit="1" customWidth="1"/>
    <col min="16" max="16" width="0.85546875" style="46" customWidth="1"/>
    <col min="17" max="17" width="28.42578125" style="46" bestFit="1" customWidth="1"/>
    <col min="18" max="18" width="0.85546875" style="46" customWidth="1"/>
    <col min="19" max="19" width="27.140625" style="46" customWidth="1"/>
    <col min="20" max="20" width="1.42578125" style="46" customWidth="1"/>
    <col min="21" max="21" width="29.85546875" style="48" customWidth="1"/>
    <col min="22" max="16384" width="9.140625" style="38"/>
  </cols>
  <sheetData>
    <row r="1" spans="1:21" ht="27.75">
      <c r="A1" s="356" t="s">
        <v>84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</row>
    <row r="2" spans="1:21" ht="27.75">
      <c r="A2" s="356" t="s">
        <v>53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</row>
    <row r="3" spans="1:21" ht="27.75">
      <c r="A3" s="356" t="str">
        <f>' سهام'!A3:W3</f>
        <v>برای ماه منتهی به 1403/02/31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</row>
    <row r="5" spans="1:21" s="39" customFormat="1" ht="27.75">
      <c r="A5" s="331" t="s">
        <v>26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</row>
    <row r="6" spans="1:21" s="39" customFormat="1" ht="9.75" customHeight="1">
      <c r="C6" s="35"/>
      <c r="E6" s="40"/>
      <c r="F6" s="40"/>
      <c r="G6" s="40"/>
      <c r="H6" s="41"/>
      <c r="I6" s="41"/>
      <c r="J6" s="41"/>
      <c r="K6" s="42"/>
      <c r="M6" s="35"/>
      <c r="N6" s="35"/>
      <c r="O6" s="40"/>
      <c r="P6" s="40"/>
      <c r="Q6" s="40"/>
      <c r="R6" s="40"/>
      <c r="S6" s="40"/>
      <c r="T6" s="40"/>
      <c r="U6" s="42"/>
    </row>
    <row r="7" spans="1:21" s="39" customFormat="1" ht="27" customHeight="1" thickBot="1">
      <c r="A7" s="43"/>
      <c r="B7" s="9"/>
      <c r="C7" s="349" t="s">
        <v>289</v>
      </c>
      <c r="D7" s="349"/>
      <c r="E7" s="349"/>
      <c r="F7" s="349"/>
      <c r="G7" s="349"/>
      <c r="H7" s="349"/>
      <c r="I7" s="349"/>
      <c r="J7" s="349"/>
      <c r="K7" s="349"/>
      <c r="L7" s="9"/>
      <c r="M7" s="349" t="s">
        <v>290</v>
      </c>
      <c r="N7" s="349"/>
      <c r="O7" s="349"/>
      <c r="P7" s="349"/>
      <c r="Q7" s="349"/>
      <c r="R7" s="349"/>
      <c r="S7" s="349"/>
      <c r="T7" s="349"/>
      <c r="U7" s="349"/>
    </row>
    <row r="8" spans="1:21" s="19" customFormat="1" ht="24.75" customHeight="1">
      <c r="A8" s="350" t="s">
        <v>22</v>
      </c>
      <c r="B8" s="350"/>
      <c r="C8" s="357" t="s">
        <v>10</v>
      </c>
      <c r="D8" s="352"/>
      <c r="E8" s="359" t="s">
        <v>11</v>
      </c>
      <c r="F8" s="353"/>
      <c r="G8" s="359" t="s">
        <v>12</v>
      </c>
      <c r="H8" s="365"/>
      <c r="I8" s="361" t="s">
        <v>2</v>
      </c>
      <c r="J8" s="361"/>
      <c r="K8" s="361"/>
      <c r="L8" s="350"/>
      <c r="M8" s="357" t="s">
        <v>10</v>
      </c>
      <c r="N8" s="362"/>
      <c r="O8" s="359" t="s">
        <v>11</v>
      </c>
      <c r="P8" s="353"/>
      <c r="Q8" s="359" t="s">
        <v>12</v>
      </c>
      <c r="R8" s="353"/>
      <c r="S8" s="361" t="s">
        <v>2</v>
      </c>
      <c r="T8" s="361"/>
      <c r="U8" s="361"/>
    </row>
    <row r="9" spans="1:21" s="19" customFormat="1" ht="6" customHeight="1" thickBot="1">
      <c r="A9" s="350"/>
      <c r="B9" s="350"/>
      <c r="C9" s="358"/>
      <c r="D9" s="350"/>
      <c r="E9" s="360"/>
      <c r="F9" s="354"/>
      <c r="G9" s="360"/>
      <c r="H9" s="366"/>
      <c r="I9" s="349"/>
      <c r="J9" s="349"/>
      <c r="K9" s="349"/>
      <c r="L9" s="350"/>
      <c r="M9" s="358"/>
      <c r="N9" s="363"/>
      <c r="O9" s="360"/>
      <c r="P9" s="354"/>
      <c r="Q9" s="360"/>
      <c r="R9" s="354"/>
      <c r="S9" s="349"/>
      <c r="T9" s="349"/>
      <c r="U9" s="349"/>
    </row>
    <row r="10" spans="1:21" s="19" customFormat="1" ht="42.75" customHeight="1" thickBot="1">
      <c r="A10" s="351"/>
      <c r="B10" s="350"/>
      <c r="C10" s="50" t="s">
        <v>56</v>
      </c>
      <c r="D10" s="350"/>
      <c r="E10" s="51" t="s">
        <v>57</v>
      </c>
      <c r="F10" s="355"/>
      <c r="G10" s="51" t="s">
        <v>58</v>
      </c>
      <c r="H10" s="366"/>
      <c r="I10" s="10" t="s">
        <v>6</v>
      </c>
      <c r="J10" s="10"/>
      <c r="K10" s="49" t="s">
        <v>17</v>
      </c>
      <c r="L10" s="350"/>
      <c r="M10" s="50" t="s">
        <v>56</v>
      </c>
      <c r="N10" s="364"/>
      <c r="O10" s="51" t="s">
        <v>57</v>
      </c>
      <c r="P10" s="355"/>
      <c r="Q10" s="51" t="s">
        <v>58</v>
      </c>
      <c r="R10" s="355"/>
      <c r="S10" s="11" t="s">
        <v>6</v>
      </c>
      <c r="T10" s="11"/>
      <c r="U10" s="49" t="s">
        <v>17</v>
      </c>
    </row>
    <row r="11" spans="1:21" s="20" customFormat="1" ht="30.75">
      <c r="A11" s="61" t="s">
        <v>86</v>
      </c>
      <c r="C11" s="30">
        <v>0</v>
      </c>
      <c r="D11" s="30"/>
      <c r="E11" s="30">
        <v>0</v>
      </c>
      <c r="F11" s="30"/>
      <c r="G11" s="30">
        <v>0</v>
      </c>
      <c r="H11" s="30"/>
      <c r="I11" s="24">
        <f>C11+E11+G11</f>
        <v>0</v>
      </c>
      <c r="K11" s="58">
        <v>0</v>
      </c>
      <c r="M11" s="30">
        <v>0</v>
      </c>
      <c r="N11" s="24"/>
      <c r="O11" s="24">
        <v>0</v>
      </c>
      <c r="P11" s="24"/>
      <c r="Q11" s="24">
        <v>0</v>
      </c>
      <c r="R11" s="24"/>
      <c r="S11" s="24">
        <f>M11+O11+Q11</f>
        <v>0</v>
      </c>
      <c r="T11" s="6"/>
      <c r="U11" s="58"/>
    </row>
    <row r="12" spans="1:21" s="44" customFormat="1" ht="25.5" customHeight="1" thickBot="1">
      <c r="C12" s="36">
        <f>SUM(C11:C11)</f>
        <v>0</v>
      </c>
      <c r="D12" s="59">
        <v>0</v>
      </c>
      <c r="E12" s="36">
        <f>SUM(E11:E11)</f>
        <v>0</v>
      </c>
      <c r="F12" s="59">
        <v>0</v>
      </c>
      <c r="G12" s="36">
        <f>SUM(G11:G11)</f>
        <v>0</v>
      </c>
      <c r="H12" s="59">
        <v>0</v>
      </c>
      <c r="I12" s="36">
        <f>SUM(I11:I11)</f>
        <v>0</v>
      </c>
      <c r="J12" s="37">
        <v>0</v>
      </c>
      <c r="K12" s="57">
        <f>SUM(K11:K11)</f>
        <v>0</v>
      </c>
      <c r="M12" s="36">
        <f>SUM(M11:M11)</f>
        <v>0</v>
      </c>
      <c r="N12" s="24"/>
      <c r="O12" s="36">
        <f>SUM(O11:O11)</f>
        <v>0</v>
      </c>
      <c r="P12" s="24"/>
      <c r="Q12" s="36">
        <f>SUM(Q11:Q11)</f>
        <v>0</v>
      </c>
      <c r="R12" s="24"/>
      <c r="S12" s="36">
        <f>SUM(S11:S11)</f>
        <v>0</v>
      </c>
      <c r="T12" s="37"/>
      <c r="U12" s="57">
        <f>SUM(U11:U11)</f>
        <v>0</v>
      </c>
    </row>
    <row r="13" spans="1:21" ht="25.5" customHeight="1" thickTop="1">
      <c r="D13" s="24">
        <v>0</v>
      </c>
      <c r="F13" s="24">
        <v>0</v>
      </c>
      <c r="H13" s="24">
        <v>0</v>
      </c>
      <c r="J13" s="6">
        <v>0</v>
      </c>
      <c r="L13" s="20"/>
      <c r="N13" s="24"/>
      <c r="O13" s="47"/>
      <c r="P13" s="24"/>
      <c r="Q13" s="47"/>
      <c r="R13" s="24"/>
      <c r="S13" s="47"/>
      <c r="T13" s="47"/>
    </row>
    <row r="14" spans="1:21" s="53" customFormat="1" ht="33"/>
    <row r="15" spans="1:21" s="53" customFormat="1" ht="33"/>
    <row r="16" spans="1:21" s="53" customFormat="1" ht="33"/>
    <row r="20" spans="4:8" ht="33">
      <c r="D20" s="54"/>
      <c r="E20" s="55"/>
      <c r="F20" s="55"/>
      <c r="G20" s="55"/>
      <c r="H20" s="56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  <mergeCell ref="M7:U7"/>
    <mergeCell ref="C7:K7"/>
    <mergeCell ref="L8:L10"/>
    <mergeCell ref="A8:A10"/>
    <mergeCell ref="B8:B10"/>
    <mergeCell ref="D8:D10"/>
    <mergeCell ref="F8:F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4" tint="0.79998168889431442"/>
    <pageSetUpPr fitToPage="1"/>
  </sheetPr>
  <dimension ref="A1:Q24"/>
  <sheetViews>
    <sheetView rightToLeft="1" view="pageBreakPreview" zoomScale="25" zoomScaleNormal="100" zoomScaleSheetLayoutView="25" workbookViewId="0">
      <selection activeCell="M29" sqref="M29"/>
    </sheetView>
  </sheetViews>
  <sheetFormatPr defaultColWidth="9.140625" defaultRowHeight="21.75"/>
  <cols>
    <col min="1" max="1" width="34.42578125" style="111" bestFit="1" customWidth="1"/>
    <col min="2" max="2" width="0.42578125" style="111" customWidth="1"/>
    <col min="3" max="3" width="21.140625" style="111" bestFit="1" customWidth="1"/>
    <col min="4" max="4" width="0.7109375" style="111" customWidth="1"/>
    <col min="5" max="5" width="20" style="111" bestFit="1" customWidth="1"/>
    <col min="6" max="6" width="0.5703125" style="111" customWidth="1"/>
    <col min="7" max="7" width="18.85546875" style="111" bestFit="1" customWidth="1"/>
    <col min="8" max="8" width="0.5703125" style="111" customWidth="1"/>
    <col min="9" max="9" width="22.85546875" style="111" bestFit="1" customWidth="1"/>
    <col min="10" max="10" width="0.42578125" style="111" customWidth="1"/>
    <col min="11" max="11" width="22.85546875" style="111" bestFit="1" customWidth="1"/>
    <col min="12" max="12" width="0.5703125" style="111" customWidth="1"/>
    <col min="13" max="13" width="21.140625" style="111" bestFit="1" customWidth="1"/>
    <col min="14" max="14" width="0.85546875" style="111" customWidth="1"/>
    <col min="15" max="15" width="21.140625" style="111" bestFit="1" customWidth="1"/>
    <col min="16" max="16" width="0.5703125" style="111" customWidth="1"/>
    <col min="17" max="17" width="22.85546875" style="111" bestFit="1" customWidth="1"/>
    <col min="18" max="18" width="9.140625" style="111"/>
    <col min="19" max="19" width="12.7109375" style="111" bestFit="1" customWidth="1"/>
    <col min="20" max="16384" width="9.140625" style="111"/>
  </cols>
  <sheetData>
    <row r="1" spans="1:17" ht="21" customHeight="1">
      <c r="A1" s="372" t="s">
        <v>84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</row>
    <row r="2" spans="1:17" ht="21.75" customHeight="1">
      <c r="A2" s="372" t="s">
        <v>53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17" ht="23.25" customHeight="1">
      <c r="A3" s="372" t="str">
        <f>' سهام'!A3:W3</f>
        <v>برای ماه منتهی به 1403/02/31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</row>
    <row r="4" spans="1:17">
      <c r="A4" s="339" t="s">
        <v>27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</row>
    <row r="5" spans="1:17" ht="4.5" customHeight="1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</row>
    <row r="6" spans="1:17" ht="22.5" customHeight="1" thickBot="1">
      <c r="A6" s="183"/>
      <c r="B6" s="184"/>
      <c r="C6" s="371" t="s">
        <v>289</v>
      </c>
      <c r="D6" s="371"/>
      <c r="E6" s="371"/>
      <c r="F6" s="371"/>
      <c r="G6" s="371"/>
      <c r="H6" s="371"/>
      <c r="I6" s="371"/>
      <c r="J6" s="149"/>
      <c r="K6" s="371" t="s">
        <v>290</v>
      </c>
      <c r="L6" s="371"/>
      <c r="M6" s="371"/>
      <c r="N6" s="371"/>
      <c r="O6" s="371"/>
      <c r="P6" s="371"/>
      <c r="Q6" s="371"/>
    </row>
    <row r="7" spans="1:17" ht="15.75" customHeight="1">
      <c r="A7" s="367"/>
      <c r="B7" s="368"/>
      <c r="C7" s="369" t="s">
        <v>13</v>
      </c>
      <c r="D7" s="369"/>
      <c r="E7" s="369" t="s">
        <v>11</v>
      </c>
      <c r="F7" s="367"/>
      <c r="G7" s="369" t="s">
        <v>12</v>
      </c>
      <c r="H7" s="367"/>
      <c r="I7" s="369" t="s">
        <v>2</v>
      </c>
      <c r="J7" s="185"/>
      <c r="K7" s="369" t="s">
        <v>13</v>
      </c>
      <c r="L7" s="369"/>
      <c r="M7" s="369" t="s">
        <v>11</v>
      </c>
      <c r="N7" s="367"/>
      <c r="O7" s="369" t="s">
        <v>12</v>
      </c>
      <c r="P7" s="367"/>
      <c r="Q7" s="369" t="s">
        <v>2</v>
      </c>
    </row>
    <row r="8" spans="1:17" ht="12" customHeight="1">
      <c r="A8" s="368"/>
      <c r="B8" s="368"/>
      <c r="C8" s="370"/>
      <c r="D8" s="370"/>
      <c r="E8" s="370"/>
      <c r="F8" s="368"/>
      <c r="G8" s="370"/>
      <c r="H8" s="368"/>
      <c r="I8" s="370"/>
      <c r="J8" s="185"/>
      <c r="K8" s="370"/>
      <c r="L8" s="370"/>
      <c r="M8" s="370"/>
      <c r="N8" s="368"/>
      <c r="O8" s="370"/>
      <c r="P8" s="368"/>
      <c r="Q8" s="370"/>
    </row>
    <row r="9" spans="1:17" ht="20.25" customHeight="1" thickBot="1">
      <c r="A9" s="368"/>
      <c r="B9" s="368"/>
      <c r="C9" s="186" t="s">
        <v>61</v>
      </c>
      <c r="D9" s="370"/>
      <c r="E9" s="186" t="s">
        <v>57</v>
      </c>
      <c r="F9" s="368"/>
      <c r="G9" s="186" t="s">
        <v>58</v>
      </c>
      <c r="H9" s="368"/>
      <c r="I9" s="371"/>
      <c r="J9" s="187"/>
      <c r="K9" s="186" t="s">
        <v>61</v>
      </c>
      <c r="L9" s="370"/>
      <c r="M9" s="186" t="s">
        <v>57</v>
      </c>
      <c r="N9" s="368"/>
      <c r="O9" s="186" t="s">
        <v>58</v>
      </c>
      <c r="P9" s="368"/>
      <c r="Q9" s="371"/>
    </row>
    <row r="10" spans="1:17" ht="27.75" customHeight="1">
      <c r="A10" s="149" t="s">
        <v>217</v>
      </c>
      <c r="B10" s="149"/>
      <c r="C10" s="71">
        <v>0</v>
      </c>
      <c r="D10" s="185"/>
      <c r="E10" s="71">
        <f>VLOOKUP(A10,'درآمد ناشی از تغییر قیمت اوراق '!A7:Q13,9,0)</f>
        <v>6048403527</v>
      </c>
      <c r="F10" s="149"/>
      <c r="G10" s="71">
        <v>0</v>
      </c>
      <c r="H10" s="149"/>
      <c r="I10" s="71">
        <f>G10+E10+C10</f>
        <v>6048403527</v>
      </c>
      <c r="J10" s="187"/>
      <c r="K10" s="71">
        <v>0</v>
      </c>
      <c r="L10" s="185"/>
      <c r="M10" s="71">
        <f>VLOOKUP(A10,'درآمد ناشی از تغییر قیمت اوراق '!$A$7:$Q$13,17,0)</f>
        <v>18965444895</v>
      </c>
      <c r="N10" s="149"/>
      <c r="O10" s="71">
        <v>0</v>
      </c>
      <c r="P10" s="149"/>
      <c r="Q10" s="71">
        <f>K10+M10+O10</f>
        <v>18965444895</v>
      </c>
    </row>
    <row r="11" spans="1:17" ht="27.75" customHeight="1">
      <c r="A11" s="149" t="s">
        <v>145</v>
      </c>
      <c r="B11" s="149"/>
      <c r="C11" s="71">
        <v>5958305598</v>
      </c>
      <c r="D11" s="185"/>
      <c r="E11" s="71">
        <f>VLOOKUP(A11,'درآمد ناشی از تغییر قیمت اوراق '!$A$7:$Q$13,9,0)</f>
        <v>0</v>
      </c>
      <c r="F11" s="149"/>
      <c r="G11" s="71">
        <f>VLOOKUP(A11,'درآمد ناشی ازفروش'!$A$7:$Q$11,9,0)</f>
        <v>0</v>
      </c>
      <c r="H11" s="149"/>
      <c r="I11" s="71">
        <f t="shared" ref="I11:I19" si="0">G11+E11+C11</f>
        <v>5958305598</v>
      </c>
      <c r="J11" s="187"/>
      <c r="K11" s="71">
        <f>IFERROR(VLOOKUP(A11,'سود اوراق بهادار'!$A$7:$Q$12,17,0),0)</f>
        <v>33001116236</v>
      </c>
      <c r="L11" s="185"/>
      <c r="M11" s="71">
        <f>VLOOKUP(A11,'درآمد ناشی از تغییر قیمت اوراق '!$A$7:$Q$13,17,0)</f>
        <v>-6672790338</v>
      </c>
      <c r="N11" s="149"/>
      <c r="O11" s="71">
        <f>VLOOKUP(A11,'درآمد ناشی ازفروش'!$A$7:$Q$11,17,0)</f>
        <v>-1010445125</v>
      </c>
      <c r="P11" s="149"/>
      <c r="Q11" s="71">
        <f>K11+M11+O11</f>
        <v>25317880773</v>
      </c>
    </row>
    <row r="12" spans="1:17" ht="27.75" customHeight="1">
      <c r="A12" s="149" t="s">
        <v>110</v>
      </c>
      <c r="B12" s="149"/>
      <c r="C12" s="71">
        <v>5397506596</v>
      </c>
      <c r="D12" s="185"/>
      <c r="E12" s="71">
        <f>VLOOKUP(A12,'درآمد ناشی از تغییر قیمت اوراق '!$A$7:$Q$13,9,0)</f>
        <v>0</v>
      </c>
      <c r="F12" s="149"/>
      <c r="G12" s="71">
        <f>VLOOKUP(A12,'درآمد ناشی ازفروش'!$A$7:$Q$11,9,0)</f>
        <v>0</v>
      </c>
      <c r="H12" s="149"/>
      <c r="I12" s="71"/>
      <c r="J12" s="187"/>
      <c r="K12" s="71">
        <f>IFERROR(VLOOKUP(A12,'سود اوراق بهادار'!$A$7:$Q$12,17,0),0)</f>
        <v>30271323116</v>
      </c>
      <c r="L12" s="185"/>
      <c r="M12" s="71">
        <f>VLOOKUP(A12,'درآمد ناشی از تغییر قیمت اوراق '!$A$7:$Q$13,17,0)</f>
        <v>25176985846</v>
      </c>
      <c r="N12" s="149"/>
      <c r="O12" s="71">
        <f>VLOOKUP(A12,'درآمد ناشی ازفروش'!$A$7:$Q$11,17,0)</f>
        <v>3876077656</v>
      </c>
      <c r="P12" s="149"/>
      <c r="Q12" s="71">
        <f t="shared" ref="Q12:Q19" si="1">K12+M12+O12</f>
        <v>59324386618</v>
      </c>
    </row>
    <row r="13" spans="1:17" ht="27.75" customHeight="1">
      <c r="A13" s="149" t="s">
        <v>170</v>
      </c>
      <c r="B13" s="149"/>
      <c r="C13" s="71">
        <f>(VLOOKUP(A13,'سود اوراق بهادار'!$A$7:$Q$12,10,FALSE))</f>
        <v>0</v>
      </c>
      <c r="D13" s="185"/>
      <c r="E13" s="71">
        <v>0</v>
      </c>
      <c r="F13" s="149"/>
      <c r="G13" s="71">
        <f>VLOOKUP(A13,'درآمد ناشی ازفروش'!$A$7:$Q$11,9,0)</f>
        <v>0</v>
      </c>
      <c r="H13" s="149"/>
      <c r="I13" s="71"/>
      <c r="J13" s="187"/>
      <c r="K13" s="71">
        <f>IFERROR(VLOOKUP(A13,'سود اوراق بهادار'!$A$7:$Q$12,17,0),0)</f>
        <v>8269843927</v>
      </c>
      <c r="L13" s="185"/>
      <c r="M13" s="71">
        <v>0</v>
      </c>
      <c r="N13" s="149"/>
      <c r="O13" s="71">
        <f>VLOOKUP(A13,'درآمد ناشی ازفروش'!$A$7:$Q$11,17,0)</f>
        <v>-78000000</v>
      </c>
      <c r="P13" s="149"/>
      <c r="Q13" s="71">
        <f t="shared" si="1"/>
        <v>8191843927</v>
      </c>
    </row>
    <row r="14" spans="1:17" ht="27.75" customHeight="1">
      <c r="A14" s="149" t="s">
        <v>132</v>
      </c>
      <c r="B14" s="149"/>
      <c r="C14" s="71">
        <f>(VLOOKUP(A14,'سود اوراق بهادار'!$A$7:$Q$12,10,FALSE))</f>
        <v>0</v>
      </c>
      <c r="D14" s="185"/>
      <c r="E14" s="71">
        <v>0</v>
      </c>
      <c r="F14" s="149"/>
      <c r="G14" s="71">
        <f>VLOOKUP(A14,'درآمد ناشی ازفروش'!$A$7:$Q$11,9,0)</f>
        <v>0</v>
      </c>
      <c r="H14" s="149"/>
      <c r="I14" s="71">
        <f t="shared" si="0"/>
        <v>0</v>
      </c>
      <c r="J14" s="187"/>
      <c r="K14" s="71">
        <f>IFERROR(VLOOKUP(A14,'سود اوراق بهادار'!$A$7:$Q$12,17,0),0)</f>
        <v>38098063699</v>
      </c>
      <c r="L14" s="185"/>
      <c r="M14" s="71">
        <v>0</v>
      </c>
      <c r="N14" s="149"/>
      <c r="O14" s="71">
        <f>VLOOKUP(A14,'درآمد ناشی ازفروش'!$A$7:$Q$11,17,0)</f>
        <v>19836866289</v>
      </c>
      <c r="P14" s="149"/>
      <c r="Q14" s="71">
        <f t="shared" si="1"/>
        <v>57934929988</v>
      </c>
    </row>
    <row r="15" spans="1:17" ht="27.75" customHeight="1">
      <c r="A15" s="153" t="s">
        <v>218</v>
      </c>
      <c r="B15" s="149"/>
      <c r="C15" s="71">
        <v>0</v>
      </c>
      <c r="D15" s="185"/>
      <c r="E15" s="71">
        <f>VLOOKUP(A15,'درآمد ناشی از تغییر قیمت اوراق '!$A$7:$Q$13,9,0)</f>
        <v>7857775452</v>
      </c>
      <c r="F15" s="149"/>
      <c r="G15" s="71">
        <v>0</v>
      </c>
      <c r="H15" s="149"/>
      <c r="I15" s="71">
        <f>G15+E15+C15</f>
        <v>7857775452</v>
      </c>
      <c r="J15" s="187"/>
      <c r="K15" s="71">
        <f>IFERROR(VLOOKUP(A15,'سود اوراق بهادار'!$A$7:$Q$12,17,0),0)</f>
        <v>0</v>
      </c>
      <c r="L15" s="185"/>
      <c r="M15" s="71">
        <f>VLOOKUP(A15,'درآمد ناشی از تغییر قیمت اوراق '!$A$7:$Q$13,17,0)</f>
        <v>25739223442</v>
      </c>
      <c r="N15" s="149"/>
      <c r="O15" s="71">
        <v>0</v>
      </c>
      <c r="P15" s="149"/>
      <c r="Q15" s="71">
        <f t="shared" si="1"/>
        <v>25739223442</v>
      </c>
    </row>
    <row r="16" spans="1:17" ht="21" customHeight="1">
      <c r="A16" s="153" t="s">
        <v>169</v>
      </c>
      <c r="B16" s="149"/>
      <c r="C16" s="71">
        <v>0</v>
      </c>
      <c r="D16" s="185"/>
      <c r="E16" s="71">
        <f>VLOOKUP(A16,'درآمد ناشی از تغییر قیمت اوراق '!$A$7:$Q$13,9,0)</f>
        <v>463915900</v>
      </c>
      <c r="F16" s="149"/>
      <c r="G16" s="71">
        <v>0</v>
      </c>
      <c r="H16" s="149"/>
      <c r="I16" s="71">
        <f t="shared" si="0"/>
        <v>463915900</v>
      </c>
      <c r="J16" s="187"/>
      <c r="K16" s="71">
        <f>IFERROR(VLOOKUP(A16,'سود اوراق بهادار'!$A$7:$Q$12,17,0),0)</f>
        <v>0</v>
      </c>
      <c r="L16" s="185"/>
      <c r="M16" s="71">
        <f>VLOOKUP(A16,'درآمد ناشی از تغییر قیمت اوراق '!$A$7:$Q$13,17,0)</f>
        <v>1874164657</v>
      </c>
      <c r="N16" s="149"/>
      <c r="O16" s="71">
        <v>0</v>
      </c>
      <c r="P16" s="149"/>
      <c r="Q16" s="71">
        <f t="shared" si="1"/>
        <v>1874164657</v>
      </c>
    </row>
    <row r="17" spans="1:17" ht="26.25" customHeight="1">
      <c r="A17" s="153" t="s">
        <v>293</v>
      </c>
      <c r="B17" s="149"/>
      <c r="C17" s="71">
        <v>4837525956</v>
      </c>
      <c r="D17" s="185"/>
      <c r="E17" s="71">
        <f>VLOOKUP(A17,'درآمد ناشی از تغییر قیمت اوراق '!$A$7:$Q$13,9,0)</f>
        <v>-181250000</v>
      </c>
      <c r="F17" s="149"/>
      <c r="G17" s="71">
        <v>0</v>
      </c>
      <c r="H17" s="149"/>
      <c r="I17" s="71">
        <f t="shared" si="0"/>
        <v>4656275956</v>
      </c>
      <c r="J17" s="187"/>
      <c r="K17" s="71">
        <f>IFERROR(VLOOKUP(A17,'سود اوراق بهادار'!$A$7:$Q$12,17,0),0)</f>
        <v>4837525956</v>
      </c>
      <c r="L17" s="185"/>
      <c r="M17" s="71">
        <f>VLOOKUP(A17,'درآمد ناشی از تغییر قیمت اوراق '!$A$7:$Q$13,17,0)</f>
        <v>-181250000</v>
      </c>
      <c r="N17" s="149"/>
      <c r="O17" s="71">
        <v>0</v>
      </c>
      <c r="P17" s="149"/>
      <c r="Q17" s="71">
        <f t="shared" si="1"/>
        <v>4656275956</v>
      </c>
    </row>
    <row r="18" spans="1:17" ht="26.25" customHeight="1">
      <c r="A18" s="153" t="s">
        <v>292</v>
      </c>
      <c r="B18" s="149"/>
      <c r="C18" s="71">
        <v>0</v>
      </c>
      <c r="D18" s="185"/>
      <c r="E18" s="71">
        <f>VLOOKUP(A18,'درآمد ناشی از تغییر قیمت اوراق '!$A$7:$Q$13,9,0)</f>
        <v>-611003063</v>
      </c>
      <c r="F18" s="149"/>
      <c r="G18" s="71">
        <v>0</v>
      </c>
      <c r="H18" s="149"/>
      <c r="I18" s="71">
        <f t="shared" si="0"/>
        <v>-611003063</v>
      </c>
      <c r="J18" s="187"/>
      <c r="K18" s="71">
        <f>IFERROR(VLOOKUP(A18,'سود اوراق بهادار'!$A$7:$Q$12,17,0),0)</f>
        <v>0</v>
      </c>
      <c r="L18" s="185"/>
      <c r="M18" s="71">
        <f>VLOOKUP(A18,'درآمد ناشی از تغییر قیمت اوراق '!$A$7:$Q$13,17,0)</f>
        <v>-611003063</v>
      </c>
      <c r="N18" s="149"/>
      <c r="O18" s="71">
        <v>0</v>
      </c>
      <c r="P18" s="149"/>
      <c r="Q18" s="71">
        <f t="shared" si="1"/>
        <v>-611003063</v>
      </c>
    </row>
    <row r="19" spans="1:17" ht="26.25" customHeight="1">
      <c r="A19" s="153" t="s">
        <v>131</v>
      </c>
      <c r="B19" s="149"/>
      <c r="C19" s="71">
        <f>(VLOOKUP(A19,'سود اوراق بهادار'!$A$7:$Q$12,10,FALSE))</f>
        <v>0</v>
      </c>
      <c r="D19" s="185"/>
      <c r="E19" s="71">
        <v>0</v>
      </c>
      <c r="F19" s="149"/>
      <c r="G19" s="71">
        <f>VLOOKUP(A19,'درآمد ناشی ازفروش'!$A$7:$Q$11,9,0)</f>
        <v>0</v>
      </c>
      <c r="H19" s="149"/>
      <c r="I19" s="71">
        <f t="shared" si="0"/>
        <v>0</v>
      </c>
      <c r="J19" s="187"/>
      <c r="K19" s="71">
        <f>IFERROR(VLOOKUP(A19,'سود اوراق بهادار'!$A$7:$Q$12,17,0),0)</f>
        <v>760435788</v>
      </c>
      <c r="L19" s="185"/>
      <c r="M19" s="71">
        <v>0</v>
      </c>
      <c r="N19" s="149"/>
      <c r="O19" s="71">
        <f>VLOOKUP(A19,'درآمد ناشی ازفروش'!$A$7:$Q$11,17,0)</f>
        <v>-123385340</v>
      </c>
      <c r="P19" s="149"/>
      <c r="Q19" s="71">
        <f t="shared" si="1"/>
        <v>637050448</v>
      </c>
    </row>
    <row r="20" spans="1:17" ht="29.25" customHeight="1" thickBot="1">
      <c r="A20" s="283" t="s">
        <v>2</v>
      </c>
      <c r="B20" s="188"/>
      <c r="C20" s="189">
        <f>SUM(C10:C19)</f>
        <v>16193338150</v>
      </c>
      <c r="D20" s="84" t="e">
        <f>SUM(#REF!)</f>
        <v>#REF!</v>
      </c>
      <c r="E20" s="189">
        <f>SUM(E10:E19)</f>
        <v>13577841816</v>
      </c>
      <c r="F20" s="84" t="e">
        <f>SUM(#REF!)</f>
        <v>#REF!</v>
      </c>
      <c r="G20" s="189">
        <f>SUM(G10:G19)</f>
        <v>0</v>
      </c>
      <c r="H20" s="84" t="e">
        <f>SUM(#REF!)</f>
        <v>#REF!</v>
      </c>
      <c r="I20" s="189">
        <f>SUM(I10:I19)</f>
        <v>24373673370</v>
      </c>
      <c r="J20" s="84" t="e">
        <f>SUM(#REF!)</f>
        <v>#REF!</v>
      </c>
      <c r="K20" s="189">
        <f>SUM(K10:K19)</f>
        <v>115238308722</v>
      </c>
      <c r="L20" s="84" t="e">
        <f>SUM(#REF!)</f>
        <v>#REF!</v>
      </c>
      <c r="M20" s="189">
        <f>SUM(M10:M19)</f>
        <v>64290775439</v>
      </c>
      <c r="N20" s="84" t="e">
        <f>SUM(#REF!)</f>
        <v>#REF!</v>
      </c>
      <c r="O20" s="189">
        <f>SUM(O10:O19)</f>
        <v>22501113480</v>
      </c>
      <c r="P20" s="84" t="e">
        <f>SUM(#REF!)</f>
        <v>#REF!</v>
      </c>
      <c r="Q20" s="189">
        <f>SUM(Q10:Q19)</f>
        <v>202030197641</v>
      </c>
    </row>
    <row r="21" spans="1:17" ht="22.5" thickTop="1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</row>
    <row r="22" spans="1:17">
      <c r="C22" s="179"/>
      <c r="E22" s="179"/>
      <c r="G22" s="179"/>
      <c r="I22" s="179"/>
      <c r="M22" s="179"/>
      <c r="O22" s="179"/>
    </row>
    <row r="23" spans="1:17">
      <c r="C23" s="179"/>
      <c r="K23" s="179"/>
      <c r="M23" s="190"/>
    </row>
    <row r="24" spans="1:17">
      <c r="K24" s="179"/>
      <c r="M24" s="179"/>
      <c r="O24" s="179"/>
    </row>
  </sheetData>
  <autoFilter ref="A9:Q9" xr:uid="{00000000-0009-0000-0000-00000B000000}"/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25" right="0.25" top="0.75" bottom="0.75" header="0.3" footer="0.3"/>
  <pageSetup paperSize="9" scale="6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0A9D6-4C85-4EAC-8EB0-A20717998716}">
  <dimension ref="A1:AH61"/>
  <sheetViews>
    <sheetView rightToLeft="1" view="pageBreakPreview" zoomScale="60" zoomScaleNormal="100" workbookViewId="0">
      <selection activeCell="K57" sqref="K57"/>
    </sheetView>
  </sheetViews>
  <sheetFormatPr defaultRowHeight="15"/>
  <cols>
    <col min="1" max="1" width="17.7109375" bestFit="1" customWidth="1"/>
    <col min="2" max="2" width="18.28515625" bestFit="1" customWidth="1"/>
    <col min="3" max="3" width="7.5703125" bestFit="1" customWidth="1"/>
    <col min="4" max="4" width="5.85546875" bestFit="1" customWidth="1"/>
    <col min="5" max="5" width="11" bestFit="1" customWidth="1"/>
    <col min="6" max="6" width="16.28515625" bestFit="1" customWidth="1"/>
    <col min="7" max="7" width="5.42578125" bestFit="1" customWidth="1"/>
    <col min="8" max="8" width="16.85546875" bestFit="1" customWidth="1"/>
  </cols>
  <sheetData>
    <row r="1" spans="1:17" ht="21">
      <c r="A1" s="373" t="s">
        <v>329</v>
      </c>
      <c r="B1" s="373"/>
      <c r="C1" s="373"/>
      <c r="D1" s="373"/>
      <c r="E1" s="373"/>
      <c r="F1" s="373"/>
      <c r="G1" s="373"/>
      <c r="H1" s="373"/>
      <c r="I1" s="262"/>
      <c r="J1" s="262"/>
      <c r="K1" s="262"/>
      <c r="L1" s="262"/>
      <c r="M1" s="262"/>
      <c r="N1" s="262"/>
      <c r="O1" s="262"/>
      <c r="P1" s="262"/>
      <c r="Q1" s="262"/>
    </row>
    <row r="2" spans="1:17" ht="21">
      <c r="A2" s="373" t="s">
        <v>53</v>
      </c>
      <c r="B2" s="373"/>
      <c r="C2" s="373"/>
      <c r="D2" s="373"/>
      <c r="E2" s="373"/>
      <c r="F2" s="373"/>
      <c r="G2" s="373"/>
      <c r="H2" s="373"/>
      <c r="I2" s="262"/>
      <c r="J2" s="262"/>
      <c r="K2" s="262"/>
      <c r="L2" s="262"/>
      <c r="M2" s="262"/>
      <c r="N2" s="262"/>
      <c r="O2" s="262"/>
      <c r="P2" s="262"/>
      <c r="Q2" s="262"/>
    </row>
    <row r="3" spans="1:17" ht="21">
      <c r="A3" s="373" t="s">
        <v>330</v>
      </c>
      <c r="B3" s="373"/>
      <c r="C3" s="373"/>
      <c r="D3" s="373"/>
      <c r="E3" s="373"/>
      <c r="F3" s="373"/>
      <c r="G3" s="373"/>
      <c r="H3" s="373"/>
      <c r="I3" s="262"/>
      <c r="J3" s="262"/>
      <c r="K3" s="262"/>
      <c r="L3" s="262"/>
      <c r="M3" s="262"/>
      <c r="N3" s="262"/>
      <c r="O3" s="262"/>
      <c r="P3" s="262"/>
      <c r="Q3" s="262"/>
    </row>
    <row r="5" spans="1:17" ht="25.5">
      <c r="A5" s="374" t="s">
        <v>331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</row>
    <row r="7" spans="1:17" ht="30">
      <c r="A7" s="263" t="s">
        <v>332</v>
      </c>
      <c r="B7" s="263" t="s">
        <v>333</v>
      </c>
      <c r="C7" s="263" t="s">
        <v>334</v>
      </c>
      <c r="D7" s="263" t="s">
        <v>335</v>
      </c>
      <c r="E7" s="263" t="s">
        <v>336</v>
      </c>
      <c r="F7" s="264" t="s">
        <v>337</v>
      </c>
      <c r="G7" s="263" t="s">
        <v>338</v>
      </c>
      <c r="H7" s="264" t="s">
        <v>339</v>
      </c>
    </row>
    <row r="8" spans="1:17" ht="17.25">
      <c r="A8" s="375" t="s">
        <v>340</v>
      </c>
      <c r="B8" s="376" t="s">
        <v>341</v>
      </c>
      <c r="C8" s="265" t="s">
        <v>342</v>
      </c>
      <c r="D8" s="265"/>
      <c r="E8" s="265"/>
      <c r="F8" s="265"/>
      <c r="G8" s="265"/>
      <c r="H8" s="265"/>
    </row>
    <row r="9" spans="1:17" ht="17.25">
      <c r="A9" s="375"/>
      <c r="B9" s="376"/>
      <c r="C9" s="265" t="s">
        <v>343</v>
      </c>
      <c r="D9" s="265"/>
      <c r="E9" s="265"/>
      <c r="F9" s="265"/>
      <c r="G9" s="265"/>
      <c r="H9" s="265"/>
    </row>
    <row r="10" spans="1:17" ht="17.25">
      <c r="A10" s="375" t="s">
        <v>340</v>
      </c>
      <c r="B10" s="376" t="s">
        <v>344</v>
      </c>
      <c r="C10" s="265" t="s">
        <v>342</v>
      </c>
      <c r="D10" s="265"/>
      <c r="E10" s="265"/>
      <c r="F10" s="265"/>
      <c r="G10" s="265"/>
      <c r="H10" s="265"/>
    </row>
    <row r="11" spans="1:17" ht="17.25">
      <c r="A11" s="375"/>
      <c r="B11" s="376"/>
      <c r="C11" s="265" t="s">
        <v>345</v>
      </c>
      <c r="D11" s="265"/>
      <c r="E11" s="265"/>
      <c r="F11" s="265"/>
      <c r="G11" s="265"/>
      <c r="H11" s="265"/>
    </row>
    <row r="12" spans="1:17" ht="57">
      <c r="A12" s="267" t="s">
        <v>346</v>
      </c>
      <c r="B12" s="266" t="s">
        <v>347</v>
      </c>
      <c r="C12" s="265" t="s">
        <v>348</v>
      </c>
      <c r="D12" s="265"/>
      <c r="E12" s="265"/>
      <c r="F12" s="265"/>
      <c r="G12" s="265"/>
      <c r="H12" s="265"/>
    </row>
    <row r="13" spans="1:17" ht="17.25">
      <c r="A13" s="375" t="s">
        <v>349</v>
      </c>
      <c r="B13" s="375" t="s">
        <v>349</v>
      </c>
      <c r="C13" s="265" t="s">
        <v>350</v>
      </c>
      <c r="D13" s="265"/>
      <c r="E13" s="265"/>
      <c r="F13" s="265"/>
      <c r="G13" s="265"/>
      <c r="H13" s="265"/>
    </row>
    <row r="14" spans="1:17" ht="17.25">
      <c r="A14" s="375"/>
      <c r="B14" s="375"/>
      <c r="C14" s="265" t="s">
        <v>351</v>
      </c>
      <c r="D14" s="265"/>
      <c r="E14" s="265"/>
      <c r="F14" s="265"/>
      <c r="G14" s="265"/>
      <c r="H14" s="265"/>
    </row>
    <row r="15" spans="1:17" ht="17.25">
      <c r="A15" s="375"/>
      <c r="B15" s="375"/>
      <c r="C15" s="265" t="s">
        <v>352</v>
      </c>
      <c r="D15" s="265"/>
      <c r="E15" s="265"/>
      <c r="F15" s="265"/>
      <c r="G15" s="265"/>
      <c r="H15" s="265"/>
    </row>
    <row r="16" spans="1:17" ht="17.25">
      <c r="A16" s="375"/>
      <c r="B16" s="375"/>
      <c r="C16" s="265" t="s">
        <v>353</v>
      </c>
      <c r="D16" s="265"/>
      <c r="E16" s="265"/>
      <c r="F16" s="265"/>
      <c r="G16" s="265"/>
      <c r="H16" s="265"/>
    </row>
    <row r="18" spans="1:6" ht="17.25">
      <c r="A18" s="377" t="s">
        <v>354</v>
      </c>
      <c r="B18" s="377"/>
      <c r="C18" s="377"/>
      <c r="D18" s="377"/>
      <c r="E18" s="377"/>
      <c r="F18" s="377"/>
    </row>
    <row r="28" spans="1:6">
      <c r="A28" t="s">
        <v>355</v>
      </c>
    </row>
    <row r="61" spans="34:34">
      <c r="AH61" t="s">
        <v>356</v>
      </c>
    </row>
  </sheetData>
  <mergeCells count="11">
    <mergeCell ref="A10:A11"/>
    <mergeCell ref="B10:B11"/>
    <mergeCell ref="A13:A16"/>
    <mergeCell ref="B13:B16"/>
    <mergeCell ref="A18:F18"/>
    <mergeCell ref="A1:H1"/>
    <mergeCell ref="A2:H2"/>
    <mergeCell ref="A3:H3"/>
    <mergeCell ref="A5:Q5"/>
    <mergeCell ref="A8:A9"/>
    <mergeCell ref="B8:B9"/>
  </mergeCells>
  <pageMargins left="0.7" right="0.7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22</vt:i4>
      </vt:variant>
    </vt:vector>
  </HeadingPairs>
  <TitlesOfParts>
    <vt:vector size="38" baseType="lpstr">
      <vt:lpstr>روکش</vt:lpstr>
      <vt:lpstr> سهام</vt:lpstr>
      <vt:lpstr>اوراق</vt:lpstr>
      <vt:lpstr>تعدیل اوراق</vt:lpstr>
      <vt:lpstr>سپرده</vt:lpstr>
      <vt:lpstr>درآمدها</vt:lpstr>
      <vt:lpstr>درآمد سرمایه گذاری در سهام </vt:lpstr>
      <vt:lpstr>درآمد سرمایه گذاری در اوراق بها</vt:lpstr>
      <vt:lpstr>مبالغ تخصیصی اوراق 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ازفروش</vt:lpstr>
      <vt:lpstr>درآمد ناشی از تغییر قیمت اوراق </vt:lpstr>
      <vt:lpstr>'سود اوراق بهادار'!A</vt:lpstr>
      <vt:lpstr>A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'مبالغ تخصیصی اوراق 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Samira Sabzi</cp:lastModifiedBy>
  <cp:lastPrinted>2019-05-29T09:35:10Z</cp:lastPrinted>
  <dcterms:created xsi:type="dcterms:W3CDTF">2017-11-22T14:26:20Z</dcterms:created>
  <dcterms:modified xsi:type="dcterms:W3CDTF">2024-05-29T08:48:40Z</dcterms:modified>
</cp:coreProperties>
</file>