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Y:\fund\ندای ثابت کیان\گزارش ماهانه\1401\خرداد\"/>
    </mc:Choice>
  </mc:AlternateContent>
  <xr:revisionPtr revIDLastSave="0" documentId="13_ncr:1_{B83E81EE-C938-4A2C-B876-B9C988906659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بانکی'!$A$7:$M$7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بانکی'!$A$6:$Q$6</definedName>
    <definedName name="_xlnm.Print_Area" localSheetId="1">' سهام'!$A$1:$W$12</definedName>
    <definedName name="_xlnm.Print_Area" localSheetId="2">اوراق!$A$1:$AG$14</definedName>
    <definedName name="_xlnm.Print_Area" localSheetId="3">'تعدیل اوراق'!$A$1:$M$12</definedName>
    <definedName name="_xlnm.Print_Area" localSheetId="12">'درآمد سپرده بانکی'!$A$1:$L$11</definedName>
    <definedName name="_xlnm.Print_Area" localSheetId="11">'درآمد سرمایه گذاری در اوراق بها'!$A$1:$Q$17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'!$A$1:$Q$14</definedName>
    <definedName name="_xlnm.Print_Area" localSheetId="8">'درآمد ناشی ازفروش'!$A$1:$Q$15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سپرده!$A$1:$S$14</definedName>
    <definedName name="_xlnm.Print_Area" localSheetId="6">'سود اوراق بهادار و سپرده بانکی'!$A$1:$Q$14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4" l="1"/>
  <c r="G9" i="14" s="1"/>
  <c r="E8" i="14"/>
  <c r="E7" i="14"/>
  <c r="N9" i="19"/>
  <c r="I10" i="14" l="1"/>
  <c r="C9" i="8"/>
  <c r="E9" i="8"/>
  <c r="O12" i="13" l="1"/>
  <c r="M12" i="13"/>
  <c r="G12" i="13"/>
  <c r="I12" i="13"/>
  <c r="K8" i="13"/>
  <c r="K12" i="13" s="1"/>
  <c r="K9" i="13"/>
  <c r="K10" i="13"/>
  <c r="K11" i="13"/>
  <c r="K7" i="13"/>
  <c r="Q8" i="13"/>
  <c r="Q9" i="13"/>
  <c r="Q10" i="13"/>
  <c r="I9" i="7" s="1"/>
  <c r="Q11" i="13"/>
  <c r="Q7" i="13"/>
  <c r="Q12" i="13" l="1"/>
  <c r="AE12" i="17"/>
  <c r="AG12" i="17" s="1"/>
  <c r="AE9" i="17"/>
  <c r="AE10" i="17"/>
  <c r="AG10" i="17" s="1"/>
  <c r="AE11" i="17"/>
  <c r="AG11" i="17" s="1"/>
  <c r="N10" i="19"/>
  <c r="K9" i="19"/>
  <c r="I9" i="19"/>
  <c r="I10" i="19"/>
  <c r="AE13" i="17" l="1"/>
  <c r="K10" i="19"/>
  <c r="O9" i="19"/>
  <c r="P9" i="19" s="1"/>
  <c r="O10" i="19"/>
  <c r="P10" i="19" s="1"/>
  <c r="O15" i="6" l="1"/>
  <c r="O14" i="6"/>
  <c r="O12" i="6"/>
  <c r="Q12" i="6" s="1"/>
  <c r="O10" i="6"/>
  <c r="Q10" i="6" s="1"/>
  <c r="M15" i="6"/>
  <c r="M13" i="6"/>
  <c r="M11" i="6"/>
  <c r="K14" i="6"/>
  <c r="Q14" i="6" s="1"/>
  <c r="K13" i="6"/>
  <c r="K11" i="6"/>
  <c r="I12" i="6"/>
  <c r="I10" i="6"/>
  <c r="G15" i="6"/>
  <c r="E13" i="6"/>
  <c r="E11" i="6"/>
  <c r="E15" i="6"/>
  <c r="C14" i="6"/>
  <c r="C13" i="6"/>
  <c r="C11" i="6"/>
  <c r="Q10" i="14"/>
  <c r="O10" i="14"/>
  <c r="M10" i="14"/>
  <c r="E10" i="14"/>
  <c r="G8" i="14"/>
  <c r="G7" i="14"/>
  <c r="G8" i="15"/>
  <c r="G9" i="15"/>
  <c r="G7" i="15"/>
  <c r="O8" i="15"/>
  <c r="O9" i="15"/>
  <c r="O10" i="15"/>
  <c r="O7" i="15"/>
  <c r="AC13" i="17"/>
  <c r="W13" i="17"/>
  <c r="T13" i="17"/>
  <c r="O13" i="17"/>
  <c r="Q13" i="17"/>
  <c r="AG9" i="17"/>
  <c r="AG13" i="17" s="1"/>
  <c r="E10" i="11"/>
  <c r="I13" i="6" l="1"/>
  <c r="Q15" i="6"/>
  <c r="E16" i="6"/>
  <c r="I11" i="6"/>
  <c r="Q11" i="6"/>
  <c r="Q13" i="6"/>
  <c r="Q16" i="6" s="1"/>
  <c r="I15" i="6"/>
  <c r="G10" i="14"/>
  <c r="A3" i="19"/>
  <c r="A3" i="17"/>
  <c r="I10" i="7" l="1"/>
  <c r="E9" i="7"/>
  <c r="E10" i="7" l="1"/>
  <c r="E9" i="11"/>
  <c r="O16" i="6" l="1"/>
  <c r="K16" i="6"/>
  <c r="C16" i="6"/>
  <c r="M16" i="6" l="1"/>
  <c r="G8" i="7"/>
  <c r="G9" i="7"/>
  <c r="Q11" i="15"/>
  <c r="G10" i="7" l="1"/>
  <c r="Q12" i="2" l="1"/>
  <c r="S10" i="2"/>
  <c r="S11" i="2"/>
  <c r="S9" i="2"/>
  <c r="S12" i="2" l="1"/>
  <c r="W10" i="1"/>
  <c r="K9" i="7" l="1"/>
  <c r="O11" i="15"/>
  <c r="M11" i="15"/>
  <c r="E11" i="15"/>
  <c r="O12" i="2"/>
  <c r="M12" i="2"/>
  <c r="K12" i="2"/>
  <c r="E8" i="11" l="1"/>
  <c r="K8" i="7"/>
  <c r="I9" i="11" l="1"/>
  <c r="K10" i="7"/>
  <c r="Q9" i="18"/>
  <c r="S8" i="18"/>
  <c r="M8" i="18"/>
  <c r="S11" i="5"/>
  <c r="I11" i="5"/>
  <c r="I8" i="11" l="1"/>
  <c r="M9" i="18"/>
  <c r="K9" i="18"/>
  <c r="I9" i="18"/>
  <c r="O9" i="18"/>
  <c r="S9" i="18"/>
  <c r="W11" i="1" l="1"/>
  <c r="U11" i="1"/>
  <c r="S11" i="1"/>
  <c r="M11" i="1"/>
  <c r="J11" i="1"/>
  <c r="G11" i="1"/>
  <c r="E11" i="1"/>
  <c r="D11" i="1"/>
  <c r="C12" i="5"/>
  <c r="E12" i="5"/>
  <c r="G12" i="5"/>
  <c r="M12" i="5"/>
  <c r="O12" i="5"/>
  <c r="Q12" i="5"/>
  <c r="I12" i="5" l="1"/>
  <c r="S12" i="5"/>
  <c r="E7" i="11" s="1"/>
  <c r="I7" i="11" l="1"/>
  <c r="U12" i="5"/>
  <c r="E11" i="11" l="1"/>
  <c r="K12" i="5"/>
  <c r="G7" i="11" l="1"/>
  <c r="J4" i="11"/>
  <c r="G8" i="11"/>
  <c r="P12" i="13"/>
  <c r="J9" i="18"/>
  <c r="L9" i="18"/>
  <c r="N9" i="18"/>
  <c r="R9" i="18"/>
  <c r="G10" i="11" l="1"/>
  <c r="G9" i="11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13"/>
  <c r="A3" i="2" l="1"/>
  <c r="A3" i="11" s="1"/>
  <c r="I10" i="11" l="1"/>
  <c r="I11" i="11" s="1"/>
  <c r="G11" i="11" l="1"/>
  <c r="I11" i="15"/>
  <c r="G11" i="15"/>
  <c r="G14" i="6"/>
  <c r="G16" i="6" s="1"/>
  <c r="I14" i="6" l="1"/>
  <c r="I1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<sst xmlns="http://schemas.openxmlformats.org/spreadsheetml/2006/main" count="312" uniqueCount="150">
  <si>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</si>
  <si>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</si>
  <si>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</si>
  <si>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</si>
  <si>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</si>
  <si>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</si>
  <si>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</si>
  <si>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</si>
  <si>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</si>
  <si>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</si>
  <si>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</si>
  <si>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</si>
  <si>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</si>
  <si>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</si>
  <si>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</si>
  <si>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</si>
  <si>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</si>
  <si>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</si>
  <si>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</si>
  <si>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</si>
  <si>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</si>
  <si>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</si>
  <si>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</si>
  <si>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</si>
  <si>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</si>
  <si>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</si>
  <si>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</si>
  <si>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</si>
  <si>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</si>
  <si>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</si>
  <si>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</si>
  <si>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</si>
  <si>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</si>
  <si>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</si>
  <si>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</si>
  <si>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</si>
  <si>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</si>
  <si>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</si>
  <si>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</si>
  <si>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</si>
  <si>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</si>
  <si>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</si>
  <si>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</si>
  <si>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</si>
  <si>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</si>
  <si>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</si>
  <si>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</si>
  <si>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</si>
  <si>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</si>
  <si>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</si>
  <si>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</si>
  <si>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</si>
  <si>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</si>
  <si>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</si>
  <si>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</si>
  <si>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</si>
  <si>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</si>
  <si>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</si>
  <si>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</si>
  <si>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</si>
  <si>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</si>
  <si>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</si>
  <si>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</si>
  <si>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</si>
  <si>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</si>
  <si>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</si>
  <si>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</si>
  <si>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</si>
  <si>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</si>
  <si>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</si>
  <si>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</si>
  <si>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</si>
  <si>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</si>
  <si>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</si>
  <si>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</si>
  <si>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</si>
  <si>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</si>
  <si>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</si>
  <si>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</si>
  <si>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</si>
  <si>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</si>
  <si>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</si>
  <si>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</si>
  <si>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</si>
  <si>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</si>
  <si>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</si>
  <si>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</si>
  <si>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</si>
  <si>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</si>
  <si>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</si>
  <si>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</si>
  <si>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</si>
  <si>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</si>
  <si>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</si>
  <si>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</si>
  <si>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</si>
  <si>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</si>
  <si>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</si>
  <si>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اسناد خزانه-م16بودجه98-010503 (اخزا816)</t>
  </si>
  <si>
    <t>بلی</t>
  </si>
  <si>
    <t>1398/05/03</t>
  </si>
  <si>
    <t>1401/05/03</t>
  </si>
  <si>
    <t>مرابحه عام دولت3-ش.خ 0103 (اراد35)</t>
  </si>
  <si>
    <t>1399/04/03</t>
  </si>
  <si>
    <t>1401/03/03</t>
  </si>
  <si>
    <t>صکوک اجاره غدیر 408 (صغدیر408)</t>
  </si>
  <si>
    <t>1400/08/26</t>
  </si>
  <si>
    <t>1404/08/26</t>
  </si>
  <si>
    <t>پاسارگاد کوتاه مدت</t>
  </si>
  <si>
    <t>پاسارگاد 2099012152272681</t>
  </si>
  <si>
    <t>209-8100-15227268-1</t>
  </si>
  <si>
    <t>209-9012-15227268-1</t>
  </si>
  <si>
    <t>اسنادخزانه-م17بودجه99-010226 (اخزا917)</t>
  </si>
  <si>
    <t>اسنادخزانه-م18بودجه99-010323 (اخزا918)</t>
  </si>
  <si>
    <t>برای ماه منتهی به 1401/01/31</t>
  </si>
  <si>
    <t>بلند مدت</t>
  </si>
  <si>
    <t>پاسارگاد بلند مدت</t>
  </si>
  <si>
    <t>تعدیل کارمزد کارگزاری‫</t>
  </si>
  <si>
    <t>1401/02/31</t>
  </si>
  <si>
    <t xml:space="preserve">پاسارگاد </t>
  </si>
  <si>
    <t>1401/01/10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</si>
  <si>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</si>
  <si>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</si>
  <si>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</si>
  <si>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</si>
  <si>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</si>
  <si>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</si>
  <si>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به منظور جلوگیری از نوسانات NAV صندوق در زمان سررسید اوراق مذکور، تفاوت قیمت بازخرید و قیمت تمام شده آن را به صورت روزانه تحت عنوان قیمت کارشناسی تا تاریخ سررسید ثبت می گردد.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</si>
  <si>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</si>
  <si>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</si>
  <si>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‫قیمت
پایانی</t>
  </si>
  <si>
    <t>منتهی به 1401/03/31</t>
  </si>
  <si>
    <t>1401/03/31</t>
  </si>
  <si>
    <t>برای ماه منتهی به 1401/03/31</t>
  </si>
  <si>
    <t>طی خرداد ماه</t>
  </si>
  <si>
    <t>از ابتدای سال مالی تا پایان خرداد ماه</t>
  </si>
  <si>
    <t>‫1401/03/31</t>
  </si>
  <si>
    <t>از ابتدای سال مالی تا خرداد ماه</t>
  </si>
  <si>
    <t>1000000.0000</t>
  </si>
  <si>
    <t>اجاره غدیر ایرانیان 14050114 (غدیر05)</t>
  </si>
  <si>
    <t>1401/01/14</t>
  </si>
  <si>
    <t>1405/01/14</t>
  </si>
  <si>
    <t>981,280</t>
  </si>
  <si>
    <t>1,005,943</t>
  </si>
  <si>
    <t>1,001,350</t>
  </si>
  <si>
    <t>اجاره غدیر ایرانیان14050114</t>
  </si>
  <si>
    <t>18.00</t>
  </si>
  <si>
    <t>15.00</t>
  </si>
  <si>
    <t>18.50</t>
  </si>
  <si>
    <t>2099012152272681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</si>
</sst>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</numFmts>
  <fonts count="5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b/>
      <sz val="12"/>
      <color rgb="FFFF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68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2" fontId="18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 applyFill="1"/>
    <xf numFmtId="0" fontId="10" fillId="0" borderId="0" xfId="0" applyFont="1" applyFill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164" fontId="18" fillId="0" borderId="1" xfId="1" applyNumberFormat="1" applyFont="1" applyBorder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2" fontId="18" fillId="0" borderId="2" xfId="0" applyNumberFormat="1" applyFont="1" applyBorder="1" applyAlignment="1">
      <alignment horizontal="center" vertical="center" readingOrder="2"/>
    </xf>
    <xf numFmtId="38" fontId="18" fillId="0" borderId="10" xfId="0" applyNumberFormat="1" applyFont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45" fillId="0" borderId="0" xfId="0" applyFont="1"/>
    <xf numFmtId="166" fontId="48" fillId="0" borderId="0" xfId="1" applyNumberFormat="1" applyFont="1" applyAlignment="1">
      <alignment horizontal="left" vertical="center" wrapText="1" shrinkToFit="1"/>
    </xf>
    <xf numFmtId="167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 applyAlignment="1"/>
    <xf numFmtId="37" fontId="44" fillId="0" borderId="16" xfId="0" applyNumberFormat="1" applyFont="1" applyBorder="1" applyAlignment="1">
      <alignment horizontal="center" vertical="center"/>
    </xf>
    <xf numFmtId="0" fontId="45" fillId="0" borderId="3" xfId="0" applyFont="1" applyBorder="1"/>
    <xf numFmtId="37" fontId="44" fillId="0" borderId="15" xfId="0" applyNumberFormat="1" applyFont="1" applyFill="1" applyBorder="1" applyAlignment="1">
      <alignment horizontal="center" vertical="center" wrapText="1"/>
    </xf>
    <xf numFmtId="37" fontId="44" fillId="0" borderId="17" xfId="0" applyNumberFormat="1" applyFont="1" applyBorder="1" applyAlignment="1">
      <alignment horizontal="center" vertical="center"/>
    </xf>
    <xf numFmtId="37" fontId="46" fillId="0" borderId="18" xfId="0" applyNumberFormat="1" applyFont="1" applyFill="1" applyBorder="1" applyAlignment="1">
      <alignment horizontal="right" vertical="center" wrapText="1"/>
    </xf>
    <xf numFmtId="0" fontId="47" fillId="0" borderId="1" xfId="0" applyFont="1" applyBorder="1" applyAlignment="1">
      <alignment horizontal="center"/>
    </xf>
    <xf numFmtId="164" fontId="46" fillId="0" borderId="1" xfId="0" applyNumberFormat="1" applyFont="1" applyFill="1" applyBorder="1" applyAlignment="1">
      <alignment horizontal="left" vertical="center" wrapText="1" shrinkToFit="1"/>
    </xf>
    <xf numFmtId="0" fontId="48" fillId="0" borderId="1" xfId="0" applyFont="1" applyBorder="1"/>
    <xf numFmtId="37" fontId="46" fillId="0" borderId="19" xfId="0" applyNumberFormat="1" applyFont="1" applyBorder="1" applyAlignment="1">
      <alignment horizontal="right" vertical="center" wrapText="1"/>
    </xf>
    <xf numFmtId="168" fontId="46" fillId="0" borderId="1" xfId="0" applyNumberFormat="1" applyFont="1" applyFill="1" applyBorder="1" applyAlignment="1">
      <alignment horizontal="left" vertical="center" wrapText="1" shrinkToFit="1"/>
    </xf>
    <xf numFmtId="164" fontId="9" fillId="0" borderId="0" xfId="1" applyNumberFormat="1" applyFont="1" applyAlignment="1"/>
    <xf numFmtId="164" fontId="48" fillId="0" borderId="0" xfId="1" applyNumberFormat="1" applyFont="1" applyAlignment="1">
      <alignment horizontal="left" vertical="center" wrapText="1" shrinkToFit="1"/>
    </xf>
    <xf numFmtId="164" fontId="0" fillId="0" borderId="0" xfId="1" applyNumberFormat="1" applyFont="1"/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Border="1"/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 applyFill="1"/>
    <xf numFmtId="164" fontId="20" fillId="0" borderId="0" xfId="0" applyNumberFormat="1" applyFont="1" applyFill="1"/>
    <xf numFmtId="3" fontId="20" fillId="0" borderId="0" xfId="0" applyNumberFormat="1" applyFont="1" applyFill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/>
    <xf numFmtId="0" fontId="15" fillId="0" borderId="0" xfId="0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164" fontId="20" fillId="0" borderId="0" xfId="1" applyNumberFormat="1" applyFont="1" applyFill="1"/>
    <xf numFmtId="0" fontId="14" fillId="0" borderId="0" xfId="0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 applyFill="1"/>
    <xf numFmtId="0" fontId="20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  <xf numFmtId="3" fontId="6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Alignment="1">
      <alignment horizontal="center" vertical="center"/>
    </xf>
    <xf numFmtId="37" fontId="46" fillId="0" borderId="20" xfId="0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center"/>
    </xf>
    <xf numFmtId="164" fontId="46" fillId="0" borderId="0" xfId="0" applyNumberFormat="1" applyFont="1" applyFill="1" applyBorder="1" applyAlignment="1">
      <alignment horizontal="left" vertical="center" wrapText="1" shrinkToFit="1"/>
    </xf>
    <xf numFmtId="168" fontId="46" fillId="0" borderId="0" xfId="0" applyNumberFormat="1" applyFont="1" applyFill="1" applyBorder="1" applyAlignment="1">
      <alignment horizontal="left" vertical="center" wrapText="1" shrinkToFit="1"/>
    </xf>
    <xf numFmtId="0" fontId="48" fillId="0" borderId="0" xfId="0" applyFont="1" applyBorder="1"/>
    <xf numFmtId="37" fontId="46" fillId="0" borderId="21" xfId="0" applyNumberFormat="1" applyFont="1" applyBorder="1" applyAlignment="1">
      <alignment horizontal="right" vertical="center" wrapText="1"/>
    </xf>
    <xf numFmtId="164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3" fontId="14" fillId="0" borderId="0" xfId="0" applyNumberFormat="1" applyFont="1" applyFill="1"/>
    <xf numFmtId="164" fontId="54" fillId="0" borderId="0" xfId="1" applyNumberFormat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164" fontId="53" fillId="0" borderId="0" xfId="0" applyNumberFormat="1" applyFont="1" applyAlignment="1">
      <alignment vertical="center" wrapText="1" shrinkToFi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0" xfId="0" applyFont="1" applyFill="1" applyAlignment="1">
      <alignment horizontal="center" vertical="center" wrapText="1" readingOrder="2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9" fillId="0" borderId="0" xfId="0" applyFont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22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Border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topLeftCell="A11" zoomScaleNormal="100" zoomScaleSheetLayoutView="100" workbookViewId="0">
      <selection activeCell="A24" sqref="A24:J26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66" t="s">
        <v>75</v>
      </c>
      <c r="B24" s="266"/>
      <c r="C24" s="266"/>
      <c r="D24" s="266"/>
      <c r="E24" s="266"/>
      <c r="F24" s="266"/>
      <c r="G24" s="266"/>
      <c r="H24" s="266"/>
      <c r="I24" s="266"/>
      <c r="J24" s="266"/>
      <c r="K24" s="39"/>
      <c r="L24" s="39"/>
    </row>
    <row r="25" spans="1:13" ht="15" customHeight="1">
      <c r="A25" s="266"/>
      <c r="B25" s="266"/>
      <c r="C25" s="266"/>
      <c r="D25" s="266"/>
      <c r="E25" s="266"/>
      <c r="F25" s="266"/>
      <c r="G25" s="266"/>
      <c r="H25" s="266"/>
      <c r="I25" s="266"/>
      <c r="J25" s="266"/>
      <c r="K25" s="39"/>
      <c r="L25" s="39"/>
    </row>
    <row r="26" spans="1:13" ht="15" customHeight="1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39"/>
      <c r="L26" s="39"/>
    </row>
    <row r="28" spans="1:13" ht="15" customHeight="1">
      <c r="A28" s="266" t="s">
        <v>131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</row>
    <row r="29" spans="1:13" ht="15" customHeight="1">
      <c r="A29" s="266"/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</row>
    <row r="30" spans="1:13" ht="15" customHeight="1">
      <c r="A30" s="266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</row>
    <row r="31" spans="1:13" ht="15" customHeight="1">
      <c r="A31" s="266"/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5"/>
  <sheetViews>
    <sheetView rightToLeft="1" view="pageBreakPreview" zoomScale="85" zoomScaleNormal="100" zoomScaleSheetLayoutView="85" workbookViewId="0">
      <selection activeCell="O8" sqref="O8"/>
    </sheetView>
  </sheetViews>
  <sheetFormatPr defaultColWidth="9.140625" defaultRowHeight="21.75"/>
  <cols>
    <col min="1" max="1" width="33.5703125" style="191" customWidth="1"/>
    <col min="2" max="2" width="0.5703125" style="191" customWidth="1"/>
    <col min="3" max="3" width="17.7109375" style="31" bestFit="1" customWidth="1"/>
    <col min="4" max="4" width="0.85546875" style="31" customWidth="1"/>
    <col min="5" max="5" width="25.7109375" style="31" bestFit="1" customWidth="1"/>
    <col min="6" max="6" width="0.85546875" style="31" customWidth="1"/>
    <col min="7" max="7" width="25.7109375" style="31" bestFit="1" customWidth="1"/>
    <col min="8" max="8" width="0.7109375" style="31" customWidth="1"/>
    <col min="9" max="9" width="25.140625" style="31" customWidth="1"/>
    <col min="10" max="10" width="1.42578125" style="31" customWidth="1"/>
    <col min="11" max="11" width="17.7109375" style="31" bestFit="1" customWidth="1"/>
    <col min="12" max="12" width="1.140625" style="31" customWidth="1"/>
    <col min="13" max="13" width="25.7109375" style="31" bestFit="1" customWidth="1"/>
    <col min="14" max="14" width="1" style="31" customWidth="1"/>
    <col min="15" max="15" width="25.7109375" style="31" bestFit="1" customWidth="1"/>
    <col min="16" max="16" width="1.140625" style="31" customWidth="1"/>
    <col min="17" max="17" width="25.7109375" style="31" bestFit="1" customWidth="1"/>
    <col min="18" max="18" width="14.5703125" style="191" bestFit="1" customWidth="1"/>
    <col min="19" max="16384" width="9.140625" style="191"/>
  </cols>
  <sheetData>
    <row r="1" spans="1:19" ht="22.5">
      <c r="A1" s="324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9" ht="22.5">
      <c r="A2" s="324" t="s">
        <v>57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19" ht="22.5">
      <c r="A3" s="324" t="str">
        <f>' سهام'!A3:W3</f>
        <v>برای ماه منتهی به 1401/03/31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</row>
    <row r="4" spans="1:19">
      <c r="A4" s="306" t="s">
        <v>64</v>
      </c>
      <c r="B4" s="306"/>
      <c r="C4" s="306"/>
      <c r="D4" s="306"/>
      <c r="E4" s="306"/>
      <c r="F4" s="306"/>
      <c r="G4" s="306"/>
      <c r="H4" s="306"/>
    </row>
    <row r="5" spans="1:19" ht="16.5" customHeight="1" thickBot="1">
      <c r="A5" s="49"/>
      <c r="B5" s="49"/>
      <c r="C5" s="335" t="s">
        <v>134</v>
      </c>
      <c r="D5" s="335"/>
      <c r="E5" s="335"/>
      <c r="F5" s="335"/>
      <c r="G5" s="335"/>
      <c r="H5" s="335"/>
      <c r="I5" s="335"/>
      <c r="K5" s="329" t="s">
        <v>135</v>
      </c>
      <c r="L5" s="329"/>
      <c r="M5" s="329"/>
      <c r="N5" s="329"/>
      <c r="O5" s="329"/>
      <c r="P5" s="329"/>
      <c r="Q5" s="329"/>
    </row>
    <row r="6" spans="1:19" ht="27" customHeight="1" thickBot="1">
      <c r="A6" s="211" t="s">
        <v>38</v>
      </c>
      <c r="B6" s="211"/>
      <c r="C6" s="260" t="s">
        <v>3</v>
      </c>
      <c r="D6" s="196"/>
      <c r="E6" s="261" t="s">
        <v>21</v>
      </c>
      <c r="F6" s="196"/>
      <c r="G6" s="260" t="s">
        <v>42</v>
      </c>
      <c r="H6" s="196"/>
      <c r="I6" s="262" t="s">
        <v>43</v>
      </c>
      <c r="K6" s="260" t="s">
        <v>3</v>
      </c>
      <c r="L6" s="196"/>
      <c r="M6" s="261" t="s">
        <v>21</v>
      </c>
      <c r="N6" s="196"/>
      <c r="O6" s="260" t="s">
        <v>42</v>
      </c>
      <c r="P6" s="196"/>
      <c r="Q6" s="262" t="s">
        <v>43</v>
      </c>
    </row>
    <row r="7" spans="1:19">
      <c r="A7" s="212" t="s">
        <v>139</v>
      </c>
      <c r="C7" s="170">
        <v>200000</v>
      </c>
      <c r="D7" s="170"/>
      <c r="E7" s="170">
        <f>(C7*اوراق!AA12)*(1-0.00018125)</f>
        <v>200233701062.5</v>
      </c>
      <c r="F7" s="170"/>
      <c r="G7" s="170">
        <f>E7-I7</f>
        <v>200036249999.5</v>
      </c>
      <c r="H7" s="170"/>
      <c r="I7" s="170">
        <v>197451063</v>
      </c>
      <c r="J7" s="170"/>
      <c r="K7" s="170">
        <v>200000</v>
      </c>
      <c r="L7" s="170"/>
      <c r="M7" s="170">
        <v>199822901063</v>
      </c>
      <c r="N7" s="170"/>
      <c r="O7" s="170">
        <v>199625450000</v>
      </c>
      <c r="P7" s="170"/>
      <c r="Q7" s="170">
        <v>197451063</v>
      </c>
      <c r="R7" s="164"/>
      <c r="S7" s="193"/>
    </row>
    <row r="8" spans="1:19">
      <c r="A8" s="212" t="s">
        <v>105</v>
      </c>
      <c r="C8" s="170">
        <v>280000</v>
      </c>
      <c r="D8" s="170"/>
      <c r="E8" s="170">
        <f>(C8*اوراق!AA11)*(1-0.00018125)</f>
        <v>281612988392.75</v>
      </c>
      <c r="F8" s="170"/>
      <c r="G8" s="170">
        <f>E8-I8</f>
        <v>280876161967.75</v>
      </c>
      <c r="H8" s="170"/>
      <c r="I8" s="170">
        <v>736826425</v>
      </c>
      <c r="J8" s="170"/>
      <c r="K8" s="170">
        <v>280000</v>
      </c>
      <c r="L8" s="170"/>
      <c r="M8" s="170">
        <v>273202908393</v>
      </c>
      <c r="N8" s="170"/>
      <c r="O8" s="170">
        <v>271640670000</v>
      </c>
      <c r="P8" s="170"/>
      <c r="Q8" s="170">
        <v>1562238393</v>
      </c>
      <c r="R8" s="164"/>
      <c r="S8" s="193"/>
    </row>
    <row r="9" spans="1:19">
      <c r="A9" s="212" t="s">
        <v>98</v>
      </c>
      <c r="C9" s="170">
        <v>1500</v>
      </c>
      <c r="D9" s="170"/>
      <c r="E9" s="170">
        <f>(C9*اوراق!AA14)*(1-0.00018125)</f>
        <v>0</v>
      </c>
      <c r="F9" s="170"/>
      <c r="G9" s="170">
        <f>E9-I9</f>
        <v>6177608</v>
      </c>
      <c r="H9" s="170"/>
      <c r="I9" s="170">
        <v>-6177608</v>
      </c>
      <c r="J9" s="170"/>
      <c r="K9" s="170">
        <v>1500</v>
      </c>
      <c r="L9" s="170"/>
      <c r="M9" s="170">
        <v>1471653216</v>
      </c>
      <c r="N9" s="170"/>
      <c r="O9" s="170">
        <v>1410405589</v>
      </c>
      <c r="P9" s="170"/>
      <c r="Q9" s="170">
        <v>61247627</v>
      </c>
      <c r="R9" s="164"/>
      <c r="S9" s="193"/>
    </row>
    <row r="10" spans="1:19" ht="23.25" thickBot="1">
      <c r="A10" s="213"/>
      <c r="B10" s="213"/>
      <c r="C10" s="213"/>
      <c r="D10" s="213"/>
      <c r="E10" s="214">
        <f>SUM(E7:E9)</f>
        <v>481846689455.25</v>
      </c>
      <c r="F10" s="215"/>
      <c r="G10" s="214">
        <f>SUM(G7:G9)</f>
        <v>480918589575.25</v>
      </c>
      <c r="H10" s="215"/>
      <c r="I10" s="214">
        <f>SUM(I7:I9)</f>
        <v>928099880</v>
      </c>
      <c r="J10" s="215"/>
      <c r="K10" s="213"/>
      <c r="L10" s="215"/>
      <c r="M10" s="214">
        <f>SUM(M7:M9)</f>
        <v>474497462672</v>
      </c>
      <c r="N10" s="215"/>
      <c r="O10" s="214">
        <f>SUM(O7:O9)</f>
        <v>472676525589</v>
      </c>
      <c r="P10" s="215"/>
      <c r="Q10" s="214">
        <f>SUM(Q7:Q9)</f>
        <v>1820937083</v>
      </c>
    </row>
    <row r="11" spans="1:19" ht="7.5" customHeight="1" thickTop="1">
      <c r="A11" s="49"/>
      <c r="B11" s="49"/>
    </row>
    <row r="12" spans="1:19" ht="24.75" customHeight="1">
      <c r="A12" s="332" t="s">
        <v>44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4"/>
    </row>
    <row r="13" spans="1:19">
      <c r="Q13" s="206"/>
    </row>
    <row r="14" spans="1:19" s="216" customFormat="1" ht="24">
      <c r="I14" s="170"/>
      <c r="J14" s="208"/>
      <c r="K14" s="208"/>
      <c r="L14" s="208"/>
      <c r="M14" s="208"/>
      <c r="N14" s="208"/>
      <c r="O14" s="208"/>
      <c r="P14" s="208"/>
      <c r="Q14" s="170"/>
    </row>
    <row r="15" spans="1:19">
      <c r="A15" s="16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</row>
    <row r="16" spans="1:19" ht="24">
      <c r="A16" s="160"/>
      <c r="C16" s="170"/>
      <c r="D16" s="170"/>
      <c r="E16" s="170"/>
      <c r="F16" s="170"/>
      <c r="G16" s="170"/>
      <c r="H16" s="170"/>
      <c r="I16" s="209"/>
      <c r="J16" s="209"/>
      <c r="K16" s="209"/>
      <c r="L16" s="209"/>
      <c r="M16" s="209"/>
      <c r="N16" s="209"/>
      <c r="O16" s="209"/>
      <c r="P16" s="209"/>
      <c r="Q16" s="209"/>
    </row>
    <row r="17" spans="9:17" s="216" customFormat="1" ht="24">
      <c r="I17" s="209"/>
      <c r="J17" s="209"/>
      <c r="K17" s="209"/>
      <c r="L17" s="209"/>
      <c r="M17" s="209"/>
      <c r="N17" s="209"/>
      <c r="O17" s="209"/>
      <c r="P17" s="209"/>
      <c r="Q17" s="209"/>
    </row>
    <row r="18" spans="9:17" s="216" customFormat="1" ht="24.75">
      <c r="I18" s="210"/>
      <c r="J18" s="209"/>
      <c r="K18" s="209"/>
      <c r="L18" s="209"/>
      <c r="M18" s="209"/>
      <c r="N18" s="209"/>
      <c r="O18" s="209"/>
      <c r="P18" s="209"/>
      <c r="Q18" s="210"/>
    </row>
    <row r="19" spans="9:17" s="216" customFormat="1" ht="24">
      <c r="Q19" s="192"/>
    </row>
    <row r="20" spans="9:17" s="216" customFormat="1" ht="24"/>
    <row r="21" spans="9:17" s="216" customFormat="1" ht="24"/>
    <row r="22" spans="9:17" s="216" customFormat="1" ht="24"/>
    <row r="23" spans="9:17" s="216" customFormat="1" ht="24"/>
    <row r="24" spans="9:17" s="216" customFormat="1" ht="24"/>
    <row r="25" spans="9:17" s="216" customFormat="1" ht="24"/>
  </sheetData>
  <autoFilter ref="A6:Q6" xr:uid="{00000000-0009-0000-0000-000009000000}">
    <sortState xmlns:xlrd2="http://schemas.microsoft.com/office/spreadsheetml/2017/richdata2" ref="A7:Q32">
      <sortCondition descending="1" ref="Q6"/>
    </sortState>
  </autoFilter>
  <mergeCells count="7">
    <mergeCell ref="A12:Q12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U20"/>
  <sheetViews>
    <sheetView rightToLeft="1" view="pageBreakPreview" zoomScale="50" zoomScaleNormal="100" zoomScaleSheetLayoutView="50" workbookViewId="0">
      <selection activeCell="M11" sqref="M11"/>
    </sheetView>
  </sheetViews>
  <sheetFormatPr defaultColWidth="9.140625" defaultRowHeight="15"/>
  <cols>
    <col min="1" max="1" width="49.85546875" style="67" customWidth="1"/>
    <col min="2" max="2" width="1.28515625" style="67" customWidth="1"/>
    <col min="3" max="3" width="26.5703125" style="75" customWidth="1"/>
    <col min="4" max="4" width="1" style="67" customWidth="1"/>
    <col min="5" max="5" width="28.42578125" style="76" customWidth="1"/>
    <col min="6" max="6" width="1.42578125" style="76" customWidth="1"/>
    <col min="7" max="7" width="26.5703125" style="76" customWidth="1"/>
    <col min="8" max="8" width="1" style="77" customWidth="1"/>
    <col min="9" max="9" width="28.42578125" style="77" customWidth="1"/>
    <col min="10" max="10" width="2" style="77" customWidth="1"/>
    <col min="11" max="11" width="28.5703125" style="78" customWidth="1"/>
    <col min="12" max="12" width="1.5703125" style="67" customWidth="1"/>
    <col min="13" max="13" width="28.42578125" style="75" bestFit="1" customWidth="1"/>
    <col min="14" max="14" width="0.85546875" style="75" customWidth="1"/>
    <col min="15" max="15" width="28.42578125" style="76" bestFit="1" customWidth="1"/>
    <col min="16" max="16" width="0.85546875" style="76" customWidth="1"/>
    <col min="17" max="17" width="28.42578125" style="76" bestFit="1" customWidth="1"/>
    <col min="18" max="18" width="0.85546875" style="76" customWidth="1"/>
    <col min="19" max="19" width="27.140625" style="76" customWidth="1"/>
    <col min="20" max="20" width="1.42578125" style="76" customWidth="1"/>
    <col min="21" max="21" width="29.85546875" style="78" customWidth="1"/>
    <col min="22" max="16384" width="9.140625" style="67"/>
  </cols>
  <sheetData>
    <row r="1" spans="1:21" ht="27.75">
      <c r="A1" s="336" t="s">
        <v>92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</row>
    <row r="2" spans="1:21" s="68" customFormat="1" ht="27.75">
      <c r="A2" s="337" t="s">
        <v>57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</row>
    <row r="3" spans="1:21" ht="27.75">
      <c r="A3" s="336" t="str">
        <f>' سهام'!A3:W3</f>
        <v>برای ماه منتهی به 1401/03/31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</row>
    <row r="5" spans="1:21" s="69" customFormat="1" ht="24.75">
      <c r="A5" s="344" t="s">
        <v>28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</row>
    <row r="6" spans="1:21" s="69" customFormat="1" ht="9.75" customHeight="1">
      <c r="C6" s="64"/>
      <c r="E6" s="70"/>
      <c r="F6" s="70"/>
      <c r="G6" s="70"/>
      <c r="H6" s="71"/>
      <c r="I6" s="71"/>
      <c r="J6" s="71"/>
      <c r="K6" s="72"/>
      <c r="M6" s="64"/>
      <c r="N6" s="64"/>
      <c r="O6" s="70"/>
      <c r="P6" s="70"/>
      <c r="Q6" s="70"/>
      <c r="R6" s="70"/>
      <c r="S6" s="70"/>
      <c r="T6" s="70"/>
      <c r="U6" s="72"/>
    </row>
    <row r="7" spans="1:21" s="69" customFormat="1" ht="27" customHeight="1" thickBot="1">
      <c r="A7" s="73"/>
      <c r="B7" s="28"/>
      <c r="C7" s="343" t="s">
        <v>134</v>
      </c>
      <c r="D7" s="343"/>
      <c r="E7" s="343"/>
      <c r="F7" s="343"/>
      <c r="G7" s="343"/>
      <c r="H7" s="343"/>
      <c r="I7" s="343"/>
      <c r="J7" s="343"/>
      <c r="K7" s="343"/>
      <c r="L7" s="28"/>
      <c r="M7" s="343" t="s">
        <v>135</v>
      </c>
      <c r="N7" s="343"/>
      <c r="O7" s="343"/>
      <c r="P7" s="343"/>
      <c r="Q7" s="343"/>
      <c r="R7" s="343"/>
      <c r="S7" s="343"/>
      <c r="T7" s="343"/>
      <c r="U7" s="343"/>
    </row>
    <row r="8" spans="1:21" s="44" customFormat="1" ht="24.75" customHeight="1">
      <c r="A8" s="355" t="s">
        <v>24</v>
      </c>
      <c r="B8" s="355"/>
      <c r="C8" s="338" t="s">
        <v>12</v>
      </c>
      <c r="D8" s="357"/>
      <c r="E8" s="340" t="s">
        <v>13</v>
      </c>
      <c r="F8" s="348"/>
      <c r="G8" s="340" t="s">
        <v>14</v>
      </c>
      <c r="H8" s="351"/>
      <c r="I8" s="342" t="s">
        <v>2</v>
      </c>
      <c r="J8" s="342"/>
      <c r="K8" s="342"/>
      <c r="L8" s="354"/>
      <c r="M8" s="338" t="s">
        <v>12</v>
      </c>
      <c r="N8" s="345"/>
      <c r="O8" s="340" t="s">
        <v>13</v>
      </c>
      <c r="P8" s="348"/>
      <c r="Q8" s="340" t="s">
        <v>14</v>
      </c>
      <c r="R8" s="348"/>
      <c r="S8" s="342" t="s">
        <v>2</v>
      </c>
      <c r="T8" s="342"/>
      <c r="U8" s="342"/>
    </row>
    <row r="9" spans="1:21" s="44" customFormat="1" ht="6" customHeight="1" thickBot="1">
      <c r="A9" s="355"/>
      <c r="B9" s="355"/>
      <c r="C9" s="339"/>
      <c r="D9" s="355"/>
      <c r="E9" s="341"/>
      <c r="F9" s="349"/>
      <c r="G9" s="341"/>
      <c r="H9" s="352"/>
      <c r="I9" s="343"/>
      <c r="J9" s="343"/>
      <c r="K9" s="343"/>
      <c r="L9" s="354"/>
      <c r="M9" s="339"/>
      <c r="N9" s="346"/>
      <c r="O9" s="341"/>
      <c r="P9" s="349"/>
      <c r="Q9" s="341"/>
      <c r="R9" s="349"/>
      <c r="S9" s="343"/>
      <c r="T9" s="343"/>
      <c r="U9" s="343"/>
    </row>
    <row r="10" spans="1:21" s="44" customFormat="1" ht="42.75" customHeight="1" thickBot="1">
      <c r="A10" s="356"/>
      <c r="B10" s="354"/>
      <c r="C10" s="80" t="s">
        <v>61</v>
      </c>
      <c r="D10" s="354"/>
      <c r="E10" s="81" t="s">
        <v>62</v>
      </c>
      <c r="F10" s="350"/>
      <c r="G10" s="81" t="s">
        <v>63</v>
      </c>
      <c r="H10" s="353"/>
      <c r="I10" s="29" t="s">
        <v>6</v>
      </c>
      <c r="J10" s="29"/>
      <c r="K10" s="79" t="s">
        <v>19</v>
      </c>
      <c r="L10" s="354"/>
      <c r="M10" s="80" t="s">
        <v>61</v>
      </c>
      <c r="N10" s="347"/>
      <c r="O10" s="81" t="s">
        <v>62</v>
      </c>
      <c r="P10" s="350"/>
      <c r="Q10" s="81" t="s">
        <v>63</v>
      </c>
      <c r="R10" s="350"/>
      <c r="S10" s="30" t="s">
        <v>6</v>
      </c>
      <c r="T10" s="30"/>
      <c r="U10" s="79" t="s">
        <v>19</v>
      </c>
    </row>
    <row r="11" spans="1:21" s="48" customFormat="1" ht="30.75">
      <c r="A11" s="101" t="s">
        <v>97</v>
      </c>
      <c r="C11" s="59">
        <v>0</v>
      </c>
      <c r="D11" s="59"/>
      <c r="E11" s="59">
        <v>0</v>
      </c>
      <c r="F11" s="59"/>
      <c r="G11" s="59">
        <v>0</v>
      </c>
      <c r="H11" s="59"/>
      <c r="I11" s="53">
        <f>C11+E11+G11</f>
        <v>0</v>
      </c>
      <c r="J11" s="91"/>
      <c r="K11" s="92">
        <v>0</v>
      </c>
      <c r="L11" s="91"/>
      <c r="M11" s="59">
        <v>0</v>
      </c>
      <c r="N11" s="53"/>
      <c r="O11" s="53">
        <v>0</v>
      </c>
      <c r="P11" s="53"/>
      <c r="Q11" s="53">
        <v>0</v>
      </c>
      <c r="R11" s="53"/>
      <c r="S11" s="53">
        <f>M11+O11+Q11</f>
        <v>0</v>
      </c>
      <c r="T11" s="6"/>
      <c r="U11" s="92"/>
    </row>
    <row r="12" spans="1:21" s="74" customFormat="1" ht="25.5" customHeight="1" thickBot="1">
      <c r="C12" s="65">
        <f>SUM(C11:C11)</f>
        <v>0</v>
      </c>
      <c r="D12" s="93">
        <v>0</v>
      </c>
      <c r="E12" s="65">
        <f>SUM(E11:E11)</f>
        <v>0</v>
      </c>
      <c r="F12" s="93">
        <v>0</v>
      </c>
      <c r="G12" s="65">
        <f>SUM(G11:G11)</f>
        <v>0</v>
      </c>
      <c r="H12" s="93">
        <v>0</v>
      </c>
      <c r="I12" s="65">
        <f>SUM(I11:I11)</f>
        <v>0</v>
      </c>
      <c r="J12" s="94">
        <v>0</v>
      </c>
      <c r="K12" s="90">
        <f>SUM(K11:K11)</f>
        <v>0</v>
      </c>
      <c r="L12" s="95"/>
      <c r="M12" s="65">
        <f>SUM(M11:M11)</f>
        <v>0</v>
      </c>
      <c r="N12" s="53"/>
      <c r="O12" s="65">
        <f>SUM(O11:O11)</f>
        <v>0</v>
      </c>
      <c r="P12" s="53"/>
      <c r="Q12" s="65">
        <f>SUM(Q11:Q11)</f>
        <v>0</v>
      </c>
      <c r="R12" s="53"/>
      <c r="S12" s="65">
        <f>SUM(S11:S11)</f>
        <v>0</v>
      </c>
      <c r="T12" s="66"/>
      <c r="U12" s="90">
        <f>SUM(U11:U11)</f>
        <v>0</v>
      </c>
    </row>
    <row r="13" spans="1:21" ht="25.5" customHeight="1" thickTop="1">
      <c r="D13" s="53">
        <v>0</v>
      </c>
      <c r="F13" s="53">
        <v>0</v>
      </c>
      <c r="H13" s="53">
        <v>0</v>
      </c>
      <c r="J13" s="6">
        <v>0</v>
      </c>
      <c r="L13" s="48"/>
      <c r="N13" s="53"/>
      <c r="O13" s="77"/>
      <c r="P13" s="53"/>
      <c r="Q13" s="77"/>
      <c r="R13" s="53"/>
      <c r="S13" s="77"/>
      <c r="T13" s="77"/>
    </row>
    <row r="14" spans="1:21" s="86" customFormat="1" ht="33"/>
    <row r="15" spans="1:21" s="86" customFormat="1" ht="33"/>
    <row r="16" spans="1:21" s="86" customFormat="1" ht="33"/>
    <row r="20" spans="4:8" ht="33">
      <c r="D20" s="87"/>
      <c r="E20" s="88"/>
      <c r="F20" s="88"/>
      <c r="G20" s="88"/>
      <c r="H20" s="89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23"/>
  <sheetViews>
    <sheetView rightToLeft="1" view="pageBreakPreview" zoomScale="90" zoomScaleNormal="100" zoomScaleSheetLayoutView="90" workbookViewId="0">
      <selection activeCell="K12" sqref="K12"/>
    </sheetView>
  </sheetViews>
  <sheetFormatPr defaultColWidth="9.140625" defaultRowHeight="21.75"/>
  <cols>
    <col min="1" max="1" width="34.42578125" style="37" bestFit="1" customWidth="1"/>
    <col min="2" max="2" width="0.42578125" style="37" customWidth="1"/>
    <col min="3" max="3" width="18.140625" style="37" bestFit="1" customWidth="1"/>
    <col min="4" max="4" width="0.7109375" style="37" customWidth="1"/>
    <col min="5" max="5" width="20" style="37" bestFit="1" customWidth="1"/>
    <col min="6" max="6" width="0.5703125" style="37" customWidth="1"/>
    <col min="7" max="7" width="17" style="37" bestFit="1" customWidth="1"/>
    <col min="8" max="8" width="0.5703125" style="37" customWidth="1"/>
    <col min="9" max="9" width="20.42578125" style="37" bestFit="1" customWidth="1"/>
    <col min="10" max="10" width="0.42578125" style="37" customWidth="1"/>
    <col min="11" max="11" width="18.140625" style="37" bestFit="1" customWidth="1"/>
    <col min="12" max="12" width="0.5703125" style="37" customWidth="1"/>
    <col min="13" max="13" width="17.7109375" style="37" bestFit="1" customWidth="1"/>
    <col min="14" max="14" width="0.85546875" style="37" customWidth="1"/>
    <col min="15" max="15" width="19.28515625" style="37" bestFit="1" customWidth="1"/>
    <col min="16" max="16" width="0.5703125" style="37" customWidth="1"/>
    <col min="17" max="17" width="19.28515625" style="37" bestFit="1" customWidth="1"/>
    <col min="18" max="18" width="9.140625" style="37"/>
    <col min="19" max="19" width="12.7109375" style="37" bestFit="1" customWidth="1"/>
    <col min="20" max="16384" width="9.140625" style="37"/>
  </cols>
  <sheetData>
    <row r="1" spans="1:17" ht="21" customHeight="1">
      <c r="A1" s="324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18" customHeight="1">
      <c r="A2" s="324" t="s">
        <v>57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17" ht="19.5" customHeight="1">
      <c r="A3" s="324" t="str">
        <f>' سهام'!A3:W3</f>
        <v>برای ماه منتهی به 1401/03/31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</row>
    <row r="4" spans="1:17">
      <c r="A4" s="306" t="s">
        <v>29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</row>
    <row r="5" spans="1:17" ht="4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22.5" customHeight="1" thickBot="1">
      <c r="A6" s="217"/>
      <c r="B6" s="218"/>
      <c r="C6" s="360" t="s">
        <v>134</v>
      </c>
      <c r="D6" s="360"/>
      <c r="E6" s="360"/>
      <c r="F6" s="360"/>
      <c r="G6" s="360"/>
      <c r="H6" s="360"/>
      <c r="I6" s="360"/>
      <c r="J6" s="256"/>
      <c r="K6" s="360" t="s">
        <v>135</v>
      </c>
      <c r="L6" s="360"/>
      <c r="M6" s="360"/>
      <c r="N6" s="360"/>
      <c r="O6" s="360"/>
      <c r="P6" s="360"/>
      <c r="Q6" s="360"/>
    </row>
    <row r="7" spans="1:17" ht="15.75" customHeight="1">
      <c r="A7" s="362"/>
      <c r="B7" s="363"/>
      <c r="C7" s="358" t="s">
        <v>15</v>
      </c>
      <c r="D7" s="358"/>
      <c r="E7" s="358" t="s">
        <v>13</v>
      </c>
      <c r="F7" s="362"/>
      <c r="G7" s="358" t="s">
        <v>14</v>
      </c>
      <c r="H7" s="362"/>
      <c r="I7" s="358" t="s">
        <v>2</v>
      </c>
      <c r="J7" s="257"/>
      <c r="K7" s="358" t="s">
        <v>15</v>
      </c>
      <c r="L7" s="358"/>
      <c r="M7" s="358" t="s">
        <v>13</v>
      </c>
      <c r="N7" s="362"/>
      <c r="O7" s="358" t="s">
        <v>14</v>
      </c>
      <c r="P7" s="362"/>
      <c r="Q7" s="358" t="s">
        <v>2</v>
      </c>
    </row>
    <row r="8" spans="1:17" ht="12" customHeight="1">
      <c r="A8" s="363"/>
      <c r="B8" s="363"/>
      <c r="C8" s="359"/>
      <c r="D8" s="359"/>
      <c r="E8" s="359"/>
      <c r="F8" s="363"/>
      <c r="G8" s="359"/>
      <c r="H8" s="363"/>
      <c r="I8" s="359"/>
      <c r="J8" s="257"/>
      <c r="K8" s="359"/>
      <c r="L8" s="359"/>
      <c r="M8" s="359"/>
      <c r="N8" s="363"/>
      <c r="O8" s="359"/>
      <c r="P8" s="363"/>
      <c r="Q8" s="359"/>
    </row>
    <row r="9" spans="1:17" ht="14.25" customHeight="1" thickBot="1">
      <c r="A9" s="364"/>
      <c r="B9" s="364"/>
      <c r="C9" s="220" t="s">
        <v>67</v>
      </c>
      <c r="D9" s="361"/>
      <c r="E9" s="220" t="s">
        <v>62</v>
      </c>
      <c r="F9" s="364"/>
      <c r="G9" s="220" t="s">
        <v>63</v>
      </c>
      <c r="H9" s="364"/>
      <c r="I9" s="360"/>
      <c r="J9" s="221"/>
      <c r="K9" s="220" t="s">
        <v>67</v>
      </c>
      <c r="L9" s="361"/>
      <c r="M9" s="220" t="s">
        <v>62</v>
      </c>
      <c r="N9" s="364"/>
      <c r="O9" s="220" t="s">
        <v>63</v>
      </c>
      <c r="P9" s="364"/>
      <c r="Q9" s="360"/>
    </row>
    <row r="10" spans="1:17" ht="21" customHeight="1">
      <c r="A10" s="158" t="s">
        <v>112</v>
      </c>
      <c r="B10" s="191"/>
      <c r="C10" s="170">
        <v>0</v>
      </c>
      <c r="D10" s="170"/>
      <c r="E10" s="170">
        <v>0</v>
      </c>
      <c r="F10" s="170"/>
      <c r="G10" s="170">
        <v>0</v>
      </c>
      <c r="H10" s="170"/>
      <c r="I10" s="170">
        <f>G10+E10+C10</f>
        <v>0</v>
      </c>
      <c r="J10" s="170"/>
      <c r="K10" s="170">
        <v>0</v>
      </c>
      <c r="L10" s="170"/>
      <c r="M10" s="170">
        <v>0</v>
      </c>
      <c r="N10" s="170"/>
      <c r="O10" s="170">
        <f>'درآمد ناشی ازفروش'!Q8</f>
        <v>285794548</v>
      </c>
      <c r="P10" s="170"/>
      <c r="Q10" s="170">
        <f>K10+M10+O10</f>
        <v>285794548</v>
      </c>
    </row>
    <row r="11" spans="1:17" ht="21" customHeight="1">
      <c r="A11" s="158" t="s">
        <v>139</v>
      </c>
      <c r="B11" s="191"/>
      <c r="C11" s="170">
        <f>'سود اوراق بهادار و سپرده بانکی'!K9</f>
        <v>2278345518</v>
      </c>
      <c r="D11" s="170"/>
      <c r="E11" s="170">
        <f>'درآمد ناشی از تغییر قیمت اوراق '!I7</f>
        <v>197451063</v>
      </c>
      <c r="F11" s="170"/>
      <c r="G11" s="170">
        <v>0</v>
      </c>
      <c r="H11" s="170"/>
      <c r="I11" s="170">
        <f t="shared" ref="I11:I15" si="0">G11+E11+C11</f>
        <v>2475796581</v>
      </c>
      <c r="J11" s="170"/>
      <c r="K11" s="170">
        <f>'سود اوراق بهادار و سپرده بانکی'!Q9</f>
        <v>2278345518</v>
      </c>
      <c r="L11" s="170"/>
      <c r="M11" s="170">
        <f>'درآمد ناشی از تغییر قیمت اوراق '!Q7</f>
        <v>197451063</v>
      </c>
      <c r="N11" s="170"/>
      <c r="O11" s="170">
        <v>0</v>
      </c>
      <c r="P11" s="170"/>
      <c r="Q11" s="170">
        <f>K11+M11+O11</f>
        <v>2475796581</v>
      </c>
    </row>
    <row r="12" spans="1:17" ht="21" customHeight="1">
      <c r="A12" s="158" t="s">
        <v>113</v>
      </c>
      <c r="B12" s="191"/>
      <c r="C12" s="170">
        <v>0</v>
      </c>
      <c r="D12" s="170"/>
      <c r="E12" s="170">
        <v>0</v>
      </c>
      <c r="F12" s="170"/>
      <c r="G12" s="170">
        <v>0</v>
      </c>
      <c r="H12" s="170"/>
      <c r="I12" s="170">
        <f t="shared" si="0"/>
        <v>0</v>
      </c>
      <c r="J12" s="170"/>
      <c r="K12" s="170">
        <v>0</v>
      </c>
      <c r="L12" s="170"/>
      <c r="M12" s="170">
        <v>0</v>
      </c>
      <c r="N12" s="170"/>
      <c r="O12" s="170">
        <f>'درآمد ناشی ازفروش'!Q9</f>
        <v>347623986</v>
      </c>
      <c r="P12" s="170"/>
      <c r="Q12" s="170">
        <f>K12+M12+O12</f>
        <v>347623986</v>
      </c>
    </row>
    <row r="13" spans="1:17" ht="21" customHeight="1">
      <c r="A13" s="158" t="s">
        <v>105</v>
      </c>
      <c r="B13" s="191"/>
      <c r="C13" s="170">
        <f>'سود اوراق بهادار و سپرده بانکی'!K7</f>
        <v>3979048481</v>
      </c>
      <c r="D13" s="170"/>
      <c r="E13" s="170">
        <f>'درآمد ناشی از تغییر قیمت اوراق '!I8</f>
        <v>736826425</v>
      </c>
      <c r="F13" s="170"/>
      <c r="G13" s="170">
        <v>0</v>
      </c>
      <c r="H13" s="170"/>
      <c r="I13" s="170">
        <f t="shared" si="0"/>
        <v>4715874906</v>
      </c>
      <c r="J13" s="170"/>
      <c r="K13" s="170">
        <f>'سود اوراق بهادار و سپرده بانکی'!Q7</f>
        <v>9648102415</v>
      </c>
      <c r="L13" s="170"/>
      <c r="M13" s="170">
        <f>'درآمد ناشی از تغییر قیمت اوراق '!Q8</f>
        <v>1562238393</v>
      </c>
      <c r="N13" s="170"/>
      <c r="O13" s="170">
        <v>0</v>
      </c>
      <c r="P13" s="170"/>
      <c r="Q13" s="170">
        <f t="shared" ref="Q13:Q15" si="1">K13+M13+O13</f>
        <v>11210340808</v>
      </c>
    </row>
    <row r="14" spans="1:17" ht="21" customHeight="1">
      <c r="A14" s="158" t="s">
        <v>102</v>
      </c>
      <c r="B14" s="191"/>
      <c r="C14" s="170">
        <f>'سود اوراق بهادار و سپرده بانکی'!K8</f>
        <v>56282875</v>
      </c>
      <c r="D14" s="170"/>
      <c r="E14" s="170">
        <v>0</v>
      </c>
      <c r="F14" s="170"/>
      <c r="G14" s="170">
        <f>'درآمد ناشی ازفروش'!I10</f>
        <v>46916656</v>
      </c>
      <c r="H14" s="170"/>
      <c r="I14" s="170">
        <f t="shared" si="0"/>
        <v>103199531</v>
      </c>
      <c r="J14" s="170"/>
      <c r="K14" s="170">
        <f>'سود اوراق بهادار و سپرده بانکی'!Q8</f>
        <v>1342418150</v>
      </c>
      <c r="L14" s="170"/>
      <c r="M14" s="170">
        <v>0</v>
      </c>
      <c r="N14" s="170"/>
      <c r="O14" s="170">
        <f>'درآمد ناشی ازفروش'!Q10</f>
        <v>355489438</v>
      </c>
      <c r="P14" s="170"/>
      <c r="Q14" s="170">
        <f t="shared" si="1"/>
        <v>1697907588</v>
      </c>
    </row>
    <row r="15" spans="1:17" ht="21" customHeight="1">
      <c r="A15" s="158" t="s">
        <v>98</v>
      </c>
      <c r="B15" s="191"/>
      <c r="C15" s="170">
        <v>0</v>
      </c>
      <c r="D15" s="170"/>
      <c r="E15" s="170">
        <f>'درآمد ناشی از تغییر قیمت اوراق '!I9</f>
        <v>-6177608</v>
      </c>
      <c r="F15" s="170"/>
      <c r="G15" s="170">
        <f>'درآمد ناشی ازفروش'!I7</f>
        <v>40094410</v>
      </c>
      <c r="H15" s="170"/>
      <c r="I15" s="170">
        <f t="shared" si="0"/>
        <v>33916802</v>
      </c>
      <c r="J15" s="170"/>
      <c r="K15" s="170">
        <v>0</v>
      </c>
      <c r="L15" s="170"/>
      <c r="M15" s="170">
        <f>'درآمد ناشی از تغییر قیمت اوراق '!Q9</f>
        <v>61247627</v>
      </c>
      <c r="N15" s="170"/>
      <c r="O15" s="170">
        <f>'درآمد ناشی ازفروش'!Q7</f>
        <v>95889694</v>
      </c>
      <c r="P15" s="170"/>
      <c r="Q15" s="170">
        <f t="shared" si="1"/>
        <v>157137321</v>
      </c>
    </row>
    <row r="16" spans="1:17" ht="21" customHeight="1" thickBot="1">
      <c r="A16" s="222" t="s">
        <v>2</v>
      </c>
      <c r="B16" s="223"/>
      <c r="C16" s="224">
        <f>SUM(C10:C15)</f>
        <v>6313676874</v>
      </c>
      <c r="D16" s="225">
        <f t="shared" ref="D16:P16" si="2">SUM(D10:D10)</f>
        <v>0</v>
      </c>
      <c r="E16" s="224">
        <f>SUM(E10:E15)</f>
        <v>928099880</v>
      </c>
      <c r="F16" s="225">
        <f t="shared" si="2"/>
        <v>0</v>
      </c>
      <c r="G16" s="224">
        <f>SUM(G10:G15)</f>
        <v>87011066</v>
      </c>
      <c r="H16" s="225">
        <f t="shared" si="2"/>
        <v>0</v>
      </c>
      <c r="I16" s="224">
        <f>SUM(I10:I15)</f>
        <v>7328787820</v>
      </c>
      <c r="J16" s="225">
        <f t="shared" si="2"/>
        <v>0</v>
      </c>
      <c r="K16" s="224">
        <f>SUM(K10:K15)</f>
        <v>13268866083</v>
      </c>
      <c r="L16" s="225">
        <f t="shared" si="2"/>
        <v>0</v>
      </c>
      <c r="M16" s="224">
        <f>SUM(M10:M15)</f>
        <v>1820937083</v>
      </c>
      <c r="N16" s="225">
        <f t="shared" si="2"/>
        <v>0</v>
      </c>
      <c r="O16" s="224">
        <f>SUM(O10:O15)</f>
        <v>1084797666</v>
      </c>
      <c r="P16" s="225">
        <f t="shared" si="2"/>
        <v>0</v>
      </c>
      <c r="Q16" s="224">
        <f>SUM(Q10:Q15)</f>
        <v>16174600832</v>
      </c>
    </row>
    <row r="17" spans="1:17" ht="22.5" thickTop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s="170" customFormat="1"/>
    <row r="19" spans="1:17" s="170" customFormat="1"/>
    <row r="20" spans="1:17" s="170" customFormat="1">
      <c r="C20" s="251"/>
      <c r="E20" s="251"/>
    </row>
    <row r="21" spans="1:17">
      <c r="C21" s="184"/>
      <c r="E21" s="184"/>
    </row>
    <row r="22" spans="1:17">
      <c r="O22" s="226"/>
      <c r="Q22" s="226"/>
    </row>
    <row r="23" spans="1:17">
      <c r="O23" s="184"/>
      <c r="Q23" s="184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N13"/>
  <sheetViews>
    <sheetView rightToLeft="1" view="pageBreakPreview" zoomScale="90" zoomScaleNormal="100" zoomScaleSheetLayoutView="90" workbookViewId="0">
      <selection activeCell="C9" sqref="C9"/>
    </sheetView>
  </sheetViews>
  <sheetFormatPr defaultColWidth="9.140625" defaultRowHeight="21.75"/>
  <cols>
    <col min="1" max="1" width="32.140625" style="37" customWidth="1"/>
    <col min="2" max="2" width="0.7109375" style="37" customWidth="1"/>
    <col min="3" max="3" width="22.85546875" style="37" customWidth="1"/>
    <col min="4" max="4" width="0.7109375" style="37" customWidth="1"/>
    <col min="5" max="5" width="18.42578125" style="172" customWidth="1"/>
    <col min="6" max="6" width="1.42578125" style="172" customWidth="1"/>
    <col min="7" max="7" width="21.7109375" style="172" customWidth="1"/>
    <col min="8" max="8" width="1.42578125" style="172" customWidth="1"/>
    <col min="9" max="9" width="19.5703125" style="172" customWidth="1"/>
    <col min="10" max="10" width="1.28515625" style="37" customWidth="1"/>
    <col min="11" max="11" width="22" style="37" customWidth="1"/>
    <col min="12" max="12" width="0.7109375" style="37" customWidth="1"/>
    <col min="13" max="13" width="13.42578125" style="37" bestFit="1" customWidth="1"/>
    <col min="14" max="14" width="11.28515625" style="37" bestFit="1" customWidth="1"/>
    <col min="15" max="16384" width="9.140625" style="37"/>
  </cols>
  <sheetData>
    <row r="1" spans="1:14" ht="22.5">
      <c r="A1" s="324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</row>
    <row r="2" spans="1:14" ht="22.5">
      <c r="A2" s="324" t="s">
        <v>57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4" ht="22.5">
      <c r="A3" s="324" t="str">
        <f>' سهام'!A3:W3</f>
        <v>برای ماه منتهی به 1401/03/31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4">
      <c r="A4" s="306" t="s">
        <v>30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</row>
    <row r="5" spans="1:14" ht="22.5" thickBot="1">
      <c r="A5" s="147"/>
      <c r="B5" s="147"/>
      <c r="C5" s="147"/>
      <c r="D5" s="49"/>
      <c r="E5" s="148"/>
      <c r="F5" s="148"/>
      <c r="G5" s="148"/>
      <c r="H5" s="148"/>
      <c r="I5" s="148"/>
      <c r="J5" s="147"/>
      <c r="K5" s="147"/>
      <c r="L5" s="147"/>
    </row>
    <row r="6" spans="1:14" ht="37.5" customHeight="1" thickBot="1">
      <c r="A6" s="365" t="s">
        <v>20</v>
      </c>
      <c r="B6" s="365"/>
      <c r="C6" s="365"/>
      <c r="D6" s="227"/>
      <c r="E6" s="366" t="s">
        <v>134</v>
      </c>
      <c r="F6" s="366"/>
      <c r="G6" s="366"/>
      <c r="H6" s="366"/>
      <c r="I6" s="365" t="s">
        <v>135</v>
      </c>
      <c r="J6" s="365"/>
      <c r="K6" s="365"/>
      <c r="L6" s="365"/>
      <c r="M6" s="228"/>
    </row>
    <row r="7" spans="1:14" ht="37.5">
      <c r="A7" s="229" t="s">
        <v>16</v>
      </c>
      <c r="B7" s="227"/>
      <c r="C7" s="229" t="s">
        <v>9</v>
      </c>
      <c r="D7" s="219"/>
      <c r="E7" s="230" t="s">
        <v>17</v>
      </c>
      <c r="F7" s="231"/>
      <c r="G7" s="230" t="s">
        <v>18</v>
      </c>
      <c r="H7" s="232"/>
      <c r="I7" s="230" t="s">
        <v>17</v>
      </c>
      <c r="J7" s="152"/>
      <c r="K7" s="229" t="s">
        <v>18</v>
      </c>
      <c r="L7" s="152"/>
      <c r="M7" s="223"/>
    </row>
    <row r="8" spans="1:14" ht="27" customHeight="1">
      <c r="A8" s="233" t="s">
        <v>93</v>
      </c>
      <c r="B8" s="191"/>
      <c r="C8" s="159" t="s">
        <v>94</v>
      </c>
      <c r="D8" s="191"/>
      <c r="E8" s="162">
        <v>272838</v>
      </c>
      <c r="F8" s="191"/>
      <c r="G8" s="234">
        <f>E8/E10</f>
        <v>1.360114502580232E-4</v>
      </c>
      <c r="H8" s="191"/>
      <c r="I8" s="162">
        <v>12092518257</v>
      </c>
      <c r="J8" s="191"/>
      <c r="K8" s="234">
        <f>I8/I10</f>
        <v>0.56192182474493602</v>
      </c>
      <c r="L8" s="152"/>
      <c r="M8" s="164"/>
      <c r="N8" s="184"/>
    </row>
    <row r="9" spans="1:14" ht="27" customHeight="1" thickBot="1">
      <c r="A9" s="233" t="s">
        <v>119</v>
      </c>
      <c r="B9" s="191"/>
      <c r="C9" s="367" t="s">
        <v>149</v>
      </c>
      <c r="D9" s="191"/>
      <c r="E9" s="162">
        <f>'سود اوراق بهادار و سپرده بانکی'!K10</f>
        <v>2005720036</v>
      </c>
      <c r="F9" s="191"/>
      <c r="G9" s="234">
        <f>E9/E10</f>
        <v>0.99986398854974201</v>
      </c>
      <c r="H9" s="191"/>
      <c r="I9" s="162">
        <f>'سود اوراق بهادار و سپرده بانکی'!Q10</f>
        <v>9427411606</v>
      </c>
      <c r="J9" s="191"/>
      <c r="K9" s="234">
        <f>I9/I10</f>
        <v>0.43807817525506404</v>
      </c>
      <c r="L9" s="152"/>
      <c r="M9" s="164"/>
      <c r="N9" s="184"/>
    </row>
    <row r="10" spans="1:14" ht="22.5" thickBot="1">
      <c r="A10" s="222" t="s">
        <v>2</v>
      </c>
      <c r="B10" s="223"/>
      <c r="D10" s="235"/>
      <c r="E10" s="236">
        <f>SUM(E8:E9)</f>
        <v>2005992874</v>
      </c>
      <c r="F10" s="191"/>
      <c r="G10" s="237">
        <f>SUM(G8:G9)</f>
        <v>1</v>
      </c>
      <c r="H10" s="191"/>
      <c r="I10" s="236">
        <f>SUM(I8:I9)</f>
        <v>21519929863</v>
      </c>
      <c r="J10" s="191"/>
      <c r="K10" s="237">
        <f>SUM(K8:K9)</f>
        <v>1</v>
      </c>
      <c r="L10" s="152"/>
      <c r="M10" s="223"/>
    </row>
    <row r="11" spans="1:14" ht="22.5" thickTop="1">
      <c r="F11" s="191"/>
      <c r="H11" s="191"/>
      <c r="J11" s="191"/>
    </row>
    <row r="13" spans="1:14">
      <c r="E13" s="170"/>
      <c r="I13" s="170"/>
    </row>
  </sheetData>
  <autoFilter ref="A7:M7" xr:uid="{00000000-0009-0000-0000-00000C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9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E14"/>
  <sheetViews>
    <sheetView rightToLeft="1" view="pageBreakPreview" zoomScaleNormal="100" zoomScaleSheetLayoutView="100" workbookViewId="0">
      <selection activeCell="C8" sqref="C8"/>
    </sheetView>
  </sheetViews>
  <sheetFormatPr defaultColWidth="9.140625" defaultRowHeight="18"/>
  <cols>
    <col min="1" max="1" width="32.42578125" style="49" customWidth="1"/>
    <col min="2" max="2" width="1.42578125" style="49" customWidth="1"/>
    <col min="3" max="3" width="17.7109375" style="49" bestFit="1" customWidth="1"/>
    <col min="4" max="4" width="0.85546875" style="49" customWidth="1"/>
    <col min="5" max="5" width="18.140625" style="49" customWidth="1"/>
    <col min="6" max="16384" width="9.140625" style="49"/>
  </cols>
  <sheetData>
    <row r="1" spans="1:5" s="36" customFormat="1" ht="18.75">
      <c r="A1" s="303" t="s">
        <v>92</v>
      </c>
      <c r="B1" s="303"/>
      <c r="C1" s="303"/>
      <c r="D1" s="303"/>
      <c r="E1" s="303"/>
    </row>
    <row r="2" spans="1:5" s="36" customFormat="1" ht="18.75">
      <c r="A2" s="303" t="s">
        <v>57</v>
      </c>
      <c r="B2" s="303"/>
      <c r="C2" s="303"/>
      <c r="D2" s="303"/>
      <c r="E2" s="303"/>
    </row>
    <row r="3" spans="1:5" s="36" customFormat="1" ht="18.75">
      <c r="A3" s="303" t="str">
        <f>' سهام'!A3:W3</f>
        <v>برای ماه منتهی به 1401/03/31</v>
      </c>
      <c r="B3" s="303"/>
      <c r="C3" s="303"/>
      <c r="D3" s="303"/>
      <c r="E3" s="303"/>
    </row>
    <row r="4" spans="1:5" ht="18.75">
      <c r="A4" s="306" t="s">
        <v>31</v>
      </c>
      <c r="B4" s="306"/>
      <c r="C4" s="306"/>
      <c r="D4" s="306"/>
      <c r="E4" s="306"/>
    </row>
    <row r="5" spans="1:5" ht="49.5" customHeight="1" thickBot="1">
      <c r="A5" s="217"/>
      <c r="B5" s="218"/>
      <c r="C5" s="258" t="s">
        <v>134</v>
      </c>
      <c r="D5" s="256"/>
      <c r="E5" s="258" t="s">
        <v>137</v>
      </c>
    </row>
    <row r="6" spans="1:5" ht="16.5" customHeight="1">
      <c r="A6" s="362"/>
      <c r="B6" s="363"/>
      <c r="C6" s="358" t="s">
        <v>6</v>
      </c>
      <c r="D6" s="257"/>
      <c r="E6" s="358" t="s">
        <v>6</v>
      </c>
    </row>
    <row r="7" spans="1:5" ht="18.75" thickBot="1">
      <c r="A7" s="364"/>
      <c r="B7" s="364"/>
      <c r="C7" s="360"/>
      <c r="D7" s="221"/>
      <c r="E7" s="360"/>
    </row>
    <row r="8" spans="1:5" ht="25.9" customHeight="1">
      <c r="A8" s="238" t="s">
        <v>117</v>
      </c>
      <c r="B8" s="191"/>
      <c r="C8" s="162">
        <v>1021758</v>
      </c>
      <c r="D8" s="162"/>
      <c r="E8" s="162">
        <v>11410167</v>
      </c>
    </row>
    <row r="9" spans="1:5" ht="18.75" thickBot="1">
      <c r="A9" s="239" t="s">
        <v>2</v>
      </c>
      <c r="B9" s="256"/>
      <c r="C9" s="236">
        <f>SUM(C8)</f>
        <v>1021758</v>
      </c>
      <c r="D9" s="162"/>
      <c r="E9" s="236">
        <f>SUM(E8)</f>
        <v>11410167</v>
      </c>
    </row>
    <row r="10" spans="1:5" ht="18.75" thickTop="1">
      <c r="D10" s="162"/>
    </row>
    <row r="11" spans="1:5">
      <c r="D11" s="162"/>
    </row>
    <row r="12" spans="1:5">
      <c r="E12" s="166"/>
    </row>
    <row r="14" spans="1:5">
      <c r="C14" s="166"/>
      <c r="E14" s="165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A5" sqref="A5:W5"/>
    </sheetView>
  </sheetViews>
  <sheetFormatPr defaultColWidth="9.140625" defaultRowHeight="30.75"/>
  <cols>
    <col min="1" max="1" width="36.7109375" style="48" customWidth="1"/>
    <col min="2" max="2" width="1.85546875" style="48" customWidth="1"/>
    <col min="3" max="3" width="22.5703125" style="53" bestFit="1" customWidth="1"/>
    <col min="4" max="4" width="1.140625" style="53" customWidth="1"/>
    <col min="5" max="5" width="32" style="53" bestFit="1" customWidth="1"/>
    <col min="6" max="6" width="1.42578125" style="53" customWidth="1"/>
    <col min="7" max="7" width="32.140625" style="53" customWidth="1"/>
    <col min="8" max="8" width="1.5703125" style="53" customWidth="1"/>
    <col min="9" max="9" width="20.5703125" style="53" bestFit="1" customWidth="1"/>
    <col min="10" max="10" width="29.140625" style="53" bestFit="1" customWidth="1"/>
    <col min="11" max="11" width="1.42578125" style="53" customWidth="1"/>
    <col min="12" max="12" width="20.7109375" style="53" customWidth="1"/>
    <col min="13" max="13" width="29.140625" style="53" customWidth="1"/>
    <col min="14" max="14" width="1.140625" style="53" customWidth="1"/>
    <col min="15" max="15" width="22.5703125" style="53" bestFit="1" customWidth="1"/>
    <col min="16" max="16" width="1.42578125" style="53" customWidth="1"/>
    <col min="17" max="17" width="18.7109375" style="53" customWidth="1"/>
    <col min="18" max="18" width="1.5703125" style="53" customWidth="1"/>
    <col min="19" max="19" width="32" style="53" bestFit="1" customWidth="1"/>
    <col min="20" max="20" width="1.85546875" style="53" customWidth="1"/>
    <col min="21" max="21" width="37.42578125" style="53" bestFit="1" customWidth="1"/>
    <col min="22" max="22" width="1.5703125" style="48" customWidth="1"/>
    <col min="23" max="23" width="21.85546875" style="60" customWidth="1"/>
    <col min="24" max="24" width="10.140625" style="48" bestFit="1" customWidth="1"/>
    <col min="25" max="16384" width="9.140625" style="48"/>
  </cols>
  <sheetData>
    <row r="1" spans="1:23" ht="31.5">
      <c r="A1" s="267" t="s">
        <v>92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</row>
    <row r="2" spans="1:23" ht="31.5">
      <c r="A2" s="267" t="s">
        <v>51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</row>
    <row r="3" spans="1:23" ht="31.5">
      <c r="A3" s="267" t="s">
        <v>133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</row>
    <row r="4" spans="1:23" ht="31.5">
      <c r="A4" s="276" t="s">
        <v>25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</row>
    <row r="5" spans="1:23" ht="31.5">
      <c r="A5" s="276" t="s">
        <v>26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</row>
    <row r="7" spans="1:23" ht="36.75" customHeight="1" thickBot="1">
      <c r="A7" s="1"/>
      <c r="B7" s="2"/>
      <c r="C7" s="278" t="s">
        <v>118</v>
      </c>
      <c r="D7" s="278"/>
      <c r="E7" s="278"/>
      <c r="F7" s="278"/>
      <c r="G7" s="278"/>
      <c r="H7" s="3"/>
      <c r="I7" s="277" t="s">
        <v>7</v>
      </c>
      <c r="J7" s="277"/>
      <c r="K7" s="277"/>
      <c r="L7" s="277"/>
      <c r="M7" s="277"/>
      <c r="O7" s="279" t="s">
        <v>132</v>
      </c>
      <c r="P7" s="279"/>
      <c r="Q7" s="279"/>
      <c r="R7" s="279"/>
      <c r="S7" s="279"/>
      <c r="T7" s="279"/>
      <c r="U7" s="279"/>
      <c r="V7" s="279"/>
      <c r="W7" s="279"/>
    </row>
    <row r="8" spans="1:23" ht="29.25" customHeight="1">
      <c r="A8" s="268" t="s">
        <v>1</v>
      </c>
      <c r="B8" s="4"/>
      <c r="C8" s="274" t="s">
        <v>3</v>
      </c>
      <c r="D8" s="271"/>
      <c r="E8" s="274" t="s">
        <v>0</v>
      </c>
      <c r="F8" s="271"/>
      <c r="G8" s="280" t="s">
        <v>21</v>
      </c>
      <c r="H8" s="52"/>
      <c r="I8" s="270" t="s">
        <v>4</v>
      </c>
      <c r="J8" s="270"/>
      <c r="K8" s="54"/>
      <c r="L8" s="270" t="s">
        <v>5</v>
      </c>
      <c r="M8" s="270"/>
      <c r="O8" s="272" t="s">
        <v>3</v>
      </c>
      <c r="P8" s="271"/>
      <c r="Q8" s="280" t="s">
        <v>33</v>
      </c>
      <c r="R8" s="51"/>
      <c r="S8" s="272" t="s">
        <v>0</v>
      </c>
      <c r="T8" s="271"/>
      <c r="U8" s="280" t="s">
        <v>21</v>
      </c>
      <c r="V8" s="5"/>
      <c r="W8" s="282" t="s">
        <v>22</v>
      </c>
    </row>
    <row r="9" spans="1:23" ht="49.5" customHeight="1" thickBot="1">
      <c r="A9" s="269"/>
      <c r="B9" s="4"/>
      <c r="C9" s="273"/>
      <c r="D9" s="275"/>
      <c r="E9" s="273"/>
      <c r="F9" s="275"/>
      <c r="G9" s="281"/>
      <c r="H9" s="52"/>
      <c r="I9" s="55" t="s">
        <v>3</v>
      </c>
      <c r="J9" s="55" t="s">
        <v>0</v>
      </c>
      <c r="K9" s="54"/>
      <c r="L9" s="55" t="s">
        <v>3</v>
      </c>
      <c r="M9" s="55" t="s">
        <v>50</v>
      </c>
      <c r="O9" s="273"/>
      <c r="P9" s="271"/>
      <c r="Q9" s="281"/>
      <c r="R9" s="51"/>
      <c r="S9" s="273"/>
      <c r="T9" s="271"/>
      <c r="U9" s="281"/>
      <c r="V9" s="5"/>
      <c r="W9" s="283"/>
    </row>
    <row r="10" spans="1:23" ht="28.5" customHeight="1" thickBot="1">
      <c r="A10" s="103" t="s">
        <v>97</v>
      </c>
      <c r="C10" s="53">
        <v>0</v>
      </c>
      <c r="E10" s="53">
        <v>0</v>
      </c>
      <c r="G10" s="53">
        <v>0</v>
      </c>
      <c r="I10" s="53">
        <v>0</v>
      </c>
      <c r="J10" s="53">
        <v>0</v>
      </c>
      <c r="K10" s="6"/>
      <c r="L10" s="53">
        <v>0</v>
      </c>
      <c r="M10" s="53">
        <v>0</v>
      </c>
      <c r="O10" s="53">
        <v>0</v>
      </c>
      <c r="Q10" s="53">
        <v>0</v>
      </c>
      <c r="S10" s="53">
        <v>0</v>
      </c>
      <c r="U10" s="53">
        <v>0</v>
      </c>
      <c r="V10" s="6"/>
      <c r="W10" s="85">
        <f>U10/درآمدها!$J$5</f>
        <v>0</v>
      </c>
    </row>
    <row r="11" spans="1:23" ht="42" customHeight="1" thickBot="1">
      <c r="A11" s="48" t="s">
        <v>2</v>
      </c>
      <c r="B11" s="4"/>
      <c r="D11" s="56">
        <f>SUM(D10:D10)</f>
        <v>0</v>
      </c>
      <c r="E11" s="56">
        <f>SUM(E10:E10)</f>
        <v>0</v>
      </c>
      <c r="G11" s="56">
        <f>SUM(G10:G10)</f>
        <v>0</v>
      </c>
      <c r="J11" s="56">
        <f>SUM(J10:J10)</f>
        <v>0</v>
      </c>
      <c r="M11" s="56">
        <f>SUM(M10:M10)</f>
        <v>0</v>
      </c>
      <c r="S11" s="56">
        <f>SUM(S10:S10)</f>
        <v>0</v>
      </c>
      <c r="U11" s="57">
        <f>SUM(U10:U10)</f>
        <v>0</v>
      </c>
      <c r="W11" s="58">
        <f>SUM(W10:W10)</f>
        <v>0</v>
      </c>
    </row>
    <row r="12" spans="1:23" ht="31.5" thickTop="1">
      <c r="U12" s="59"/>
    </row>
    <row r="14" spans="1:23">
      <c r="E14" s="99"/>
      <c r="G14" s="99"/>
      <c r="S14" s="99"/>
      <c r="U14" s="99"/>
    </row>
    <row r="16" spans="1:23">
      <c r="E16" s="99"/>
      <c r="G16" s="99"/>
      <c r="S16" s="99"/>
      <c r="U16" s="99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5"/>
  <sheetViews>
    <sheetView rightToLeft="1" view="pageBreakPreview" zoomScale="60" zoomScaleNormal="100" workbookViewId="0">
      <selection activeCell="Y10" sqref="Y10"/>
    </sheetView>
  </sheetViews>
  <sheetFormatPr defaultColWidth="9.140625" defaultRowHeight="15.75"/>
  <cols>
    <col min="1" max="1" width="45.7109375" style="124" customWidth="1"/>
    <col min="2" max="2" width="0.5703125" style="124" customWidth="1"/>
    <col min="3" max="3" width="12.5703125" style="124" customWidth="1"/>
    <col min="4" max="4" width="0.5703125" style="124" customWidth="1"/>
    <col min="5" max="5" width="29.140625" style="124" customWidth="1"/>
    <col min="6" max="6" width="0.5703125" style="124" customWidth="1"/>
    <col min="7" max="7" width="15.42578125" style="124" bestFit="1" customWidth="1"/>
    <col min="8" max="8" width="0.5703125" style="124" customWidth="1"/>
    <col min="9" max="9" width="18.42578125" style="124" bestFit="1" customWidth="1"/>
    <col min="10" max="10" width="0.42578125" style="124" customWidth="1"/>
    <col min="11" max="11" width="20.42578125" style="124" bestFit="1" customWidth="1"/>
    <col min="12" max="12" width="0.7109375" style="124" customWidth="1"/>
    <col min="13" max="13" width="15.85546875" style="124" bestFit="1" customWidth="1"/>
    <col min="14" max="14" width="1.140625" style="124" customWidth="1"/>
    <col min="15" max="15" width="29.42578125" style="124" bestFit="1" customWidth="1"/>
    <col min="16" max="16" width="0.5703125" style="124" customWidth="1"/>
    <col min="17" max="17" width="29.42578125" style="124" bestFit="1" customWidth="1"/>
    <col min="18" max="18" width="0.5703125" style="124" customWidth="1"/>
    <col min="19" max="19" width="13.7109375" style="124" bestFit="1" customWidth="1"/>
    <col min="20" max="20" width="25.42578125" style="124" bestFit="1" customWidth="1"/>
    <col min="21" max="21" width="0.5703125" style="124" customWidth="1"/>
    <col min="22" max="22" width="13.85546875" style="124" bestFit="1" customWidth="1"/>
    <col min="23" max="23" width="27.42578125" style="124" bestFit="1" customWidth="1"/>
    <col min="24" max="24" width="0.5703125" style="124" customWidth="1"/>
    <col min="25" max="25" width="15.85546875" style="124" bestFit="1" customWidth="1"/>
    <col min="26" max="26" width="0.42578125" style="124" customWidth="1"/>
    <col min="27" max="27" width="23" style="124" bestFit="1" customWidth="1"/>
    <col min="28" max="28" width="0.7109375" style="124" customWidth="1"/>
    <col min="29" max="29" width="29.42578125" style="124" bestFit="1" customWidth="1"/>
    <col min="30" max="30" width="0.7109375" style="124" customWidth="1"/>
    <col min="31" max="31" width="29.42578125" style="124" bestFit="1" customWidth="1"/>
    <col min="32" max="32" width="0.7109375" style="124" customWidth="1"/>
    <col min="33" max="33" width="16.5703125" style="124" customWidth="1"/>
    <col min="34" max="34" width="24.42578125" style="124" bestFit="1" customWidth="1"/>
    <col min="35" max="35" width="25.42578125" style="124" bestFit="1" customWidth="1"/>
    <col min="36" max="36" width="14.5703125" style="124" bestFit="1" customWidth="1"/>
    <col min="37" max="16384" width="9.140625" style="124"/>
  </cols>
  <sheetData>
    <row r="1" spans="1:36" s="37" customFormat="1" ht="24.75">
      <c r="A1" s="284" t="s">
        <v>92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</row>
    <row r="2" spans="1:36" s="37" customFormat="1" ht="24.75">
      <c r="A2" s="284" t="s">
        <v>51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</row>
    <row r="3" spans="1:36" s="37" customFormat="1" ht="24.75">
      <c r="A3" s="284" t="str">
        <f>' سهام'!A3:W3</f>
        <v>برای ماه منتهی به 1401/03/31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</row>
    <row r="4" spans="1:36" ht="24.75">
      <c r="A4" s="285" t="s">
        <v>68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</row>
    <row r="5" spans="1:36" ht="24.75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</row>
    <row r="6" spans="1:36" ht="27.75" customHeight="1" thickBot="1">
      <c r="A6" s="286" t="s">
        <v>69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 t="s">
        <v>118</v>
      </c>
      <c r="N6" s="286"/>
      <c r="O6" s="286"/>
      <c r="P6" s="286"/>
      <c r="Q6" s="286"/>
      <c r="R6" s="125"/>
      <c r="S6" s="287" t="s">
        <v>7</v>
      </c>
      <c r="T6" s="287"/>
      <c r="U6" s="287"/>
      <c r="V6" s="287"/>
      <c r="W6" s="287"/>
      <c r="X6" s="253"/>
      <c r="Y6" s="286" t="s">
        <v>132</v>
      </c>
      <c r="Z6" s="286"/>
      <c r="AA6" s="286"/>
      <c r="AB6" s="286"/>
      <c r="AC6" s="286"/>
      <c r="AD6" s="286"/>
      <c r="AE6" s="286"/>
      <c r="AF6" s="286"/>
      <c r="AG6" s="286"/>
    </row>
    <row r="7" spans="1:36" ht="26.25" customHeight="1">
      <c r="A7" s="289" t="s">
        <v>70</v>
      </c>
      <c r="B7" s="252"/>
      <c r="C7" s="290" t="s">
        <v>71</v>
      </c>
      <c r="D7" s="254"/>
      <c r="E7" s="292" t="s">
        <v>76</v>
      </c>
      <c r="F7" s="254"/>
      <c r="G7" s="288" t="s">
        <v>72</v>
      </c>
      <c r="H7" s="254"/>
      <c r="I7" s="290" t="s">
        <v>23</v>
      </c>
      <c r="J7" s="254"/>
      <c r="K7" s="292" t="s">
        <v>73</v>
      </c>
      <c r="L7" s="126"/>
      <c r="M7" s="293" t="s">
        <v>3</v>
      </c>
      <c r="N7" s="288"/>
      <c r="O7" s="288" t="s">
        <v>0</v>
      </c>
      <c r="P7" s="288"/>
      <c r="Q7" s="288" t="s">
        <v>21</v>
      </c>
      <c r="R7" s="254"/>
      <c r="S7" s="284" t="s">
        <v>4</v>
      </c>
      <c r="T7" s="284"/>
      <c r="U7" s="127"/>
      <c r="V7" s="284" t="s">
        <v>5</v>
      </c>
      <c r="W7" s="284"/>
      <c r="X7" s="253"/>
      <c r="Y7" s="293" t="s">
        <v>3</v>
      </c>
      <c r="Z7" s="289"/>
      <c r="AA7" s="288" t="s">
        <v>74</v>
      </c>
      <c r="AB7" s="252"/>
      <c r="AC7" s="288" t="s">
        <v>0</v>
      </c>
      <c r="AD7" s="289"/>
      <c r="AE7" s="288" t="s">
        <v>21</v>
      </c>
      <c r="AF7" s="128"/>
      <c r="AG7" s="288" t="s">
        <v>22</v>
      </c>
    </row>
    <row r="8" spans="1:36" s="133" customFormat="1" ht="55.5" customHeight="1" thickBot="1">
      <c r="A8" s="286"/>
      <c r="B8" s="252"/>
      <c r="C8" s="291"/>
      <c r="D8" s="254"/>
      <c r="E8" s="291"/>
      <c r="F8" s="254"/>
      <c r="G8" s="286"/>
      <c r="H8" s="254"/>
      <c r="I8" s="291"/>
      <c r="J8" s="254"/>
      <c r="K8" s="291"/>
      <c r="L8" s="125"/>
      <c r="M8" s="294"/>
      <c r="N8" s="295"/>
      <c r="O8" s="286"/>
      <c r="P8" s="295"/>
      <c r="Q8" s="286"/>
      <c r="R8" s="254"/>
      <c r="S8" s="129" t="s">
        <v>3</v>
      </c>
      <c r="T8" s="129" t="s">
        <v>0</v>
      </c>
      <c r="U8" s="130"/>
      <c r="V8" s="129" t="s">
        <v>3</v>
      </c>
      <c r="W8" s="129" t="s">
        <v>50</v>
      </c>
      <c r="X8" s="131"/>
      <c r="Y8" s="294"/>
      <c r="Z8" s="289"/>
      <c r="AA8" s="286"/>
      <c r="AB8" s="252"/>
      <c r="AC8" s="286"/>
      <c r="AD8" s="289"/>
      <c r="AE8" s="286"/>
      <c r="AF8" s="128"/>
      <c r="AG8" s="286"/>
      <c r="AH8" s="132"/>
      <c r="AJ8" s="132"/>
    </row>
    <row r="9" spans="1:36" s="133" customFormat="1" ht="55.5" customHeight="1">
      <c r="A9" s="134" t="s">
        <v>98</v>
      </c>
      <c r="B9" s="252"/>
      <c r="C9" s="135" t="s">
        <v>99</v>
      </c>
      <c r="D9" s="91"/>
      <c r="E9" s="135" t="s">
        <v>99</v>
      </c>
      <c r="F9" s="91"/>
      <c r="G9" s="135" t="s">
        <v>100</v>
      </c>
      <c r="H9" s="91"/>
      <c r="I9" s="135" t="s">
        <v>101</v>
      </c>
      <c r="J9" s="135"/>
      <c r="K9" s="136" t="s">
        <v>138</v>
      </c>
      <c r="L9" s="125"/>
      <c r="M9" s="59">
        <v>3000</v>
      </c>
      <c r="N9" s="137"/>
      <c r="O9" s="59">
        <v>2820811179</v>
      </c>
      <c r="P9" s="59"/>
      <c r="Q9" s="59">
        <v>2888236414</v>
      </c>
      <c r="R9" s="59"/>
      <c r="S9" s="59">
        <v>0</v>
      </c>
      <c r="T9" s="59">
        <v>0</v>
      </c>
      <c r="U9" s="59"/>
      <c r="V9" s="59">
        <v>1500</v>
      </c>
      <c r="W9" s="59">
        <v>1450237101</v>
      </c>
      <c r="X9" s="59"/>
      <c r="Y9" s="59">
        <v>1500</v>
      </c>
      <c r="Z9" s="59"/>
      <c r="AA9" s="240" t="s">
        <v>142</v>
      </c>
      <c r="AB9" s="59"/>
      <c r="AC9" s="59">
        <v>1410405589</v>
      </c>
      <c r="AD9" s="59"/>
      <c r="AE9" s="59">
        <f>AC9+61247627</f>
        <v>1471653216</v>
      </c>
      <c r="AG9" s="138">
        <f>AE9/درآمدها!$J$5</f>
        <v>2.8385847761676769E-3</v>
      </c>
      <c r="AH9" s="59">
        <v>1471653216</v>
      </c>
      <c r="AI9" s="59"/>
      <c r="AJ9" s="132"/>
    </row>
    <row r="10" spans="1:36" s="133" customFormat="1" ht="55.5" customHeight="1">
      <c r="A10" s="134" t="s">
        <v>102</v>
      </c>
      <c r="B10" s="252"/>
      <c r="C10" s="135" t="s">
        <v>99</v>
      </c>
      <c r="D10" s="91"/>
      <c r="E10" s="135" t="s">
        <v>99</v>
      </c>
      <c r="F10" s="91"/>
      <c r="G10" s="135" t="s">
        <v>103</v>
      </c>
      <c r="H10" s="91"/>
      <c r="I10" s="135" t="s">
        <v>104</v>
      </c>
      <c r="J10" s="135"/>
      <c r="K10" s="136" t="s">
        <v>138</v>
      </c>
      <c r="L10" s="125"/>
      <c r="M10" s="59">
        <v>43000</v>
      </c>
      <c r="N10" s="137"/>
      <c r="O10" s="59">
        <v>42749746988</v>
      </c>
      <c r="P10" s="59"/>
      <c r="Q10" s="59">
        <v>42953083344</v>
      </c>
      <c r="R10" s="59"/>
      <c r="S10" s="59">
        <v>0</v>
      </c>
      <c r="T10" s="59">
        <v>0</v>
      </c>
      <c r="U10" s="59"/>
      <c r="V10" s="59">
        <v>43000</v>
      </c>
      <c r="W10" s="59">
        <v>43000000000</v>
      </c>
      <c r="X10" s="59"/>
      <c r="Y10" s="59">
        <v>0</v>
      </c>
      <c r="Z10" s="59"/>
      <c r="AA10" s="240"/>
      <c r="AB10" s="59"/>
      <c r="AC10" s="59">
        <v>0</v>
      </c>
      <c r="AD10" s="59"/>
      <c r="AE10" s="59">
        <f>AC10+0</f>
        <v>0</v>
      </c>
      <c r="AG10" s="138">
        <f>AE10/درآمدها!$J$5</f>
        <v>0</v>
      </c>
      <c r="AH10" s="59">
        <v>0</v>
      </c>
      <c r="AI10" s="59"/>
      <c r="AJ10" s="132"/>
    </row>
    <row r="11" spans="1:36" s="133" customFormat="1" ht="55.5" customHeight="1">
      <c r="A11" s="134" t="s">
        <v>105</v>
      </c>
      <c r="B11" s="252"/>
      <c r="C11" s="135" t="s">
        <v>99</v>
      </c>
      <c r="D11" s="91"/>
      <c r="E11" s="135" t="s">
        <v>99</v>
      </c>
      <c r="F11" s="91"/>
      <c r="G11" s="135" t="s">
        <v>106</v>
      </c>
      <c r="H11" s="91"/>
      <c r="I11" s="135" t="s">
        <v>107</v>
      </c>
      <c r="J11" s="135"/>
      <c r="K11" s="136" t="s">
        <v>138</v>
      </c>
      <c r="L11" s="125"/>
      <c r="M11" s="59">
        <v>280000</v>
      </c>
      <c r="N11" s="137"/>
      <c r="O11" s="59">
        <v>280050750000</v>
      </c>
      <c r="P11" s="59"/>
      <c r="Q11" s="59">
        <v>273203041968</v>
      </c>
      <c r="R11" s="59"/>
      <c r="S11" s="59">
        <v>0</v>
      </c>
      <c r="T11" s="59">
        <v>0</v>
      </c>
      <c r="U11" s="59"/>
      <c r="V11" s="59">
        <v>0</v>
      </c>
      <c r="W11" s="59">
        <v>0</v>
      </c>
      <c r="X11" s="59"/>
      <c r="Y11" s="59">
        <v>280000</v>
      </c>
      <c r="Z11" s="59"/>
      <c r="AA11" s="240" t="s">
        <v>143</v>
      </c>
      <c r="AB11" s="59"/>
      <c r="AC11" s="59">
        <v>280050750000</v>
      </c>
      <c r="AD11" s="59"/>
      <c r="AE11" s="59">
        <f>AC11+1562238393</f>
        <v>281612988393</v>
      </c>
      <c r="AG11" s="138">
        <f>AE11/درآمدها!$J$5</f>
        <v>0.54318662367769011</v>
      </c>
      <c r="AH11" s="59">
        <v>273202908393</v>
      </c>
      <c r="AJ11" s="132"/>
    </row>
    <row r="12" spans="1:36" s="133" customFormat="1" ht="55.5" customHeight="1" thickBot="1">
      <c r="A12" s="134" t="s">
        <v>139</v>
      </c>
      <c r="B12" s="252"/>
      <c r="C12" s="135" t="s">
        <v>99</v>
      </c>
      <c r="D12" s="91"/>
      <c r="E12" s="135" t="s">
        <v>99</v>
      </c>
      <c r="F12" s="91"/>
      <c r="G12" s="135" t="s">
        <v>140</v>
      </c>
      <c r="H12" s="91"/>
      <c r="I12" s="135" t="s">
        <v>141</v>
      </c>
      <c r="J12" s="135"/>
      <c r="K12" s="136" t="s">
        <v>138</v>
      </c>
      <c r="L12" s="125"/>
      <c r="M12" s="59">
        <v>0</v>
      </c>
      <c r="N12" s="137"/>
      <c r="O12" s="59">
        <v>0</v>
      </c>
      <c r="P12" s="59"/>
      <c r="Q12" s="59">
        <v>0</v>
      </c>
      <c r="R12" s="59"/>
      <c r="S12" s="59">
        <v>200000</v>
      </c>
      <c r="T12" s="59">
        <v>200036250000</v>
      </c>
      <c r="U12" s="59"/>
      <c r="V12" s="59">
        <v>0</v>
      </c>
      <c r="W12" s="59">
        <v>0</v>
      </c>
      <c r="X12" s="59"/>
      <c r="Y12" s="59">
        <v>200000</v>
      </c>
      <c r="Z12" s="59"/>
      <c r="AA12" s="240" t="s">
        <v>144</v>
      </c>
      <c r="AB12" s="59"/>
      <c r="AC12" s="59">
        <v>200036250000</v>
      </c>
      <c r="AD12" s="59"/>
      <c r="AE12" s="59">
        <f>AC12+197451063</f>
        <v>200233701063</v>
      </c>
      <c r="AG12" s="138">
        <f>AE12/درآمدها!$J$5</f>
        <v>0.38621893346451353</v>
      </c>
      <c r="AH12" s="59">
        <v>199822901063</v>
      </c>
      <c r="AI12" s="59"/>
      <c r="AJ12" s="132"/>
    </row>
    <row r="13" spans="1:36" s="142" customFormat="1" ht="32.25" thickBot="1">
      <c r="A13" s="139" t="s">
        <v>2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24"/>
      <c r="N13" s="124"/>
      <c r="O13" s="104">
        <f>SUM(O9:O12)</f>
        <v>325621308167</v>
      </c>
      <c r="P13" s="124"/>
      <c r="Q13" s="104">
        <f>SUM(Q9:Q12)</f>
        <v>319044361726</v>
      </c>
      <c r="R13" s="124"/>
      <c r="S13" s="124"/>
      <c r="T13" s="104">
        <f>SUM(T9:T12)</f>
        <v>200036250000</v>
      </c>
      <c r="U13" s="124"/>
      <c r="V13" s="124"/>
      <c r="W13" s="104">
        <f>SUM(W9:W12)</f>
        <v>44450237101</v>
      </c>
      <c r="X13" s="124"/>
      <c r="Y13" s="124"/>
      <c r="Z13" s="124"/>
      <c r="AA13" s="124"/>
      <c r="AB13" s="124"/>
      <c r="AC13" s="104">
        <f>SUM(AC9:AC12)</f>
        <v>481497405589</v>
      </c>
      <c r="AD13" s="124"/>
      <c r="AE13" s="104">
        <f>SUM(AE9:AE12)</f>
        <v>483318342672</v>
      </c>
      <c r="AF13" s="124"/>
      <c r="AG13" s="141">
        <f>SUM(AG9:AG12)</f>
        <v>0.93224414191837135</v>
      </c>
      <c r="AJ13" s="132"/>
    </row>
    <row r="14" spans="1:36" s="143" customFormat="1" ht="32.25" thickTop="1">
      <c r="M14" s="124"/>
      <c r="N14" s="124"/>
      <c r="P14" s="124"/>
      <c r="R14" s="124"/>
      <c r="S14" s="124"/>
      <c r="U14" s="124"/>
      <c r="V14" s="124"/>
      <c r="X14" s="124"/>
      <c r="Y14" s="124"/>
      <c r="Z14" s="124"/>
      <c r="AA14" s="124"/>
      <c r="AB14" s="124"/>
      <c r="AD14" s="124"/>
      <c r="AF14" s="124"/>
    </row>
    <row r="15" spans="1:36" s="59" customFormat="1" ht="30.75"/>
    <row r="16" spans="1:36" s="59" customFormat="1" ht="30.75">
      <c r="AG16" s="138"/>
    </row>
    <row r="17" spans="29:33" s="59" customFormat="1" ht="30.75">
      <c r="AC17" s="138"/>
      <c r="AG17" s="138"/>
    </row>
    <row r="18" spans="29:33" s="59" customFormat="1" ht="30.75">
      <c r="AC18" s="138"/>
      <c r="AG18" s="138"/>
    </row>
    <row r="19" spans="29:33" s="59" customFormat="1" ht="30.75">
      <c r="AC19" s="138"/>
      <c r="AG19" s="144"/>
    </row>
    <row r="20" spans="29:33" s="59" customFormat="1" ht="30.75"/>
    <row r="21" spans="29:33" s="59" customFormat="1" ht="30.75"/>
    <row r="22" spans="29:33" s="59" customFormat="1" ht="30.75"/>
    <row r="23" spans="29:33" s="59" customFormat="1" ht="30.75"/>
    <row r="24" spans="29:33" s="59" customFormat="1" ht="30.75"/>
    <row r="25" spans="29:33" s="59" customFormat="1" ht="30.75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7"/>
  <sheetViews>
    <sheetView rightToLeft="1" view="pageBreakPreview" topLeftCell="A5" zoomScale="80" zoomScaleNormal="56" zoomScaleSheetLayoutView="80" workbookViewId="0">
      <selection activeCell="N13" sqref="N13:P19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0.140625" bestFit="1" customWidth="1"/>
    <col min="12" max="12" width="2" customWidth="1"/>
    <col min="13" max="13" width="41.5703125" customWidth="1"/>
    <col min="14" max="14" width="20.140625" bestFit="1" customWidth="1"/>
    <col min="15" max="15" width="19.85546875" style="123" bestFit="1" customWidth="1"/>
    <col min="16" max="16" width="14.85546875" bestFit="1" customWidth="1"/>
  </cols>
  <sheetData>
    <row r="1" spans="1:33" s="7" customFormat="1" ht="24.75">
      <c r="A1" s="298" t="s">
        <v>92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110"/>
      <c r="O1" s="121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</row>
    <row r="2" spans="1:33" s="7" customFormat="1" ht="24.75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110"/>
      <c r="O2" s="121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</row>
    <row r="3" spans="1:33" s="7" customFormat="1" ht="24.75">
      <c r="A3" s="298" t="str">
        <f>' سهام'!A3:W3</f>
        <v>برای ماه منتهی به 1401/03/31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110"/>
      <c r="O3" s="121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</row>
    <row r="5" spans="1:33" s="106" customFormat="1" ht="22.5">
      <c r="A5" s="296" t="s">
        <v>128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107"/>
      <c r="O5" s="122"/>
      <c r="P5" s="108"/>
    </row>
    <row r="6" spans="1:33" s="106" customFormat="1" ht="22.5">
      <c r="A6" s="296" t="s">
        <v>129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107"/>
      <c r="O6" s="122"/>
      <c r="P6" s="108"/>
    </row>
    <row r="7" spans="1:33" s="106" customFormat="1" ht="47.1" customHeight="1" thickBot="1">
      <c r="A7" s="109"/>
      <c r="N7" s="107"/>
      <c r="O7" s="122"/>
      <c r="P7" s="108"/>
    </row>
    <row r="8" spans="1:33" ht="42">
      <c r="A8" s="111" t="s">
        <v>121</v>
      </c>
      <c r="B8" s="112"/>
      <c r="C8" s="113" t="s">
        <v>122</v>
      </c>
      <c r="D8" s="112"/>
      <c r="E8" s="113" t="s">
        <v>130</v>
      </c>
      <c r="F8" s="112"/>
      <c r="G8" s="113" t="s">
        <v>123</v>
      </c>
      <c r="H8" s="112"/>
      <c r="I8" s="113" t="s">
        <v>124</v>
      </c>
      <c r="J8" s="112"/>
      <c r="K8" s="113" t="s">
        <v>125</v>
      </c>
      <c r="L8" s="112"/>
      <c r="M8" s="114" t="s">
        <v>126</v>
      </c>
    </row>
    <row r="9" spans="1:33" ht="112.5">
      <c r="A9" s="242" t="s">
        <v>105</v>
      </c>
      <c r="B9" s="243"/>
      <c r="C9" s="244">
        <v>280000</v>
      </c>
      <c r="D9" s="243"/>
      <c r="E9" s="244">
        <v>1000000</v>
      </c>
      <c r="F9" s="243"/>
      <c r="G9" s="244">
        <v>1005943</v>
      </c>
      <c r="H9" s="243"/>
      <c r="I9" s="245">
        <f>(G9/E9)-1</f>
        <v>5.9430000000000316E-3</v>
      </c>
      <c r="J9" s="243"/>
      <c r="K9" s="244">
        <f>اوراق!AE11</f>
        <v>281612988393</v>
      </c>
      <c r="L9" s="246"/>
      <c r="M9" s="247" t="s">
        <v>127</v>
      </c>
      <c r="N9" s="107">
        <f>C9*G9</f>
        <v>281664040000</v>
      </c>
      <c r="O9" s="107">
        <f>N9-K9</f>
        <v>51051607</v>
      </c>
      <c r="P9" s="108">
        <f>O9/N9</f>
        <v>1.8124999911241777E-4</v>
      </c>
    </row>
    <row r="10" spans="1:33" ht="113.25" thickBot="1">
      <c r="A10" s="115" t="s">
        <v>145</v>
      </c>
      <c r="B10" s="116"/>
      <c r="C10" s="117">
        <v>200000</v>
      </c>
      <c r="D10" s="116"/>
      <c r="E10" s="117">
        <v>1000000</v>
      </c>
      <c r="F10" s="116"/>
      <c r="G10" s="117">
        <v>1001350</v>
      </c>
      <c r="H10" s="116"/>
      <c r="I10" s="120">
        <f>(G10/E10)-1</f>
        <v>1.3499999999999623E-3</v>
      </c>
      <c r="J10" s="116"/>
      <c r="K10" s="117">
        <f>اوراق!AE12</f>
        <v>200233701063</v>
      </c>
      <c r="L10" s="118"/>
      <c r="M10" s="119" t="s">
        <v>127</v>
      </c>
      <c r="N10" s="107">
        <f>C10*G10</f>
        <v>200270000000</v>
      </c>
      <c r="O10" s="107">
        <f>N10-K10</f>
        <v>36298937</v>
      </c>
      <c r="P10" s="108">
        <f>O10/N10</f>
        <v>1.8124999750337046E-4</v>
      </c>
    </row>
    <row r="15" spans="1:33" ht="22.5">
      <c r="N15" s="107"/>
    </row>
    <row r="16" spans="1:33" ht="22.5">
      <c r="N16" s="107"/>
    </row>
    <row r="17" spans="14:14" ht="22.5">
      <c r="N17" s="107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rightToLeft="1" view="pageBreakPreview" zoomScale="90" zoomScaleNormal="100" zoomScaleSheetLayoutView="90" workbookViewId="0">
      <selection activeCell="K11" sqref="K11"/>
    </sheetView>
  </sheetViews>
  <sheetFormatPr defaultColWidth="9.140625" defaultRowHeight="15"/>
  <cols>
    <col min="1" max="1" width="39.140625" style="145" bestFit="1" customWidth="1"/>
    <col min="2" max="2" width="0.7109375" style="145" customWidth="1"/>
    <col min="3" max="3" width="24.28515625" style="145" customWidth="1"/>
    <col min="4" max="4" width="0.7109375" style="145" customWidth="1"/>
    <col min="5" max="5" width="9.5703125" style="145" bestFit="1" customWidth="1"/>
    <col min="6" max="6" width="0.7109375" style="145" customWidth="1"/>
    <col min="7" max="7" width="15.85546875" style="145" bestFit="1" customWidth="1"/>
    <col min="8" max="8" width="0.7109375" style="145" customWidth="1"/>
    <col min="9" max="9" width="9.28515625" style="145" customWidth="1"/>
    <col min="10" max="10" width="0.5703125" style="145" customWidth="1"/>
    <col min="11" max="11" width="21.28515625" style="169" customWidth="1"/>
    <col min="12" max="12" width="0.7109375" style="145" customWidth="1"/>
    <col min="13" max="13" width="21.85546875" style="145" customWidth="1"/>
    <col min="14" max="14" width="0.42578125" style="145" customWidth="1"/>
    <col min="15" max="15" width="22.140625" style="145" customWidth="1"/>
    <col min="16" max="16" width="0.42578125" style="145" customWidth="1"/>
    <col min="17" max="17" width="18.42578125" style="145" customWidth="1"/>
    <col min="18" max="18" width="0.5703125" style="145" customWidth="1"/>
    <col min="19" max="19" width="12.140625" style="145" customWidth="1"/>
    <col min="20" max="16384" width="9.140625" style="145"/>
  </cols>
  <sheetData>
    <row r="1" spans="1:21" ht="18.75">
      <c r="A1" s="303" t="s">
        <v>92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21" ht="18.75">
      <c r="A2" s="303" t="s">
        <v>51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</row>
    <row r="3" spans="1:21" ht="18.75">
      <c r="A3" s="303" t="str">
        <f>' سهام'!A3:W3</f>
        <v>برای ماه منتهی به 1401/03/31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</row>
    <row r="4" spans="1:21" s="146" customFormat="1" ht="18.75">
      <c r="A4" s="306" t="s">
        <v>52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</row>
    <row r="5" spans="1:21" ht="18.75" thickBot="1">
      <c r="A5" s="49"/>
      <c r="B5" s="49"/>
      <c r="C5" s="147"/>
      <c r="D5" s="147"/>
      <c r="E5" s="147"/>
      <c r="F5" s="147"/>
      <c r="G5" s="147"/>
      <c r="H5" s="147"/>
      <c r="I5" s="147"/>
      <c r="J5" s="147"/>
      <c r="K5" s="148"/>
      <c r="L5" s="147"/>
      <c r="M5" s="147"/>
      <c r="N5" s="147"/>
      <c r="O5" s="147"/>
      <c r="P5" s="147"/>
      <c r="Q5" s="147"/>
      <c r="R5" s="147"/>
      <c r="S5" s="147"/>
    </row>
    <row r="6" spans="1:21" ht="18.75" customHeight="1" thickBot="1">
      <c r="A6" s="149"/>
      <c r="B6" s="49"/>
      <c r="C6" s="301" t="s">
        <v>11</v>
      </c>
      <c r="D6" s="301"/>
      <c r="E6" s="301"/>
      <c r="F6" s="301"/>
      <c r="G6" s="301"/>
      <c r="H6" s="301"/>
      <c r="I6" s="301"/>
      <c r="J6" s="150"/>
      <c r="K6" s="151" t="s">
        <v>118</v>
      </c>
      <c r="L6" s="256"/>
      <c r="M6" s="302" t="s">
        <v>7</v>
      </c>
      <c r="N6" s="302"/>
      <c r="O6" s="302"/>
      <c r="P6" s="49"/>
      <c r="Q6" s="301" t="s">
        <v>132</v>
      </c>
      <c r="R6" s="301"/>
      <c r="S6" s="301"/>
    </row>
    <row r="7" spans="1:21" ht="24" customHeight="1">
      <c r="A7" s="309" t="s">
        <v>8</v>
      </c>
      <c r="B7" s="153"/>
      <c r="C7" s="314" t="s">
        <v>9</v>
      </c>
      <c r="D7" s="154"/>
      <c r="E7" s="314" t="s">
        <v>10</v>
      </c>
      <c r="F7" s="154"/>
      <c r="G7" s="314" t="s">
        <v>34</v>
      </c>
      <c r="H7" s="154"/>
      <c r="I7" s="314" t="s">
        <v>89</v>
      </c>
      <c r="J7" s="309"/>
      <c r="K7" s="312" t="s">
        <v>6</v>
      </c>
      <c r="L7" s="153"/>
      <c r="M7" s="299" t="s">
        <v>36</v>
      </c>
      <c r="N7" s="155"/>
      <c r="O7" s="299" t="s">
        <v>37</v>
      </c>
      <c r="P7" s="49"/>
      <c r="Q7" s="307" t="s">
        <v>6</v>
      </c>
      <c r="R7" s="309"/>
      <c r="S7" s="304" t="s">
        <v>22</v>
      </c>
    </row>
    <row r="8" spans="1:21" ht="18.75" thickBot="1">
      <c r="A8" s="310"/>
      <c r="B8" s="153"/>
      <c r="C8" s="305"/>
      <c r="D8" s="156"/>
      <c r="E8" s="305"/>
      <c r="F8" s="156"/>
      <c r="G8" s="305"/>
      <c r="H8" s="156"/>
      <c r="I8" s="305"/>
      <c r="J8" s="311"/>
      <c r="K8" s="313"/>
      <c r="L8" s="153"/>
      <c r="M8" s="300"/>
      <c r="N8" s="157"/>
      <c r="O8" s="300"/>
      <c r="P8" s="49"/>
      <c r="Q8" s="308"/>
      <c r="R8" s="309"/>
      <c r="S8" s="305"/>
    </row>
    <row r="9" spans="1:21" s="49" customFormat="1" ht="18">
      <c r="A9" s="158" t="s">
        <v>93</v>
      </c>
      <c r="C9" s="159" t="s">
        <v>94</v>
      </c>
      <c r="E9" s="160" t="s">
        <v>95</v>
      </c>
      <c r="G9" s="159"/>
      <c r="I9" s="161">
        <v>18</v>
      </c>
      <c r="J9" s="162"/>
      <c r="K9" s="162">
        <v>1801351366</v>
      </c>
      <c r="L9" s="162"/>
      <c r="M9" s="162">
        <v>117918325366</v>
      </c>
      <c r="N9" s="162"/>
      <c r="O9" s="162">
        <v>117962225616</v>
      </c>
      <c r="P9" s="162"/>
      <c r="Q9" s="162">
        <v>1757451116</v>
      </c>
      <c r="S9" s="163">
        <f>Q9/درآمدها!$J$5</f>
        <v>3.3898434281249136E-3</v>
      </c>
      <c r="T9" s="164"/>
      <c r="U9" s="165"/>
    </row>
    <row r="10" spans="1:21" s="49" customFormat="1" ht="18">
      <c r="A10" s="158" t="s">
        <v>108</v>
      </c>
      <c r="C10" s="159" t="s">
        <v>110</v>
      </c>
      <c r="E10" s="160" t="s">
        <v>95</v>
      </c>
      <c r="G10" s="159" t="s">
        <v>120</v>
      </c>
      <c r="I10" s="161">
        <v>10</v>
      </c>
      <c r="J10" s="162"/>
      <c r="K10" s="162">
        <v>847294</v>
      </c>
      <c r="L10" s="162"/>
      <c r="M10" s="162">
        <v>218104063013</v>
      </c>
      <c r="N10" s="162"/>
      <c r="O10" s="162">
        <v>218080932425</v>
      </c>
      <c r="P10" s="162"/>
      <c r="Q10" s="162">
        <v>23977882</v>
      </c>
      <c r="S10" s="163">
        <f>Q10/درآمدها!$J$5</f>
        <v>4.6249517257158611E-5</v>
      </c>
      <c r="T10" s="164"/>
      <c r="U10" s="165"/>
    </row>
    <row r="11" spans="1:21" s="49" customFormat="1" ht="18.75" thickBot="1">
      <c r="A11" s="158" t="s">
        <v>116</v>
      </c>
      <c r="C11" s="159" t="s">
        <v>111</v>
      </c>
      <c r="E11" s="160" t="s">
        <v>115</v>
      </c>
      <c r="G11" s="159" t="s">
        <v>120</v>
      </c>
      <c r="I11" s="161">
        <v>21</v>
      </c>
      <c r="J11" s="162"/>
      <c r="K11" s="162">
        <v>233000000000</v>
      </c>
      <c r="L11" s="162"/>
      <c r="M11" s="162">
        <v>0</v>
      </c>
      <c r="N11" s="162"/>
      <c r="O11" s="162">
        <v>213521000000</v>
      </c>
      <c r="P11" s="162"/>
      <c r="Q11" s="162">
        <v>19479000000</v>
      </c>
      <c r="S11" s="163">
        <f>Q11/درآمدها!$J$5</f>
        <v>3.7571890071533109E-2</v>
      </c>
      <c r="T11" s="166"/>
      <c r="U11" s="165"/>
    </row>
    <row r="12" spans="1:21" s="49" customFormat="1" ht="24" customHeight="1" thickBot="1">
      <c r="A12" s="153" t="s">
        <v>2</v>
      </c>
      <c r="B12" s="153"/>
      <c r="C12" s="153"/>
      <c r="D12" s="153"/>
      <c r="E12" s="153"/>
      <c r="F12" s="153"/>
      <c r="G12" s="153"/>
      <c r="H12" s="153"/>
      <c r="I12" s="153"/>
      <c r="J12" s="255"/>
      <c r="K12" s="167">
        <f>SUM(K9:K11)</f>
        <v>234802198660</v>
      </c>
      <c r="M12" s="167">
        <f>SUM(M9:M11)</f>
        <v>336022388379</v>
      </c>
      <c r="O12" s="167">
        <f>SUM(O9:O11)</f>
        <v>549564158041</v>
      </c>
      <c r="Q12" s="167">
        <f>SUM(Q9:Q11)</f>
        <v>21260428998</v>
      </c>
      <c r="S12" s="168">
        <f>SUM(S9:S11)</f>
        <v>4.1007983016915182E-2</v>
      </c>
    </row>
    <row r="13" spans="1:21" ht="18.75" thickTop="1">
      <c r="L13" s="49"/>
      <c r="N13" s="49"/>
      <c r="P13" s="49"/>
      <c r="R13" s="49"/>
    </row>
    <row r="14" spans="1:21" ht="18">
      <c r="L14" s="49"/>
      <c r="N14" s="49"/>
      <c r="P14" s="49"/>
      <c r="R14" s="49"/>
    </row>
    <row r="15" spans="1:21" ht="21.75">
      <c r="K15" s="170"/>
      <c r="L15" s="170"/>
      <c r="M15" s="170"/>
      <c r="N15" s="37"/>
      <c r="O15" s="170"/>
      <c r="P15" s="170"/>
      <c r="Q15" s="170"/>
    </row>
    <row r="16" spans="1:21" ht="21.75">
      <c r="K16" s="170"/>
      <c r="L16" s="170"/>
      <c r="M16" s="170"/>
      <c r="N16" s="37"/>
      <c r="O16" s="170"/>
      <c r="P16" s="170"/>
      <c r="Q16" s="170"/>
    </row>
    <row r="17" spans="11:17" ht="21.75">
      <c r="K17" s="170"/>
      <c r="M17" s="170"/>
      <c r="O17" s="170"/>
      <c r="Q17" s="170"/>
    </row>
    <row r="18" spans="11:17" ht="21.75">
      <c r="K18" s="170"/>
      <c r="L18" s="170"/>
      <c r="M18" s="170"/>
      <c r="N18" s="37"/>
      <c r="O18" s="170"/>
      <c r="P18" s="170"/>
      <c r="Q18" s="170"/>
    </row>
    <row r="19" spans="11:17" ht="21.75">
      <c r="K19" s="170"/>
      <c r="M19" s="170"/>
      <c r="O19" s="170"/>
      <c r="Q19" s="170"/>
    </row>
    <row r="20" spans="11:17">
      <c r="Q20" s="171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ageMargins left="0.25" right="0.25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A1:M38"/>
  <sheetViews>
    <sheetView rightToLeft="1" view="pageBreakPreview" zoomScaleNormal="100" zoomScaleSheetLayoutView="100" workbookViewId="0">
      <selection activeCell="J7" sqref="J7"/>
    </sheetView>
  </sheetViews>
  <sheetFormatPr defaultColWidth="9.140625" defaultRowHeight="18"/>
  <cols>
    <col min="1" max="1" width="60.140625" style="26" customWidth="1"/>
    <col min="2" max="2" width="1" style="26" customWidth="1"/>
    <col min="3" max="3" width="9.140625" style="8"/>
    <col min="4" max="4" width="1.140625" style="8" customWidth="1"/>
    <col min="5" max="5" width="25.28515625" style="27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6" bestFit="1" customWidth="1"/>
    <col min="11" max="11" width="21.140625" style="46" bestFit="1" customWidth="1"/>
    <col min="12" max="16384" width="9.140625" style="8"/>
  </cols>
  <sheetData>
    <row r="1" spans="1:13" ht="21">
      <c r="A1" s="316" t="s">
        <v>92</v>
      </c>
      <c r="B1" s="316"/>
      <c r="C1" s="316"/>
      <c r="D1" s="316"/>
      <c r="E1" s="316"/>
      <c r="F1" s="316"/>
      <c r="G1" s="316"/>
      <c r="H1" s="316"/>
      <c r="I1" s="316"/>
      <c r="J1" s="45"/>
      <c r="K1" s="45"/>
    </row>
    <row r="2" spans="1:13" ht="21">
      <c r="A2" s="316" t="s">
        <v>51</v>
      </c>
      <c r="B2" s="316"/>
      <c r="C2" s="316"/>
      <c r="D2" s="316"/>
      <c r="E2" s="316"/>
      <c r="F2" s="316"/>
      <c r="G2" s="316"/>
      <c r="H2" s="316"/>
      <c r="I2" s="316"/>
      <c r="J2" s="97"/>
      <c r="K2" s="45"/>
    </row>
    <row r="3" spans="1:13" ht="21.75" thickBot="1">
      <c r="A3" s="316" t="str">
        <f>سپرده!A3</f>
        <v>برای ماه منتهی به 1401/03/31</v>
      </c>
      <c r="B3" s="316"/>
      <c r="C3" s="316"/>
      <c r="D3" s="316"/>
      <c r="E3" s="316"/>
      <c r="F3" s="316"/>
      <c r="G3" s="316"/>
      <c r="H3" s="316"/>
      <c r="I3" s="316"/>
      <c r="J3" s="45"/>
      <c r="K3" s="45"/>
    </row>
    <row r="4" spans="1:13" ht="21.75" thickBot="1">
      <c r="A4" s="84" t="s">
        <v>27</v>
      </c>
      <c r="B4" s="21"/>
      <c r="C4" s="21"/>
      <c r="D4" s="21"/>
      <c r="E4" s="21"/>
      <c r="F4" s="21"/>
      <c r="G4" s="21"/>
      <c r="H4" s="21"/>
      <c r="I4" s="21"/>
      <c r="J4" s="98">
        <f>E11</f>
        <v>37705940862</v>
      </c>
      <c r="K4" s="47" t="s">
        <v>91</v>
      </c>
    </row>
    <row r="5" spans="1:13" ht="21.75" customHeight="1" thickBot="1">
      <c r="A5" s="12"/>
      <c r="B5" s="12"/>
      <c r="C5" s="12"/>
      <c r="D5" s="12"/>
      <c r="E5" s="315" t="s">
        <v>132</v>
      </c>
      <c r="F5" s="315"/>
      <c r="G5" s="315"/>
      <c r="H5" s="315"/>
      <c r="I5" s="315"/>
      <c r="J5" s="98">
        <v>518446103268</v>
      </c>
      <c r="K5" s="47" t="s">
        <v>90</v>
      </c>
    </row>
    <row r="6" spans="1:13" ht="21.75" customHeight="1" thickBot="1">
      <c r="A6" s="13" t="s">
        <v>38</v>
      </c>
      <c r="B6" s="14"/>
      <c r="C6" s="15" t="s">
        <v>39</v>
      </c>
      <c r="D6" s="16"/>
      <c r="E6" s="17" t="s">
        <v>6</v>
      </c>
      <c r="F6" s="16"/>
      <c r="G6" s="15" t="s">
        <v>19</v>
      </c>
      <c r="H6" s="11"/>
      <c r="I6" s="18" t="s">
        <v>88</v>
      </c>
      <c r="J6" s="248"/>
      <c r="K6" s="249"/>
    </row>
    <row r="7" spans="1:13" ht="21" customHeight="1">
      <c r="A7" s="19" t="s">
        <v>47</v>
      </c>
      <c r="B7" s="19"/>
      <c r="C7" s="20" t="s">
        <v>53</v>
      </c>
      <c r="D7" s="21"/>
      <c r="E7" s="41">
        <f>'درآمد سرمایه گذاری در سهام '!S12</f>
        <v>0</v>
      </c>
      <c r="F7" s="21"/>
      <c r="G7" s="22">
        <f>E7/$E$11*100</f>
        <v>0</v>
      </c>
      <c r="H7" s="23"/>
      <c r="I7" s="40">
        <f>E7/$J$5*100</f>
        <v>0</v>
      </c>
      <c r="J7" s="259"/>
      <c r="K7" s="259"/>
      <c r="L7" s="259"/>
      <c r="M7" s="259"/>
    </row>
    <row r="8" spans="1:13" ht="18.75" customHeight="1">
      <c r="A8" s="19" t="s">
        <v>48</v>
      </c>
      <c r="B8" s="19"/>
      <c r="C8" s="20" t="s">
        <v>54</v>
      </c>
      <c r="D8" s="21"/>
      <c r="E8" s="41">
        <f>'درآمد سرمایه گذاری در اوراق بها'!Q16</f>
        <v>16174600832</v>
      </c>
      <c r="F8" s="21"/>
      <c r="G8" s="22">
        <f>E8/$E$11*100</f>
        <v>42.89669071300311</v>
      </c>
      <c r="H8" s="23"/>
      <c r="I8" s="40">
        <f>E8/$J$5*100</f>
        <v>3.119823011503835</v>
      </c>
      <c r="J8" s="259"/>
      <c r="K8" s="259"/>
      <c r="L8" s="259"/>
      <c r="M8" s="259"/>
    </row>
    <row r="9" spans="1:13" ht="18.75" customHeight="1">
      <c r="A9" s="19" t="s">
        <v>49</v>
      </c>
      <c r="B9" s="19"/>
      <c r="C9" s="20" t="s">
        <v>55</v>
      </c>
      <c r="D9" s="21"/>
      <c r="E9" s="41">
        <f>'درآمد سپرده بانکی'!I10</f>
        <v>21519929863</v>
      </c>
      <c r="F9" s="21"/>
      <c r="G9" s="22">
        <f t="shared" ref="G9:G10" si="0">E9/$E$11*100</f>
        <v>57.073048360630509</v>
      </c>
      <c r="H9" s="23"/>
      <c r="I9" s="40">
        <f>E9/$J$5*100</f>
        <v>4.1508518874672138</v>
      </c>
      <c r="J9" s="259"/>
      <c r="K9" s="259"/>
      <c r="L9" s="259"/>
      <c r="M9" s="259"/>
    </row>
    <row r="10" spans="1:13" ht="19.5" customHeight="1" thickBot="1">
      <c r="A10" s="19" t="s">
        <v>32</v>
      </c>
      <c r="B10" s="19"/>
      <c r="C10" s="20" t="s">
        <v>56</v>
      </c>
      <c r="D10" s="21"/>
      <c r="E10" s="42">
        <f>'سایر درآمدها'!E9</f>
        <v>11410167</v>
      </c>
      <c r="F10" s="21"/>
      <c r="G10" s="22">
        <f t="shared" si="0"/>
        <v>3.0260926366378386E-2</v>
      </c>
      <c r="H10" s="23"/>
      <c r="I10" s="40">
        <f>E10/$J$5*100</f>
        <v>2.2008395719586979E-3</v>
      </c>
      <c r="J10" s="259"/>
      <c r="K10" s="259"/>
      <c r="L10" s="259"/>
      <c r="M10" s="259"/>
    </row>
    <row r="11" spans="1:13" ht="19.5" customHeight="1" thickBot="1">
      <c r="A11" s="19" t="s">
        <v>2</v>
      </c>
      <c r="B11" s="24"/>
      <c r="C11" s="10"/>
      <c r="D11" s="10"/>
      <c r="E11" s="83">
        <f>SUM(E7:E10)</f>
        <v>37705940862</v>
      </c>
      <c r="F11" s="10"/>
      <c r="G11" s="82">
        <f>SUM(G7:G10)</f>
        <v>100</v>
      </c>
      <c r="H11" s="25"/>
      <c r="I11" s="43">
        <f>SUM(I7:I10)</f>
        <v>7.2728757385430072</v>
      </c>
      <c r="J11" s="259"/>
      <c r="K11" s="259"/>
      <c r="L11" s="259"/>
      <c r="M11" s="259"/>
    </row>
    <row r="12" spans="1:13" ht="18.75" customHeight="1" thickTop="1">
      <c r="J12" s="259"/>
      <c r="K12" s="259"/>
      <c r="L12" s="259"/>
      <c r="M12" s="259"/>
    </row>
    <row r="13" spans="1:13" ht="18" customHeight="1">
      <c r="E13" s="96"/>
      <c r="F13" s="96"/>
      <c r="G13" s="96"/>
      <c r="J13" s="259"/>
      <c r="K13" s="259"/>
      <c r="L13" s="259"/>
      <c r="M13" s="259"/>
    </row>
    <row r="14" spans="1:13" ht="18" customHeight="1">
      <c r="E14" s="96"/>
      <c r="F14" s="96"/>
      <c r="G14" s="96"/>
      <c r="J14" s="259"/>
      <c r="K14" s="259"/>
      <c r="L14" s="259"/>
      <c r="M14" s="259"/>
    </row>
    <row r="15" spans="1:13" ht="18" customHeight="1">
      <c r="E15" s="96"/>
      <c r="F15" s="96"/>
      <c r="G15" s="105"/>
      <c r="J15" s="259"/>
      <c r="K15" s="259"/>
      <c r="L15" s="259"/>
      <c r="M15" s="259"/>
    </row>
    <row r="16" spans="1:13" ht="18" customHeight="1">
      <c r="E16" s="96"/>
      <c r="F16" s="96"/>
      <c r="G16" s="96"/>
      <c r="J16" s="100"/>
      <c r="K16" s="100"/>
    </row>
    <row r="17" spans="1:11" ht="17.45" customHeight="1">
      <c r="E17" s="96"/>
      <c r="F17" s="96"/>
      <c r="G17" s="96"/>
      <c r="J17" s="100"/>
      <c r="K17" s="100"/>
    </row>
    <row r="18" spans="1:11" ht="17.45" customHeight="1">
      <c r="E18" s="96"/>
      <c r="F18" s="96"/>
      <c r="G18" s="96"/>
    </row>
    <row r="19" spans="1:11" ht="17.45" customHeight="1"/>
    <row r="21" spans="1:11">
      <c r="A21" s="26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3"/>
  <sheetViews>
    <sheetView rightToLeft="1" view="pageBreakPreview" zoomScale="80" zoomScaleNormal="100" zoomScaleSheetLayoutView="80" workbookViewId="0">
      <selection activeCell="I10" sqref="I10"/>
    </sheetView>
  </sheetViews>
  <sheetFormatPr defaultColWidth="9.140625" defaultRowHeight="21.75"/>
  <cols>
    <col min="1" max="1" width="50.85546875" style="49" customWidth="1"/>
    <col min="2" max="2" width="0.85546875" style="49" customWidth="1"/>
    <col min="3" max="3" width="14" style="49" bestFit="1" customWidth="1"/>
    <col min="4" max="4" width="1.28515625" style="49" customWidth="1"/>
    <col min="5" max="5" width="12.42578125" style="49" customWidth="1"/>
    <col min="6" max="6" width="1" style="49" customWidth="1"/>
    <col min="7" max="7" width="25" style="190" bestFit="1" customWidth="1"/>
    <col min="8" max="8" width="0.85546875" style="190" customWidth="1"/>
    <col min="9" max="9" width="25" style="190" bestFit="1" customWidth="1"/>
    <col min="10" max="10" width="0.7109375" style="190" customWidth="1"/>
    <col min="11" max="11" width="23.140625" style="190" bestFit="1" customWidth="1"/>
    <col min="12" max="12" width="0.7109375" style="190" customWidth="1"/>
    <col min="13" max="13" width="23.140625" style="190" bestFit="1" customWidth="1"/>
    <col min="14" max="14" width="0.5703125" style="190" customWidth="1"/>
    <col min="15" max="15" width="17" style="190" bestFit="1" customWidth="1"/>
    <col min="16" max="16" width="0.5703125" style="190" customWidth="1"/>
    <col min="17" max="17" width="23.140625" style="190" bestFit="1" customWidth="1"/>
    <col min="18" max="18" width="13.5703125" style="49" bestFit="1" customWidth="1"/>
    <col min="19" max="19" width="17.85546875" style="49" bestFit="1" customWidth="1"/>
    <col min="20" max="20" width="21.28515625" style="49" bestFit="1" customWidth="1"/>
    <col min="21" max="21" width="17.85546875" style="172" bestFit="1" customWidth="1"/>
    <col min="22" max="22" width="9.140625" style="172"/>
    <col min="23" max="16384" width="9.140625" style="49"/>
  </cols>
  <sheetData>
    <row r="1" spans="1:22" ht="24.75">
      <c r="A1" s="284" t="s">
        <v>92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22" ht="24.75">
      <c r="A2" s="284" t="s">
        <v>57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1:22" ht="24.75">
      <c r="A3" s="284" t="str">
        <f>' سهام'!A3:W3</f>
        <v>برای ماه منتهی به 1401/03/31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22" ht="24.75">
      <c r="A4" s="285" t="s">
        <v>66</v>
      </c>
      <c r="B4" s="285"/>
      <c r="C4" s="285"/>
      <c r="D4" s="285"/>
      <c r="E4" s="285"/>
      <c r="F4" s="285"/>
      <c r="G4" s="285"/>
      <c r="H4" s="173"/>
      <c r="I4" s="174"/>
      <c r="J4" s="174"/>
      <c r="K4" s="174"/>
      <c r="L4" s="174"/>
      <c r="M4" s="174"/>
      <c r="N4" s="174"/>
      <c r="O4" s="174"/>
      <c r="P4" s="174"/>
      <c r="Q4" s="174"/>
    </row>
    <row r="5" spans="1:22" ht="24.75" customHeight="1" thickBot="1">
      <c r="A5" s="175"/>
      <c r="B5" s="317"/>
      <c r="C5" s="317"/>
      <c r="D5" s="317"/>
      <c r="E5" s="317"/>
      <c r="F5" s="176"/>
      <c r="G5" s="318" t="s">
        <v>134</v>
      </c>
      <c r="H5" s="318"/>
      <c r="I5" s="318"/>
      <c r="J5" s="318"/>
      <c r="K5" s="318"/>
      <c r="L5" s="174"/>
      <c r="M5" s="318" t="s">
        <v>135</v>
      </c>
      <c r="N5" s="318"/>
      <c r="O5" s="318"/>
      <c r="P5" s="318"/>
      <c r="Q5" s="318"/>
    </row>
    <row r="6" spans="1:22" ht="46.5" customHeight="1" thickBot="1">
      <c r="A6" s="177" t="s">
        <v>38</v>
      </c>
      <c r="B6" s="178"/>
      <c r="C6" s="179" t="s">
        <v>23</v>
      </c>
      <c r="D6" s="178"/>
      <c r="E6" s="179" t="s">
        <v>35</v>
      </c>
      <c r="F6" s="178"/>
      <c r="G6" s="180" t="s">
        <v>58</v>
      </c>
      <c r="H6" s="181"/>
      <c r="I6" s="180" t="s">
        <v>40</v>
      </c>
      <c r="J6" s="181"/>
      <c r="K6" s="180" t="s">
        <v>41</v>
      </c>
      <c r="L6" s="174"/>
      <c r="M6" s="180" t="s">
        <v>58</v>
      </c>
      <c r="N6" s="181"/>
      <c r="O6" s="180" t="s">
        <v>40</v>
      </c>
      <c r="P6" s="181"/>
      <c r="Q6" s="180" t="s">
        <v>41</v>
      </c>
    </row>
    <row r="7" spans="1:22" s="37" customFormat="1" ht="46.5" customHeight="1">
      <c r="A7" s="160" t="s">
        <v>105</v>
      </c>
      <c r="B7" s="182"/>
      <c r="C7" s="183" t="s">
        <v>107</v>
      </c>
      <c r="E7" s="241" t="s">
        <v>146</v>
      </c>
      <c r="G7" s="170">
        <v>3979048481</v>
      </c>
      <c r="H7" s="170"/>
      <c r="I7" s="170">
        <v>0</v>
      </c>
      <c r="J7" s="170"/>
      <c r="K7" s="170">
        <f t="shared" ref="K7:K11" si="0">G7+I7</f>
        <v>3979048481</v>
      </c>
      <c r="L7" s="170"/>
      <c r="M7" s="170">
        <v>9648102415</v>
      </c>
      <c r="N7" s="170"/>
      <c r="O7" s="170">
        <v>0</v>
      </c>
      <c r="P7" s="170"/>
      <c r="Q7" s="170">
        <f>M7+O7</f>
        <v>9648102415</v>
      </c>
      <c r="R7" s="164"/>
      <c r="S7" s="184"/>
      <c r="U7" s="172"/>
      <c r="V7" s="172"/>
    </row>
    <row r="8" spans="1:22" s="37" customFormat="1" ht="46.5" customHeight="1">
      <c r="A8" s="160" t="s">
        <v>102</v>
      </c>
      <c r="B8" s="182"/>
      <c r="C8" s="183" t="s">
        <v>104</v>
      </c>
      <c r="E8" s="241" t="s">
        <v>147</v>
      </c>
      <c r="G8" s="170">
        <v>56282875</v>
      </c>
      <c r="H8" s="170"/>
      <c r="I8" s="170">
        <v>0</v>
      </c>
      <c r="J8" s="170"/>
      <c r="K8" s="170">
        <f t="shared" si="0"/>
        <v>56282875</v>
      </c>
      <c r="L8" s="170"/>
      <c r="M8" s="170">
        <v>1342418150</v>
      </c>
      <c r="N8" s="170"/>
      <c r="O8" s="170">
        <v>0</v>
      </c>
      <c r="P8" s="170"/>
      <c r="Q8" s="170">
        <f t="shared" ref="Q8:Q11" si="1">M8+O8</f>
        <v>1342418150</v>
      </c>
      <c r="R8" s="164"/>
      <c r="S8" s="184"/>
      <c r="U8" s="172"/>
      <c r="V8" s="172"/>
    </row>
    <row r="9" spans="1:22" s="37" customFormat="1" ht="46.5" customHeight="1">
      <c r="A9" s="160" t="s">
        <v>139</v>
      </c>
      <c r="B9" s="182"/>
      <c r="C9" s="183" t="s">
        <v>141</v>
      </c>
      <c r="E9" s="195" t="s">
        <v>148</v>
      </c>
      <c r="G9" s="170">
        <v>2278345518</v>
      </c>
      <c r="H9" s="170"/>
      <c r="I9" s="170">
        <v>0</v>
      </c>
      <c r="J9" s="170"/>
      <c r="K9" s="170">
        <f t="shared" si="0"/>
        <v>2278345518</v>
      </c>
      <c r="L9" s="170"/>
      <c r="M9" s="170">
        <v>2278345518</v>
      </c>
      <c r="N9" s="170"/>
      <c r="O9" s="170">
        <v>0</v>
      </c>
      <c r="P9" s="170"/>
      <c r="Q9" s="170">
        <f t="shared" si="1"/>
        <v>2278345518</v>
      </c>
      <c r="R9" s="164"/>
      <c r="S9" s="184"/>
      <c r="T9" s="172"/>
      <c r="U9" s="172"/>
      <c r="V9" s="172"/>
    </row>
    <row r="10" spans="1:22" s="37" customFormat="1" ht="46.5" customHeight="1">
      <c r="A10" s="160" t="s">
        <v>109</v>
      </c>
      <c r="B10" s="182"/>
      <c r="C10" s="183" t="s">
        <v>96</v>
      </c>
      <c r="E10" s="195" t="s">
        <v>96</v>
      </c>
      <c r="G10" s="170">
        <v>1990891488</v>
      </c>
      <c r="H10" s="170"/>
      <c r="I10" s="170">
        <v>14828548</v>
      </c>
      <c r="J10" s="170"/>
      <c r="K10" s="170">
        <f t="shared" si="0"/>
        <v>2005720036</v>
      </c>
      <c r="L10" s="170"/>
      <c r="M10" s="170">
        <v>9428631210</v>
      </c>
      <c r="N10" s="170"/>
      <c r="O10" s="170">
        <v>-1219604</v>
      </c>
      <c r="P10" s="170"/>
      <c r="Q10" s="170">
        <f t="shared" si="1"/>
        <v>9427411606</v>
      </c>
      <c r="R10" s="164"/>
      <c r="S10" s="184"/>
      <c r="U10" s="172"/>
      <c r="V10" s="172"/>
    </row>
    <row r="11" spans="1:22" s="37" customFormat="1" ht="46.5" customHeight="1">
      <c r="A11" s="160" t="s">
        <v>93</v>
      </c>
      <c r="B11" s="182"/>
      <c r="C11" s="183" t="s">
        <v>96</v>
      </c>
      <c r="E11" s="195" t="s">
        <v>96</v>
      </c>
      <c r="G11" s="170">
        <v>272838</v>
      </c>
      <c r="H11" s="170"/>
      <c r="I11" s="170">
        <v>0</v>
      </c>
      <c r="J11" s="170"/>
      <c r="K11" s="170">
        <f t="shared" si="0"/>
        <v>272838</v>
      </c>
      <c r="L11" s="170"/>
      <c r="M11" s="170">
        <v>12092518257</v>
      </c>
      <c r="N11" s="170"/>
      <c r="O11" s="170">
        <v>0</v>
      </c>
      <c r="P11" s="170"/>
      <c r="Q11" s="170">
        <f t="shared" si="1"/>
        <v>12092518257</v>
      </c>
      <c r="R11" s="164"/>
      <c r="S11" s="184"/>
      <c r="U11" s="172"/>
      <c r="V11" s="172"/>
    </row>
    <row r="12" spans="1:22" ht="47.45" customHeight="1" thickBot="1">
      <c r="A12" s="160"/>
      <c r="B12" s="185"/>
      <c r="C12" s="185"/>
      <c r="D12" s="185"/>
      <c r="E12" s="185"/>
      <c r="F12" s="185"/>
      <c r="G12" s="186">
        <f>SUM(G7:G11)</f>
        <v>8304841200</v>
      </c>
      <c r="H12" s="187"/>
      <c r="I12" s="186">
        <f>SUM(I7:I11)</f>
        <v>14828548</v>
      </c>
      <c r="J12" s="187"/>
      <c r="K12" s="186">
        <f>SUM(K7:K11)</f>
        <v>8319669748</v>
      </c>
      <c r="L12" s="187"/>
      <c r="M12" s="186">
        <f>SUM(M7:M11)</f>
        <v>34790015550</v>
      </c>
      <c r="N12" s="187"/>
      <c r="O12" s="186">
        <f>SUM(O7:O11)</f>
        <v>-1219604</v>
      </c>
      <c r="P12" s="188" t="e">
        <f>SUM(#REF!)</f>
        <v>#REF!</v>
      </c>
      <c r="Q12" s="186">
        <f>SUM(Q7:Q11)</f>
        <v>34788795946</v>
      </c>
      <c r="R12" s="189"/>
      <c r="S12" s="166"/>
    </row>
    <row r="13" spans="1:22" ht="22.5" thickTop="1">
      <c r="H13" s="37"/>
      <c r="J13" s="37"/>
      <c r="L13" s="37"/>
      <c r="N13" s="37"/>
      <c r="S13" s="165"/>
    </row>
    <row r="14" spans="1:22">
      <c r="H14" s="37"/>
      <c r="J14" s="37"/>
      <c r="L14" s="37"/>
      <c r="N14" s="37"/>
    </row>
    <row r="15" spans="1:22">
      <c r="H15" s="37"/>
      <c r="J15" s="37"/>
      <c r="L15" s="37"/>
    </row>
    <row r="16" spans="1:22" s="191" customFormat="1">
      <c r="G16" s="170"/>
      <c r="K16" s="162"/>
      <c r="M16" s="170"/>
      <c r="O16" s="250"/>
      <c r="Q16" s="162"/>
      <c r="U16" s="172"/>
      <c r="V16" s="172"/>
    </row>
    <row r="17" spans="7:22" s="191" customFormat="1">
      <c r="G17" s="192"/>
      <c r="H17" s="193"/>
      <c r="K17" s="162"/>
      <c r="M17" s="192"/>
      <c r="O17" s="193"/>
      <c r="Q17" s="162"/>
      <c r="U17" s="172"/>
      <c r="V17" s="172"/>
    </row>
    <row r="18" spans="7:22">
      <c r="G18" s="170"/>
      <c r="H18" s="37"/>
      <c r="J18" s="37"/>
      <c r="K18" s="162"/>
      <c r="M18" s="170"/>
      <c r="Q18" s="162"/>
    </row>
    <row r="19" spans="7:22">
      <c r="G19" s="192"/>
      <c r="J19" s="37"/>
      <c r="K19" s="162"/>
      <c r="M19" s="192"/>
      <c r="Q19" s="162"/>
    </row>
    <row r="20" spans="7:22">
      <c r="K20" s="162"/>
      <c r="Q20" s="162"/>
    </row>
    <row r="21" spans="7:22">
      <c r="K21" s="162"/>
      <c r="Q21" s="162"/>
    </row>
    <row r="22" spans="7:22">
      <c r="K22" s="162"/>
      <c r="Q22" s="162"/>
    </row>
    <row r="23" spans="7:22">
      <c r="K23" s="162"/>
      <c r="Q23" s="162"/>
    </row>
  </sheetData>
  <autoFilter ref="A6:Q6" xr:uid="{00000000-0009-0000-0000-000006000000}">
    <sortState xmlns:xlrd2="http://schemas.microsoft.com/office/spreadsheetml/2017/richdata2" ref="A7:R14">
      <sortCondition descending="1" ref="Q6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rightToLeft="1" view="pageBreakPreview" zoomScale="80" zoomScaleNormal="100" zoomScaleSheetLayoutView="80" workbookViewId="0">
      <selection activeCell="O8" sqref="O8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21" t="s">
        <v>92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ht="22.5">
      <c r="A2" s="321" t="s">
        <v>57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</row>
    <row r="3" spans="1:19" ht="22.5">
      <c r="A3" s="321" t="s">
        <v>114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</row>
    <row r="4" spans="1:19" ht="22.5">
      <c r="A4" s="322" t="s">
        <v>77</v>
      </c>
      <c r="B4" s="322"/>
      <c r="C4" s="322"/>
      <c r="D4" s="322"/>
      <c r="E4" s="322"/>
      <c r="F4" s="322"/>
      <c r="G4" s="322"/>
      <c r="H4" s="322"/>
      <c r="I4" s="323"/>
      <c r="J4" s="323"/>
      <c r="K4" s="323"/>
      <c r="L4" s="323"/>
      <c r="M4" s="323"/>
      <c r="N4" s="323"/>
      <c r="O4" s="323"/>
      <c r="P4" s="323"/>
      <c r="Q4" s="322"/>
      <c r="R4" s="322"/>
      <c r="S4" s="322"/>
    </row>
    <row r="6" spans="1:19" ht="18.75">
      <c r="C6" s="319" t="s">
        <v>78</v>
      </c>
      <c r="D6" s="320"/>
      <c r="E6" s="320"/>
      <c r="F6" s="320"/>
      <c r="G6" s="320"/>
      <c r="I6" s="319" t="s">
        <v>79</v>
      </c>
      <c r="J6" s="320"/>
      <c r="K6" s="320"/>
      <c r="L6" s="320"/>
      <c r="M6" s="320"/>
      <c r="O6" s="319" t="s">
        <v>136</v>
      </c>
      <c r="P6" s="320"/>
      <c r="Q6" s="320"/>
      <c r="R6" s="320"/>
      <c r="S6" s="320"/>
    </row>
    <row r="7" spans="1:19" ht="56.25">
      <c r="A7" s="38" t="s">
        <v>80</v>
      </c>
      <c r="C7" s="33" t="s">
        <v>81</v>
      </c>
      <c r="E7" s="33" t="s">
        <v>82</v>
      </c>
      <c r="G7" s="33" t="s">
        <v>83</v>
      </c>
      <c r="I7" s="33" t="s">
        <v>84</v>
      </c>
      <c r="K7" s="33" t="s">
        <v>85</v>
      </c>
      <c r="M7" s="33" t="s">
        <v>86</v>
      </c>
      <c r="O7" s="33" t="s">
        <v>84</v>
      </c>
      <c r="Q7" s="33" t="s">
        <v>85</v>
      </c>
      <c r="S7" s="33" t="s">
        <v>86</v>
      </c>
    </row>
    <row r="8" spans="1:19" ht="21.75">
      <c r="A8" s="102" t="s">
        <v>97</v>
      </c>
      <c r="B8" s="32"/>
      <c r="C8" s="50" t="s">
        <v>96</v>
      </c>
      <c r="D8" s="9"/>
      <c r="E8" s="50" t="s">
        <v>96</v>
      </c>
      <c r="F8" s="9"/>
      <c r="G8" s="63">
        <v>0</v>
      </c>
      <c r="H8" s="9"/>
      <c r="I8" s="61">
        <v>0</v>
      </c>
      <c r="J8" s="61"/>
      <c r="K8" s="61">
        <v>0</v>
      </c>
      <c r="L8" s="61"/>
      <c r="M8" s="61">
        <f>I8+K8</f>
        <v>0</v>
      </c>
      <c r="N8" s="61"/>
      <c r="O8" s="61">
        <v>0</v>
      </c>
      <c r="P8" s="61"/>
      <c r="Q8" s="61">
        <v>0</v>
      </c>
      <c r="R8" s="61"/>
      <c r="S8" s="61">
        <f>O8+Q8</f>
        <v>0</v>
      </c>
    </row>
    <row r="9" spans="1:19" ht="18.75" thickBot="1">
      <c r="A9" s="34" t="s">
        <v>87</v>
      </c>
      <c r="I9" s="62">
        <f>SUM(I8:I8)</f>
        <v>0</v>
      </c>
      <c r="J9" s="34" t="e">
        <f>SUM(#REF!)</f>
        <v>#REF!</v>
      </c>
      <c r="K9" s="62">
        <f>SUM(K8:K8)</f>
        <v>0</v>
      </c>
      <c r="L9" s="34" t="e">
        <f>SUM(#REF!)</f>
        <v>#REF!</v>
      </c>
      <c r="M9" s="62">
        <f>SUM(M8:M8)</f>
        <v>0</v>
      </c>
      <c r="N9" s="34" t="e">
        <f>SUM(#REF!)</f>
        <v>#REF!</v>
      </c>
      <c r="O9" s="62">
        <f>SUM(O8:O8)</f>
        <v>0</v>
      </c>
      <c r="P9" s="34"/>
      <c r="Q9" s="62">
        <f>SUM(Q8)</f>
        <v>0</v>
      </c>
      <c r="R9" s="34" t="e">
        <f>SUM(#REF!)</f>
        <v>#REF!</v>
      </c>
      <c r="S9" s="62">
        <f>SUM(S8:S8)</f>
        <v>0</v>
      </c>
    </row>
    <row r="10" spans="1:19" ht="18.75" thickTop="1">
      <c r="I10" s="35"/>
      <c r="K10" s="35"/>
      <c r="M10" s="35"/>
      <c r="O10" s="35"/>
      <c r="Q10" s="35"/>
      <c r="S10" s="35"/>
    </row>
    <row r="11" spans="1:19" ht="16.5" customHeight="1"/>
    <row r="12" spans="1:19" s="61" customFormat="1" ht="18"/>
    <row r="13" spans="1:19" s="61" customFormat="1" ht="18"/>
    <row r="14" spans="1:19" s="61" customFormat="1" ht="18"/>
    <row r="15" spans="1:19" s="61" customFormat="1" ht="18"/>
    <row r="16" spans="1:19" s="61" customFormat="1" ht="18"/>
    <row r="17" s="61" customFormat="1" ht="18"/>
    <row r="18" s="61" customFormat="1" ht="18"/>
    <row r="19" s="61" customFormat="1" ht="18"/>
    <row r="20" s="61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7"/>
  <sheetViews>
    <sheetView rightToLeft="1" view="pageBreakPreview" zoomScale="80" zoomScaleNormal="100" zoomScaleSheetLayoutView="80" workbookViewId="0">
      <selection activeCell="M10" sqref="M10"/>
    </sheetView>
  </sheetViews>
  <sheetFormatPr defaultColWidth="9.140625" defaultRowHeight="17.25"/>
  <cols>
    <col min="1" max="1" width="41.140625" style="191" bestFit="1" customWidth="1"/>
    <col min="2" max="2" width="1.28515625" style="191" customWidth="1"/>
    <col min="3" max="3" width="17.28515625" style="191" bestFit="1" customWidth="1"/>
    <col min="4" max="4" width="0.85546875" style="191" customWidth="1"/>
    <col min="5" max="5" width="24.5703125" style="207" bestFit="1" customWidth="1"/>
    <col min="6" max="6" width="0.5703125" style="207" customWidth="1"/>
    <col min="7" max="7" width="22.5703125" style="207" bestFit="1" customWidth="1"/>
    <col min="8" max="8" width="0.85546875" style="207" customWidth="1"/>
    <col min="9" max="9" width="22" style="208" bestFit="1" customWidth="1"/>
    <col min="10" max="10" width="0.5703125" style="208" customWidth="1"/>
    <col min="11" max="11" width="19" style="208" bestFit="1" customWidth="1"/>
    <col min="12" max="12" width="0.42578125" style="208" customWidth="1"/>
    <col min="13" max="13" width="26.28515625" style="208" bestFit="1" customWidth="1"/>
    <col min="14" max="14" width="0.42578125" style="208" customWidth="1"/>
    <col min="15" max="15" width="24.28515625" style="208" bestFit="1" customWidth="1"/>
    <col min="16" max="16" width="0.5703125" style="208" customWidth="1"/>
    <col min="17" max="17" width="24.28515625" style="208" bestFit="1" customWidth="1"/>
    <col min="18" max="18" width="13.140625" style="191" bestFit="1" customWidth="1"/>
    <col min="19" max="19" width="9.140625" style="191"/>
    <col min="20" max="20" width="23.140625" style="191" bestFit="1" customWidth="1"/>
    <col min="21" max="16384" width="9.140625" style="191"/>
  </cols>
  <sheetData>
    <row r="1" spans="1:19" ht="22.5">
      <c r="A1" s="324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9" ht="22.5">
      <c r="A2" s="324" t="s">
        <v>57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19" ht="22.5">
      <c r="A3" s="324" t="str">
        <f>' سهام'!A3:W3</f>
        <v>برای ماه منتهی به 1401/03/31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</row>
    <row r="4" spans="1:19" ht="22.5">
      <c r="A4" s="330" t="s">
        <v>65</v>
      </c>
      <c r="B4" s="330"/>
      <c r="C4" s="330"/>
      <c r="D4" s="330"/>
      <c r="E4" s="330"/>
      <c r="F4" s="330"/>
      <c r="G4" s="330"/>
      <c r="H4" s="330"/>
      <c r="I4" s="330"/>
      <c r="J4" s="331"/>
      <c r="K4" s="331"/>
      <c r="L4" s="331"/>
      <c r="M4" s="331"/>
      <c r="N4" s="331"/>
      <c r="O4" s="331"/>
      <c r="P4" s="331"/>
      <c r="Q4" s="331"/>
    </row>
    <row r="5" spans="1:19" ht="15.75" customHeight="1" thickBot="1">
      <c r="A5" s="37"/>
      <c r="B5" s="37"/>
      <c r="C5" s="328" t="s">
        <v>134</v>
      </c>
      <c r="D5" s="328"/>
      <c r="E5" s="328"/>
      <c r="F5" s="328"/>
      <c r="G5" s="328"/>
      <c r="H5" s="328"/>
      <c r="I5" s="328"/>
      <c r="J5" s="31"/>
      <c r="K5" s="329" t="s">
        <v>135</v>
      </c>
      <c r="L5" s="329"/>
      <c r="M5" s="329"/>
      <c r="N5" s="329"/>
      <c r="O5" s="329"/>
      <c r="P5" s="329"/>
      <c r="Q5" s="329"/>
    </row>
    <row r="6" spans="1:19" ht="22.5" thickBot="1">
      <c r="A6" s="194" t="s">
        <v>38</v>
      </c>
      <c r="B6" s="194"/>
      <c r="C6" s="263" t="s">
        <v>3</v>
      </c>
      <c r="D6" s="194"/>
      <c r="E6" s="264" t="s">
        <v>45</v>
      </c>
      <c r="F6" s="195"/>
      <c r="G6" s="265" t="s">
        <v>42</v>
      </c>
      <c r="H6" s="195"/>
      <c r="I6" s="261" t="s">
        <v>46</v>
      </c>
      <c r="J6" s="31"/>
      <c r="K6" s="260" t="s">
        <v>3</v>
      </c>
      <c r="L6" s="196"/>
      <c r="M6" s="261" t="s">
        <v>21</v>
      </c>
      <c r="N6" s="196"/>
      <c r="O6" s="260" t="s">
        <v>42</v>
      </c>
      <c r="P6" s="196"/>
      <c r="Q6" s="262" t="s">
        <v>46</v>
      </c>
    </row>
    <row r="7" spans="1:19" ht="21.75">
      <c r="A7" s="197" t="s">
        <v>98</v>
      </c>
      <c r="B7" s="198"/>
      <c r="C7" s="199">
        <v>1500</v>
      </c>
      <c r="D7" s="198"/>
      <c r="E7" s="199">
        <v>1450237101</v>
      </c>
      <c r="F7" s="170"/>
      <c r="G7" s="200">
        <f>E7-I7</f>
        <v>1410142691</v>
      </c>
      <c r="H7" s="170"/>
      <c r="I7" s="170">
        <v>40094410</v>
      </c>
      <c r="J7" s="201"/>
      <c r="K7" s="199">
        <v>13500</v>
      </c>
      <c r="L7" s="198"/>
      <c r="M7" s="199">
        <v>12787221904</v>
      </c>
      <c r="N7" s="170"/>
      <c r="O7" s="200">
        <f>M7-Q7</f>
        <v>12691332210</v>
      </c>
      <c r="P7" s="202"/>
      <c r="Q7" s="170">
        <v>95889694</v>
      </c>
      <c r="R7" s="193"/>
      <c r="S7" s="193"/>
    </row>
    <row r="8" spans="1:19" ht="21.75">
      <c r="A8" s="197" t="s">
        <v>112</v>
      </c>
      <c r="B8" s="198"/>
      <c r="C8" s="199">
        <v>0</v>
      </c>
      <c r="D8" s="198"/>
      <c r="E8" s="199">
        <v>0</v>
      </c>
      <c r="F8" s="170"/>
      <c r="G8" s="200">
        <f t="shared" ref="G8:G9" si="0">E8-I8</f>
        <v>0</v>
      </c>
      <c r="H8" s="170"/>
      <c r="I8" s="170">
        <v>0</v>
      </c>
      <c r="J8" s="201"/>
      <c r="K8" s="199">
        <v>84732</v>
      </c>
      <c r="L8" s="198"/>
      <c r="M8" s="199">
        <v>83090630896</v>
      </c>
      <c r="N8" s="170"/>
      <c r="O8" s="200">
        <f t="shared" ref="O8:O10" si="1">M8-Q8</f>
        <v>82804836348</v>
      </c>
      <c r="P8" s="202"/>
      <c r="Q8" s="170">
        <v>285794548</v>
      </c>
      <c r="R8" s="193"/>
      <c r="S8" s="193"/>
    </row>
    <row r="9" spans="1:19" ht="21.75">
      <c r="A9" s="197" t="s">
        <v>113</v>
      </c>
      <c r="B9" s="198"/>
      <c r="C9" s="199">
        <v>0</v>
      </c>
      <c r="D9" s="198"/>
      <c r="E9" s="199">
        <v>0</v>
      </c>
      <c r="F9" s="170"/>
      <c r="G9" s="200">
        <f t="shared" si="0"/>
        <v>0</v>
      </c>
      <c r="H9" s="170"/>
      <c r="I9" s="170">
        <v>0</v>
      </c>
      <c r="J9" s="201"/>
      <c r="K9" s="199">
        <v>99342</v>
      </c>
      <c r="L9" s="198"/>
      <c r="M9" s="199">
        <v>95873912831</v>
      </c>
      <c r="N9" s="170"/>
      <c r="O9" s="200">
        <f t="shared" si="1"/>
        <v>95526288845</v>
      </c>
      <c r="P9" s="202"/>
      <c r="Q9" s="170">
        <v>347623986</v>
      </c>
      <c r="R9" s="193"/>
      <c r="S9" s="193"/>
    </row>
    <row r="10" spans="1:19" ht="21.75">
      <c r="A10" s="197" t="s">
        <v>102</v>
      </c>
      <c r="B10" s="198"/>
      <c r="C10" s="199">
        <v>43000</v>
      </c>
      <c r="D10" s="198"/>
      <c r="E10" s="199">
        <v>43000000000</v>
      </c>
      <c r="F10" s="170"/>
      <c r="G10" s="200">
        <v>42953083344</v>
      </c>
      <c r="H10" s="170"/>
      <c r="I10" s="170">
        <v>46916656</v>
      </c>
      <c r="J10" s="201"/>
      <c r="K10" s="199">
        <v>65000</v>
      </c>
      <c r="L10" s="198"/>
      <c r="M10" s="199">
        <v>64973216637</v>
      </c>
      <c r="N10" s="170"/>
      <c r="O10" s="200">
        <f t="shared" si="1"/>
        <v>64617727199</v>
      </c>
      <c r="P10" s="202"/>
      <c r="Q10" s="170">
        <v>355489438</v>
      </c>
      <c r="R10" s="193"/>
      <c r="S10" s="193"/>
    </row>
    <row r="11" spans="1:19" ht="23.25" thickBot="1">
      <c r="E11" s="203">
        <f>SUM(E7:E10)</f>
        <v>44450237101</v>
      </c>
      <c r="F11" s="191"/>
      <c r="G11" s="203">
        <f>SUM(G7:G10)</f>
        <v>44363226035</v>
      </c>
      <c r="H11" s="191"/>
      <c r="I11" s="203">
        <f>SUM(I7:I10)</f>
        <v>87011066</v>
      </c>
      <c r="J11" s="191"/>
      <c r="K11" s="191"/>
      <c r="L11" s="191"/>
      <c r="M11" s="203">
        <f>SUM(M7:M10)</f>
        <v>256724982268</v>
      </c>
      <c r="N11" s="191"/>
      <c r="O11" s="203">
        <f>SUM(O7:O10)</f>
        <v>255640184602</v>
      </c>
      <c r="P11" s="191"/>
      <c r="Q11" s="203">
        <f>SUM(Q7:Q10)</f>
        <v>1084797666</v>
      </c>
    </row>
    <row r="12" spans="1:19" ht="23.25" thickTop="1">
      <c r="E12" s="204"/>
      <c r="F12" s="191"/>
      <c r="G12" s="204"/>
      <c r="H12" s="191"/>
      <c r="I12" s="204"/>
      <c r="J12" s="191"/>
      <c r="K12" s="191"/>
      <c r="L12" s="191"/>
      <c r="M12" s="204"/>
      <c r="N12" s="191"/>
      <c r="O12" s="204"/>
      <c r="P12" s="191"/>
      <c r="Q12" s="204"/>
    </row>
    <row r="13" spans="1:19" ht="10.5" customHeight="1">
      <c r="A13" s="37"/>
      <c r="B13" s="37"/>
      <c r="C13" s="37"/>
      <c r="D13" s="37"/>
      <c r="E13" s="172"/>
      <c r="F13" s="172"/>
      <c r="G13" s="172"/>
      <c r="H13" s="172"/>
      <c r="I13" s="31"/>
      <c r="J13" s="31"/>
      <c r="K13" s="31"/>
      <c r="L13" s="31"/>
      <c r="M13" s="31"/>
      <c r="N13" s="31"/>
      <c r="O13" s="31"/>
      <c r="P13" s="31"/>
      <c r="Q13" s="31"/>
    </row>
    <row r="14" spans="1:19" ht="21.75">
      <c r="A14" s="325" t="s">
        <v>44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7"/>
    </row>
    <row r="15" spans="1:19" ht="6" customHeight="1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</row>
    <row r="16" spans="1:19" ht="18" customHeight="1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</row>
    <row r="17" spans="9:17" ht="21.75">
      <c r="I17" s="170"/>
      <c r="Q17" s="170"/>
    </row>
    <row r="18" spans="9:17" s="209" customFormat="1" ht="24"/>
    <row r="19" spans="9:17" s="209" customFormat="1" ht="24"/>
    <row r="20" spans="9:17" s="209" customFormat="1" ht="24.75">
      <c r="Q20" s="210"/>
    </row>
    <row r="21" spans="9:17" s="209" customFormat="1" ht="24"/>
    <row r="22" spans="9:17" s="209" customFormat="1" ht="24"/>
    <row r="23" spans="9:17" s="209" customFormat="1" ht="24"/>
    <row r="24" spans="9:17" s="209" customFormat="1" ht="24"/>
    <row r="25" spans="9:17" s="209" customFormat="1" ht="24"/>
    <row r="26" spans="9:17" s="209" customFormat="1" ht="24"/>
    <row r="27" spans="9:17" s="209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4:Q14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3" fitToHeight="0" orientation="landscape" r:id="rId1"/>
  <rowBreaks count="1" manualBreakCount="1">
    <brk id="15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2019-05-29T09:35:10Z</cp:lastPrinted>
  <dcterms:created xsi:type="dcterms:W3CDTF">2017-11-22T14:26:20Z</dcterms:created>
  <dcterms:modified xsi:type="dcterms:W3CDTF">2022-06-29T13:51:32Z</dcterms:modified>
</cp:coreProperties>
</file>