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03\"/>
    </mc:Choice>
  </mc:AlternateContent>
  <xr:revisionPtr revIDLastSave="0" documentId="13_ncr:1_{3D339D8A-0D2B-420E-8F28-2A59B1A5C727}" xr6:coauthVersionLast="47" xr6:coauthVersionMax="47" xr10:uidLastSave="{00000000-0000-0000-0000-000000000000}"/>
  <bookViews>
    <workbookView xWindow="-120" yWindow="-120" windowWidth="24240" windowHeight="13140" tabRatio="911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مبالغ تخصیصی اوراق " sheetId="20" state="hidden" r:id="rId9"/>
    <sheet name="مبالغ تخصیصی اورراق " sheetId="22" r:id="rId10"/>
    <sheet name="درآمد سپرده بانکی" sheetId="7" r:id="rId11"/>
    <sheet name="سایر درآمدها" sheetId="8" r:id="rId12"/>
    <sheet name="درآمد سود سهام" sheetId="18" r:id="rId13"/>
    <sheet name="سود اوراق بهادار" sheetId="21" r:id="rId14"/>
    <sheet name="سود سپرده بانکی" sheetId="13" r:id="rId15"/>
    <sheet name="درآمد ناشی ازفروش" sheetId="15" r:id="rId16"/>
    <sheet name="درآمد ناشی از تغییر قیمت اوراق " sheetId="14" r:id="rId17"/>
  </sheets>
  <definedNames>
    <definedName name="_xlnm._FilterDatabase" localSheetId="1" hidden="1">' سهام'!$A$9:$W$9</definedName>
    <definedName name="_xlnm._FilterDatabase" localSheetId="10" hidden="1">'درآمد سپرده بانکی'!$A$7:$L$7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2" hidden="1">'درآمد سود سهام'!$A$7:$S$7</definedName>
    <definedName name="_xlnm._FilterDatabase" localSheetId="16" hidden="1">'درآمد ناشی از تغییر قیمت اوراق '!$A$6:$Q$6</definedName>
    <definedName name="_xlnm._FilterDatabase" localSheetId="15" hidden="1">'درآمد ناشی ازفروش'!$A$6:$Q$6</definedName>
    <definedName name="_xlnm._FilterDatabase" localSheetId="4" hidden="1">سپرده!$A$8:$L$106</definedName>
    <definedName name="_xlnm._FilterDatabase" localSheetId="13" hidden="1">'سود اوراق بهادار'!$A$6:$Q$12</definedName>
    <definedName name="_xlnm._FilterDatabase" localSheetId="14" hidden="1">'سود سپرده بانکی'!$A$6:$N$100</definedName>
    <definedName name="A" localSheetId="13">'سود اوراق بهادار'!$A$7:$Q$13</definedName>
    <definedName name="A">'سود سپرده بانکی'!$A$7:$N$100</definedName>
    <definedName name="_xlnm.Print_Area" localSheetId="1">' سهام'!$A$1:$W$12</definedName>
    <definedName name="_xlnm.Print_Area" localSheetId="2">اوراق!$A$1:$AG$17</definedName>
    <definedName name="_xlnm.Print_Area" localSheetId="3">'تعدیل اوراق'!$A$1:$M$12</definedName>
    <definedName name="_xlnm.Print_Area" localSheetId="10">'درآمد سپرده بانکی'!$A$1:$L$101</definedName>
    <definedName name="_xlnm.Print_Area" localSheetId="7">'درآمد سرمایه گذاری در اوراق بها'!$A$1:$Q$21</definedName>
    <definedName name="_xlnm.Print_Area" localSheetId="6">'درآمد سرمایه گذاری در سهام '!$A$1:$U$13</definedName>
    <definedName name="_xlnm.Print_Area" localSheetId="12">'درآمد سود سهام'!$A$1:$S$11</definedName>
    <definedName name="_xlnm.Print_Area" localSheetId="16">'درآمد ناشی از تغییر قیمت اوراق '!$A$1:$Q$16</definedName>
    <definedName name="_xlnm.Print_Area" localSheetId="15">'درآمد ناشی ازفروش'!$A$1:$Q$16</definedName>
    <definedName name="_xlnm.Print_Area" localSheetId="5">درآمدها!$A$1:$I$11</definedName>
    <definedName name="_xlnm.Print_Area" localSheetId="0">روکش!$A$1:$I$36</definedName>
    <definedName name="_xlnm.Print_Area" localSheetId="11">'سایر درآمدها'!$A$1:$E$10</definedName>
    <definedName name="_xlnm.Print_Area" localSheetId="4">سپرده!$A$1:$L$107</definedName>
    <definedName name="_xlnm.Print_Area" localSheetId="13">'سود اوراق بهادار'!$A$1:$Q$14</definedName>
    <definedName name="_xlnm.Print_Area" localSheetId="14">'سود سپرده بانکی'!$A$1:$N$101</definedName>
    <definedName name="_xlnm.Print_Area" localSheetId="8">'مبالغ تخصیصی اوراق '!$A$1:$I$18</definedName>
    <definedName name="_xlnm.Print_Area" localSheetId="9">'مبالغ تخصیصی اورراق '!$A$1:$H$10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6">'درآمد ناشی از تغییر قیمت اوراق '!$5:$6</definedName>
    <definedName name="_xlnm.Print_Titles" localSheetId="15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5" l="1"/>
  <c r="Q9" i="15"/>
  <c r="Q10" i="15"/>
  <c r="Q11" i="15"/>
  <c r="Q12" i="15"/>
  <c r="Q13" i="15"/>
  <c r="E8" i="22" l="1"/>
  <c r="D8" i="22"/>
  <c r="W16" i="17"/>
  <c r="AH10" i="17"/>
  <c r="AH11" i="17"/>
  <c r="AH12" i="17"/>
  <c r="AH13" i="17"/>
  <c r="AH14" i="17"/>
  <c r="AH15" i="17"/>
  <c r="AH9" i="17"/>
  <c r="K11" i="19"/>
  <c r="K10" i="19"/>
  <c r="K9" i="19"/>
  <c r="O14" i="14"/>
  <c r="M14" i="14"/>
  <c r="G14" i="14"/>
  <c r="E14" i="14"/>
  <c r="O14" i="15"/>
  <c r="M14" i="15"/>
  <c r="G14" i="15"/>
  <c r="E14" i="15"/>
  <c r="L100" i="13"/>
  <c r="F100" i="13"/>
  <c r="N99" i="13"/>
  <c r="I100" i="7" s="1"/>
  <c r="N98" i="13"/>
  <c r="I99" i="7" s="1"/>
  <c r="N97" i="13"/>
  <c r="I98" i="7" s="1"/>
  <c r="N96" i="13"/>
  <c r="I97" i="7" s="1"/>
  <c r="N95" i="13"/>
  <c r="I96" i="7" s="1"/>
  <c r="N93" i="13"/>
  <c r="I94" i="7" s="1"/>
  <c r="N92" i="13"/>
  <c r="I93" i="7" s="1"/>
  <c r="N91" i="13"/>
  <c r="I92" i="7" s="1"/>
  <c r="N90" i="13"/>
  <c r="I91" i="7" s="1"/>
  <c r="N89" i="13"/>
  <c r="I90" i="7" s="1"/>
  <c r="N88" i="13"/>
  <c r="I87" i="7" s="1"/>
  <c r="N87" i="13"/>
  <c r="I86" i="7" s="1"/>
  <c r="N85" i="13"/>
  <c r="I84" i="7" s="1"/>
  <c r="N83" i="13"/>
  <c r="I83" i="7" s="1"/>
  <c r="N82" i="13"/>
  <c r="I82" i="7" s="1"/>
  <c r="N81" i="13"/>
  <c r="I81" i="7" s="1"/>
  <c r="N80" i="13"/>
  <c r="I80" i="7" s="1"/>
  <c r="N79" i="13"/>
  <c r="I79" i="7" s="1"/>
  <c r="N78" i="13"/>
  <c r="I78" i="7" s="1"/>
  <c r="N77" i="13"/>
  <c r="I77" i="7" s="1"/>
  <c r="N76" i="13"/>
  <c r="I76" i="7" s="1"/>
  <c r="N75" i="13"/>
  <c r="I75" i="7" s="1"/>
  <c r="N74" i="13"/>
  <c r="I74" i="7" s="1"/>
  <c r="N73" i="13"/>
  <c r="I73" i="7" s="1"/>
  <c r="N72" i="13"/>
  <c r="I72" i="7" s="1"/>
  <c r="N71" i="13"/>
  <c r="I71" i="7" s="1"/>
  <c r="N70" i="13"/>
  <c r="I70" i="7" s="1"/>
  <c r="N69" i="13"/>
  <c r="I69" i="7" s="1"/>
  <c r="N68" i="13"/>
  <c r="I68" i="7" s="1"/>
  <c r="N67" i="13"/>
  <c r="I67" i="7" s="1"/>
  <c r="N66" i="13"/>
  <c r="I66" i="7" s="1"/>
  <c r="N65" i="13"/>
  <c r="I65" i="7" s="1"/>
  <c r="N64" i="13"/>
  <c r="I64" i="7" s="1"/>
  <c r="N63" i="13"/>
  <c r="I63" i="7" s="1"/>
  <c r="N62" i="13"/>
  <c r="I62" i="7" s="1"/>
  <c r="N61" i="13"/>
  <c r="I61" i="7" s="1"/>
  <c r="N60" i="13"/>
  <c r="I60" i="7" s="1"/>
  <c r="N59" i="13"/>
  <c r="I59" i="7" s="1"/>
  <c r="N58" i="13"/>
  <c r="I58" i="7" s="1"/>
  <c r="N57" i="13"/>
  <c r="I57" i="7" s="1"/>
  <c r="N56" i="13"/>
  <c r="I56" i="7" s="1"/>
  <c r="N55" i="13"/>
  <c r="I55" i="7" s="1"/>
  <c r="N54" i="13"/>
  <c r="I54" i="7" s="1"/>
  <c r="N53" i="13"/>
  <c r="I53" i="7" s="1"/>
  <c r="N52" i="13"/>
  <c r="I52" i="7" s="1"/>
  <c r="N51" i="13"/>
  <c r="I51" i="7" s="1"/>
  <c r="N50" i="13"/>
  <c r="I50" i="7" s="1"/>
  <c r="N49" i="13"/>
  <c r="I49" i="7" s="1"/>
  <c r="N48" i="13"/>
  <c r="I48" i="7" s="1"/>
  <c r="N47" i="13"/>
  <c r="I47" i="7" s="1"/>
  <c r="N46" i="13"/>
  <c r="I46" i="7" s="1"/>
  <c r="N45" i="13"/>
  <c r="I45" i="7" s="1"/>
  <c r="N44" i="13"/>
  <c r="I44" i="7" s="1"/>
  <c r="N43" i="13"/>
  <c r="I43" i="7" s="1"/>
  <c r="N42" i="13"/>
  <c r="I42" i="7" s="1"/>
  <c r="N41" i="13"/>
  <c r="I41" i="7" s="1"/>
  <c r="N40" i="13"/>
  <c r="I40" i="7" s="1"/>
  <c r="N39" i="13"/>
  <c r="I39" i="7" s="1"/>
  <c r="N38" i="13"/>
  <c r="I38" i="7" s="1"/>
  <c r="N37" i="13"/>
  <c r="I37" i="7" s="1"/>
  <c r="N36" i="13"/>
  <c r="I36" i="7" s="1"/>
  <c r="N35" i="13"/>
  <c r="I35" i="7" s="1"/>
  <c r="N34" i="13"/>
  <c r="I34" i="7" s="1"/>
  <c r="N33" i="13"/>
  <c r="I33" i="7" s="1"/>
  <c r="N32" i="13"/>
  <c r="I32" i="7" s="1"/>
  <c r="N31" i="13"/>
  <c r="I31" i="7" s="1"/>
  <c r="N30" i="13"/>
  <c r="I89" i="7" s="1"/>
  <c r="N29" i="13"/>
  <c r="I88" i="7" s="1"/>
  <c r="N28" i="13"/>
  <c r="I28" i="7" s="1"/>
  <c r="N27" i="13"/>
  <c r="I27" i="7" s="1"/>
  <c r="N26" i="13"/>
  <c r="I26" i="7" s="1"/>
  <c r="N25" i="13"/>
  <c r="I25" i="7" s="1"/>
  <c r="N24" i="13"/>
  <c r="I24" i="7" s="1"/>
  <c r="N23" i="13"/>
  <c r="I23" i="7" s="1"/>
  <c r="N22" i="13"/>
  <c r="I22" i="7" s="1"/>
  <c r="N20" i="13"/>
  <c r="I20" i="7" s="1"/>
  <c r="N18" i="13"/>
  <c r="I18" i="7" s="1"/>
  <c r="N17" i="13"/>
  <c r="I16" i="7" s="1"/>
  <c r="N16" i="13"/>
  <c r="I15" i="7" s="1"/>
  <c r="N15" i="13"/>
  <c r="I14" i="7" s="1"/>
  <c r="N14" i="13"/>
  <c r="I13" i="7" s="1"/>
  <c r="N13" i="13"/>
  <c r="I12" i="7" s="1"/>
  <c r="N12" i="13"/>
  <c r="I11" i="7" s="1"/>
  <c r="N11" i="13"/>
  <c r="I10" i="7" s="1"/>
  <c r="N10" i="13"/>
  <c r="I30" i="7" s="1"/>
  <c r="N9" i="13"/>
  <c r="I29" i="7" s="1"/>
  <c r="N7" i="13"/>
  <c r="I8" i="7" s="1"/>
  <c r="H8" i="13"/>
  <c r="E9" i="7" s="1"/>
  <c r="H9" i="13"/>
  <c r="E29" i="7" s="1"/>
  <c r="H10" i="13"/>
  <c r="E30" i="7" s="1"/>
  <c r="H11" i="13"/>
  <c r="E10" i="7" s="1"/>
  <c r="H12" i="13"/>
  <c r="E11" i="7" s="1"/>
  <c r="H13" i="13"/>
  <c r="E12" i="7" s="1"/>
  <c r="H14" i="13"/>
  <c r="E13" i="7" s="1"/>
  <c r="H15" i="13"/>
  <c r="E14" i="7" s="1"/>
  <c r="H16" i="13"/>
  <c r="E15" i="7" s="1"/>
  <c r="H17" i="13"/>
  <c r="E16" i="7" s="1"/>
  <c r="H18" i="13"/>
  <c r="E18" i="7" s="1"/>
  <c r="H19" i="13"/>
  <c r="E19" i="7" s="1"/>
  <c r="H20" i="13"/>
  <c r="E20" i="7" s="1"/>
  <c r="H22" i="13"/>
  <c r="E22" i="7" s="1"/>
  <c r="H23" i="13"/>
  <c r="E23" i="7" s="1"/>
  <c r="H24" i="13"/>
  <c r="E24" i="7" s="1"/>
  <c r="H25" i="13"/>
  <c r="E25" i="7" s="1"/>
  <c r="H26" i="13"/>
  <c r="E26" i="7" s="1"/>
  <c r="H27" i="13"/>
  <c r="E27" i="7" s="1"/>
  <c r="H28" i="13"/>
  <c r="E28" i="7" s="1"/>
  <c r="H29" i="13"/>
  <c r="E88" i="7" s="1"/>
  <c r="H30" i="13"/>
  <c r="E89" i="7" s="1"/>
  <c r="H31" i="13"/>
  <c r="E31" i="7" s="1"/>
  <c r="H32" i="13"/>
  <c r="E32" i="7" s="1"/>
  <c r="H33" i="13"/>
  <c r="E33" i="7" s="1"/>
  <c r="H34" i="13"/>
  <c r="E34" i="7" s="1"/>
  <c r="H35" i="13"/>
  <c r="E35" i="7" s="1"/>
  <c r="H36" i="13"/>
  <c r="E36" i="7" s="1"/>
  <c r="H37" i="13"/>
  <c r="E37" i="7" s="1"/>
  <c r="H38" i="13"/>
  <c r="E38" i="7" s="1"/>
  <c r="H39" i="13"/>
  <c r="E39" i="7" s="1"/>
  <c r="H40" i="13"/>
  <c r="E40" i="7" s="1"/>
  <c r="H41" i="13"/>
  <c r="E41" i="7" s="1"/>
  <c r="H42" i="13"/>
  <c r="E42" i="7" s="1"/>
  <c r="H43" i="13"/>
  <c r="E43" i="7" s="1"/>
  <c r="H44" i="13"/>
  <c r="E44" i="7" s="1"/>
  <c r="H45" i="13"/>
  <c r="E45" i="7" s="1"/>
  <c r="H46" i="13"/>
  <c r="E46" i="7" s="1"/>
  <c r="H47" i="13"/>
  <c r="E47" i="7" s="1"/>
  <c r="H48" i="13"/>
  <c r="E48" i="7" s="1"/>
  <c r="H49" i="13"/>
  <c r="E49" i="7" s="1"/>
  <c r="H50" i="13"/>
  <c r="E50" i="7" s="1"/>
  <c r="H51" i="13"/>
  <c r="E51" i="7" s="1"/>
  <c r="H52" i="13"/>
  <c r="E52" i="7" s="1"/>
  <c r="H53" i="13"/>
  <c r="E53" i="7" s="1"/>
  <c r="H54" i="13"/>
  <c r="E54" i="7" s="1"/>
  <c r="H55" i="13"/>
  <c r="E55" i="7" s="1"/>
  <c r="H56" i="13"/>
  <c r="E56" i="7" s="1"/>
  <c r="H57" i="13"/>
  <c r="E57" i="7" s="1"/>
  <c r="H58" i="13"/>
  <c r="E58" i="7" s="1"/>
  <c r="H59" i="13"/>
  <c r="E59" i="7" s="1"/>
  <c r="H60" i="13"/>
  <c r="E60" i="7" s="1"/>
  <c r="H61" i="13"/>
  <c r="E61" i="7" s="1"/>
  <c r="H62" i="13"/>
  <c r="E62" i="7" s="1"/>
  <c r="H63" i="13"/>
  <c r="E63" i="7" s="1"/>
  <c r="H64" i="13"/>
  <c r="E64" i="7" s="1"/>
  <c r="H65" i="13"/>
  <c r="E65" i="7" s="1"/>
  <c r="H66" i="13"/>
  <c r="E66" i="7" s="1"/>
  <c r="H67" i="13"/>
  <c r="E67" i="7" s="1"/>
  <c r="H68" i="13"/>
  <c r="E68" i="7" s="1"/>
  <c r="H69" i="13"/>
  <c r="E69" i="7" s="1"/>
  <c r="H70" i="13"/>
  <c r="E70" i="7" s="1"/>
  <c r="H71" i="13"/>
  <c r="E71" i="7" s="1"/>
  <c r="H72" i="13"/>
  <c r="E72" i="7" s="1"/>
  <c r="H73" i="13"/>
  <c r="E73" i="7" s="1"/>
  <c r="H74" i="13"/>
  <c r="E74" i="7" s="1"/>
  <c r="H75" i="13"/>
  <c r="E75" i="7" s="1"/>
  <c r="H76" i="13"/>
  <c r="E76" i="7" s="1"/>
  <c r="H77" i="13"/>
  <c r="E77" i="7" s="1"/>
  <c r="H78" i="13"/>
  <c r="E78" i="7" s="1"/>
  <c r="H79" i="13"/>
  <c r="E79" i="7" s="1"/>
  <c r="H80" i="13"/>
  <c r="E80" i="7" s="1"/>
  <c r="H81" i="13"/>
  <c r="E81" i="7" s="1"/>
  <c r="H82" i="13"/>
  <c r="E82" i="7" s="1"/>
  <c r="H83" i="13"/>
  <c r="E83" i="7" s="1"/>
  <c r="H84" i="13"/>
  <c r="E17" i="7" s="1"/>
  <c r="H85" i="13"/>
  <c r="E84" i="7" s="1"/>
  <c r="H86" i="13"/>
  <c r="E85" i="7" s="1"/>
  <c r="H87" i="13"/>
  <c r="E86" i="7" s="1"/>
  <c r="H88" i="13"/>
  <c r="E87" i="7" s="1"/>
  <c r="H89" i="13"/>
  <c r="E90" i="7" s="1"/>
  <c r="H90" i="13"/>
  <c r="E91" i="7" s="1"/>
  <c r="H91" i="13"/>
  <c r="E92" i="7" s="1"/>
  <c r="H92" i="13"/>
  <c r="E93" i="7" s="1"/>
  <c r="H93" i="13"/>
  <c r="E94" i="7" s="1"/>
  <c r="H95" i="13"/>
  <c r="E96" i="7" s="1"/>
  <c r="H96" i="13"/>
  <c r="E97" i="7" s="1"/>
  <c r="H97" i="13"/>
  <c r="E98" i="7" s="1"/>
  <c r="H98" i="13"/>
  <c r="E99" i="7" s="1"/>
  <c r="H99" i="13"/>
  <c r="E100" i="7" s="1"/>
  <c r="H7" i="13"/>
  <c r="E8" i="7" s="1"/>
  <c r="O13" i="21" l="1"/>
  <c r="M13" i="21"/>
  <c r="Q8" i="21"/>
  <c r="Q9" i="21"/>
  <c r="Q10" i="21"/>
  <c r="Q11" i="21"/>
  <c r="Q12" i="21"/>
  <c r="K14" i="6" s="1"/>
  <c r="Q7" i="21"/>
  <c r="Q13" i="21" s="1"/>
  <c r="K8" i="21"/>
  <c r="K9" i="21"/>
  <c r="K10" i="21"/>
  <c r="K13" i="21" s="1"/>
  <c r="K11" i="21"/>
  <c r="K12" i="21"/>
  <c r="K7" i="21"/>
  <c r="I13" i="21"/>
  <c r="G13" i="21"/>
  <c r="E9" i="8"/>
  <c r="E10" i="11" s="1"/>
  <c r="I10" i="11" s="1"/>
  <c r="C9" i="8"/>
  <c r="I7" i="1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9" i="2"/>
  <c r="L106" i="2" s="1"/>
  <c r="J106" i="2"/>
  <c r="H106" i="2"/>
  <c r="F106" i="2"/>
  <c r="D106" i="2"/>
  <c r="AG10" i="17"/>
  <c r="AG11" i="17"/>
  <c r="AG12" i="17"/>
  <c r="AG13" i="17"/>
  <c r="AG14" i="17"/>
  <c r="AG15" i="17"/>
  <c r="AG9" i="17"/>
  <c r="AG16" i="17" s="1"/>
  <c r="AE16" i="17"/>
  <c r="AC16" i="17"/>
  <c r="T16" i="17"/>
  <c r="Q16" i="17"/>
  <c r="O16" i="17"/>
  <c r="O12" i="6"/>
  <c r="O14" i="6"/>
  <c r="G12" i="6"/>
  <c r="G14" i="6"/>
  <c r="K11" i="6"/>
  <c r="K12" i="6"/>
  <c r="K13" i="6"/>
  <c r="K15" i="6"/>
  <c r="K16" i="6"/>
  <c r="K17" i="6"/>
  <c r="K18" i="6"/>
  <c r="K19" i="6"/>
  <c r="C11" i="6"/>
  <c r="C12" i="6"/>
  <c r="C13" i="6"/>
  <c r="C14" i="6"/>
  <c r="C17" i="6"/>
  <c r="C19" i="6"/>
  <c r="Q14" i="6" l="1"/>
  <c r="I14" i="6"/>
  <c r="C20" i="6"/>
  <c r="Q7" i="15" l="1"/>
  <c r="Q14" i="15" s="1"/>
  <c r="O19" i="6" l="1"/>
  <c r="Q19" i="6" s="1"/>
  <c r="J94" i="13"/>
  <c r="N94" i="13" s="1"/>
  <c r="I95" i="7" s="1"/>
  <c r="J8" i="13"/>
  <c r="J21" i="13"/>
  <c r="N21" i="13" s="1"/>
  <c r="I21" i="7" s="1"/>
  <c r="J84" i="13"/>
  <c r="N84" i="13" s="1"/>
  <c r="I17" i="7" s="1"/>
  <c r="J86" i="13"/>
  <c r="N86" i="13" s="1"/>
  <c r="I85" i="7" s="1"/>
  <c r="J19" i="13"/>
  <c r="N19" i="13" s="1"/>
  <c r="I19" i="7" s="1"/>
  <c r="D21" i="13"/>
  <c r="D94" i="13"/>
  <c r="H94" i="13" s="1"/>
  <c r="E95" i="7" s="1"/>
  <c r="H21" i="13" l="1"/>
  <c r="D100" i="13"/>
  <c r="N8" i="13"/>
  <c r="J100" i="13"/>
  <c r="N100" i="13" l="1"/>
  <c r="E9" i="11" s="1"/>
  <c r="I9" i="11" s="1"/>
  <c r="I9" i="7"/>
  <c r="I101" i="7" s="1"/>
  <c r="H100" i="13"/>
  <c r="E21" i="7"/>
  <c r="E101" i="7" l="1"/>
  <c r="G21" i="7" s="1"/>
  <c r="G96" i="7" l="1"/>
  <c r="G80" i="7"/>
  <c r="G65" i="7"/>
  <c r="G44" i="7"/>
  <c r="G37" i="7"/>
  <c r="G86" i="7"/>
  <c r="G40" i="7"/>
  <c r="G84" i="7"/>
  <c r="G82" i="7"/>
  <c r="G90" i="7"/>
  <c r="G75" i="7"/>
  <c r="G15" i="7"/>
  <c r="G64" i="7"/>
  <c r="G36" i="7"/>
  <c r="G71" i="7"/>
  <c r="G56" i="7"/>
  <c r="G41" i="7"/>
  <c r="G16" i="7"/>
  <c r="G83" i="7"/>
  <c r="G55" i="7"/>
  <c r="G9" i="7"/>
  <c r="G58" i="7"/>
  <c r="G89" i="7"/>
  <c r="G61" i="7"/>
  <c r="G100" i="7"/>
  <c r="G93" i="7"/>
  <c r="G8" i="7"/>
  <c r="G73" i="7"/>
  <c r="G27" i="7"/>
  <c r="G76" i="7"/>
  <c r="G43" i="7"/>
  <c r="G77" i="7"/>
  <c r="G85" i="7"/>
  <c r="G11" i="7"/>
  <c r="G51" i="7"/>
  <c r="G23" i="7"/>
  <c r="G72" i="7"/>
  <c r="G48" i="7"/>
  <c r="G33" i="7"/>
  <c r="G49" i="7"/>
  <c r="G52" i="7"/>
  <c r="G24" i="7"/>
  <c r="G91" i="7"/>
  <c r="G45" i="7"/>
  <c r="G94" i="7"/>
  <c r="G30" i="7"/>
  <c r="G97" i="7"/>
  <c r="G29" i="7"/>
  <c r="G42" i="7"/>
  <c r="G70" i="7"/>
  <c r="G14" i="7"/>
  <c r="G63" i="7"/>
  <c r="G35" i="7"/>
  <c r="G92" i="7"/>
  <c r="G18" i="7"/>
  <c r="G62" i="7"/>
  <c r="G38" i="7"/>
  <c r="G87" i="7"/>
  <c r="G59" i="7"/>
  <c r="G31" i="7"/>
  <c r="G79" i="7"/>
  <c r="G69" i="7"/>
  <c r="G26" i="7"/>
  <c r="G88" i="7"/>
  <c r="G60" i="7"/>
  <c r="G32" i="7"/>
  <c r="G81" i="7"/>
  <c r="G17" i="7"/>
  <c r="G66" i="7"/>
  <c r="G13" i="7"/>
  <c r="G57" i="7"/>
  <c r="G34" i="7"/>
  <c r="G78" i="7"/>
  <c r="G50" i="7"/>
  <c r="G99" i="7"/>
  <c r="G12" i="7"/>
  <c r="G10" i="7"/>
  <c r="G54" i="7"/>
  <c r="G98" i="7"/>
  <c r="G74" i="7"/>
  <c r="G28" i="7"/>
  <c r="G67" i="7"/>
  <c r="G20" i="7"/>
  <c r="G46" i="7"/>
  <c r="G39" i="7"/>
  <c r="G47" i="7"/>
  <c r="G19" i="7"/>
  <c r="G68" i="7"/>
  <c r="G22" i="7"/>
  <c r="G53" i="7"/>
  <c r="G25" i="7"/>
  <c r="G95" i="7"/>
  <c r="E106" i="2"/>
  <c r="G106" i="2"/>
  <c r="I106" i="2"/>
  <c r="K106" i="2"/>
  <c r="G101" i="7" l="1"/>
  <c r="K10" i="6"/>
  <c r="K20" i="6" l="1"/>
  <c r="I7" i="15"/>
  <c r="G19" i="6" s="1"/>
  <c r="I19" i="6" s="1"/>
  <c r="I8" i="15"/>
  <c r="G11" i="6" s="1"/>
  <c r="I9" i="15"/>
  <c r="G13" i="6" s="1"/>
  <c r="I13" i="6" s="1"/>
  <c r="J13" i="21"/>
  <c r="F13" i="21"/>
  <c r="A3" i="21"/>
  <c r="I10" i="19" l="1"/>
  <c r="I9" i="19"/>
  <c r="I11" i="19"/>
  <c r="I8" i="14" l="1"/>
  <c r="E10" i="6" s="1"/>
  <c r="I9" i="14"/>
  <c r="E18" i="6" s="1"/>
  <c r="I18" i="6" s="1"/>
  <c r="I10" i="14"/>
  <c r="E16" i="6" s="1"/>
  <c r="I16" i="6" s="1"/>
  <c r="I11" i="14"/>
  <c r="E15" i="6" s="1"/>
  <c r="I15" i="6" s="1"/>
  <c r="I12" i="14"/>
  <c r="E11" i="6" s="1"/>
  <c r="I11" i="6" s="1"/>
  <c r="I13" i="14"/>
  <c r="E17" i="6" s="1"/>
  <c r="Q8" i="14"/>
  <c r="Q9" i="14"/>
  <c r="M18" i="6" s="1"/>
  <c r="Q18" i="6" s="1"/>
  <c r="Q10" i="14"/>
  <c r="M16" i="6" s="1"/>
  <c r="Q16" i="6" s="1"/>
  <c r="Q11" i="14"/>
  <c r="M15" i="6" s="1"/>
  <c r="Q15" i="6" s="1"/>
  <c r="Q12" i="14"/>
  <c r="M11" i="6" s="1"/>
  <c r="Q13" i="14"/>
  <c r="M17" i="6" s="1"/>
  <c r="O13" i="6" l="1"/>
  <c r="Q13" i="6" s="1"/>
  <c r="O17" i="6"/>
  <c r="Q17" i="6" s="1"/>
  <c r="O11" i="6" l="1"/>
  <c r="Q11" i="6" s="1"/>
  <c r="O10" i="6"/>
  <c r="I7" i="14"/>
  <c r="I14" i="14" l="1"/>
  <c r="E12" i="6"/>
  <c r="O20" i="6"/>
  <c r="I13" i="15"/>
  <c r="G10" i="6" s="1"/>
  <c r="I12" i="6" l="1"/>
  <c r="E20" i="6"/>
  <c r="I10" i="6"/>
  <c r="I12" i="15"/>
  <c r="G17" i="6" s="1"/>
  <c r="I14" i="15" l="1"/>
  <c r="I17" i="6" l="1"/>
  <c r="I20" i="6" s="1"/>
  <c r="G20" i="6"/>
  <c r="M10" i="6"/>
  <c r="Q10" i="6" l="1"/>
  <c r="K100" i="7"/>
  <c r="K99" i="7"/>
  <c r="K98" i="7"/>
  <c r="K83" i="7"/>
  <c r="K88" i="7"/>
  <c r="K79" i="7"/>
  <c r="K77" i="7"/>
  <c r="K81" i="7"/>
  <c r="K73" i="7"/>
  <c r="K75" i="7"/>
  <c r="K84" i="7"/>
  <c r="K89" i="7"/>
  <c r="K78" i="7"/>
  <c r="K82" i="7"/>
  <c r="K72" i="7"/>
  <c r="K76" i="7"/>
  <c r="K85" i="7"/>
  <c r="K86" i="7"/>
  <c r="K91" i="7"/>
  <c r="K80" i="7"/>
  <c r="K90" i="7"/>
  <c r="K74" i="7"/>
  <c r="K87" i="7"/>
  <c r="K44" i="7"/>
  <c r="K24" i="7"/>
  <c r="K42" i="7"/>
  <c r="K61" i="7"/>
  <c r="K97" i="7"/>
  <c r="K40" i="7"/>
  <c r="K60" i="7"/>
  <c r="K52" i="7"/>
  <c r="K15" i="7"/>
  <c r="K16" i="7"/>
  <c r="K47" i="7"/>
  <c r="K31" i="7"/>
  <c r="K53" i="7"/>
  <c r="K57" i="7"/>
  <c r="K37" i="7"/>
  <c r="K14" i="7"/>
  <c r="K50" i="7"/>
  <c r="K71" i="7"/>
  <c r="K62" i="7"/>
  <c r="K25" i="7"/>
  <c r="K48" i="7"/>
  <c r="K94" i="7"/>
  <c r="K30" i="7"/>
  <c r="K9" i="7"/>
  <c r="K92" i="7"/>
  <c r="K18" i="7"/>
  <c r="K11" i="7"/>
  <c r="K96" i="7"/>
  <c r="K65" i="7"/>
  <c r="K22" i="7"/>
  <c r="K64" i="7"/>
  <c r="K10" i="7"/>
  <c r="K13" i="7"/>
  <c r="K34" i="7"/>
  <c r="K55" i="7"/>
  <c r="K51" i="7"/>
  <c r="K36" i="7"/>
  <c r="K68" i="7"/>
  <c r="K38" i="7"/>
  <c r="K59" i="7"/>
  <c r="K28" i="7"/>
  <c r="K54" i="7"/>
  <c r="K32" i="7"/>
  <c r="K20" i="7"/>
  <c r="K70" i="7"/>
  <c r="K39" i="7"/>
  <c r="K45" i="7"/>
  <c r="K43" i="7"/>
  <c r="K33" i="7"/>
  <c r="K46" i="7"/>
  <c r="K19" i="7"/>
  <c r="K29" i="7"/>
  <c r="K95" i="7"/>
  <c r="K12" i="7"/>
  <c r="K93" i="7"/>
  <c r="K67" i="7"/>
  <c r="K49" i="7"/>
  <c r="K66" i="7"/>
  <c r="K35" i="7"/>
  <c r="K56" i="7"/>
  <c r="K41" i="7"/>
  <c r="K26" i="7"/>
  <c r="K58" i="7"/>
  <c r="K21" i="7"/>
  <c r="K69" i="7"/>
  <c r="K8" i="7"/>
  <c r="K63" i="7"/>
  <c r="K23" i="7"/>
  <c r="K27" i="7"/>
  <c r="K17" i="7"/>
  <c r="K101" i="7" l="1"/>
  <c r="Q7" i="14"/>
  <c r="Q14" i="14" l="1"/>
  <c r="M12" i="6"/>
  <c r="A3" i="13"/>
  <c r="Q12" i="6" l="1"/>
  <c r="Q20" i="6" s="1"/>
  <c r="E8" i="11" s="1"/>
  <c r="M20" i="6"/>
  <c r="C100" i="13"/>
  <c r="E11" i="11" l="1"/>
  <c r="I8" i="11"/>
  <c r="I11" i="11" s="1"/>
  <c r="G8" i="11"/>
  <c r="I43" i="13"/>
  <c r="G10" i="11" l="1"/>
  <c r="G9" i="11"/>
  <c r="G7" i="11"/>
  <c r="G11" i="11" s="1"/>
  <c r="C12" i="5"/>
  <c r="I11" i="5"/>
  <c r="I12" i="5" s="1"/>
  <c r="S11" i="5"/>
  <c r="S12" i="5" s="1"/>
  <c r="E12" i="5"/>
  <c r="M12" i="5"/>
  <c r="O12" i="5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20" i="6" l="1"/>
  <c r="F20" i="6"/>
  <c r="H20" i="6"/>
  <c r="J20" i="6"/>
  <c r="L20" i="6"/>
  <c r="N20" i="6"/>
  <c r="P20" i="6"/>
  <c r="A3" i="14" l="1"/>
  <c r="A3" i="8" l="1"/>
  <c r="A3" i="7"/>
  <c r="A3" i="6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<sst xmlns="http://schemas.openxmlformats.org/spreadsheetml/2006/main" count="749" uniqueCount="364">
  <si>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</si>
  <si>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</si>
  <si>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</si>
  <si>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</si>
  <si>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</si>
  <si>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</si>
  <si>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</si>
  <si>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</si>
  <si>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</si>
  <si>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</si>
  <si>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</si>
  <si>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</si>
  <si>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</si>
  <si>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</si>
  <si>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</si>
  <si>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</si>
  <si>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</si>
  <si>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</si>
  <si>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</si>
  <si>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</si>
  <si>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</si>
  <si>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</si>
  <si>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</si>
  <si>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</si>
  <si>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</si>
  <si>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</si>
  <si>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</si>
  <si>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</si>
  <si>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</si>
  <si>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</si>
  <si>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</si>
  <si>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</si>
  <si>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</si>
  <si>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</si>
  <si>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</si>
  <si>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</si>
  <si>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</si>
  <si>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</si>
  <si>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</si>
  <si>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</si>
  <si>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</si>
  <si>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</si>
  <si>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</si>
  <si>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</si>
  <si>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</si>
  <si>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</si>
  <si>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</si>
  <si>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</si>
  <si>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</si>
  <si>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</si>
  <si>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</si>
  <si>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</si>
  <si>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</si>
  <si>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</si>
  <si>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</si>
  <si>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</si>
  <si>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</si>
  <si>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</si>
  <si>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</si>
  <si>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</si>
  <si>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</si>
  <si>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</si>
  <si>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</si>
  <si>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</si>
  <si>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</si>
  <si>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</si>
  <si>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</si>
  <si>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</si>
  <si>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</si>
  <si>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</si>
  <si>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</si>
  <si>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</si>
  <si>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</si>
  <si>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</si>
  <si>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</si>
  <si>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</si>
  <si>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</si>
  <si>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</si>
  <si>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</si>
  <si>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</si>
  <si>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</si>
  <si>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</si>
  <si>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</si>
  <si>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</si>
  <si>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</si>
  <si>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</si>
  <si>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</si>
  <si>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</si>
  <si>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</si>
  <si>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</si>
  <si>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</si>
  <si>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</si>
  <si>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</si>
  <si>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</si>
  <si>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</si>
  <si>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</si>
  <si>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</si>
  <si>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</si>
  <si>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</si>
  <si>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</si>
  <si>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124-850-6867480-1</t>
  </si>
  <si>
    <t>0217918818004</t>
  </si>
  <si>
    <t>مسکن کوتاه مدت	-310058720239</t>
  </si>
  <si>
    <t>مسکن کوتاه مدت-4110001907768</t>
  </si>
  <si>
    <t>310058720239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</si>
  <si>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</si>
  <si>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</si>
  <si>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</si>
  <si>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</si>
  <si>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</si>
  <si>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</si>
  <si>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</si>
  <si>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</si>
  <si>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</si>
  <si>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</si>
  <si>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</si>
  <si>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</si>
  <si>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</si>
  <si>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1005/10/810/707074272</t>
  </si>
  <si>
    <t>124-283-6867480-32</t>
  </si>
  <si>
    <t>359490219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</si>
  <si>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</si>
  <si>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</si>
  <si>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</si>
  <si>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</si>
  <si>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</si>
  <si>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</si>
  <si>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</si>
  <si>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5600929334672</t>
  </si>
  <si>
    <t>124283686748036</t>
  </si>
  <si>
    <t>5600929334698</t>
  </si>
  <si>
    <t>مرابحه عام دولت3-ش.خ 0303 (اراد33)</t>
  </si>
  <si>
    <t>صکوک مرابحه غدیر504-3ماهه18% (صغدیر504)</t>
  </si>
  <si>
    <t>1403/03/27</t>
  </si>
  <si>
    <t>1405/04/07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</si>
  <si>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</si>
  <si>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</si>
  <si>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</si>
  <si>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</si>
  <si>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</si>
  <si>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124283686748038</t>
  </si>
  <si>
    <t>2093071522726814</t>
  </si>
  <si>
    <t>2093071522726813</t>
  </si>
  <si>
    <t>2093071522726815</t>
  </si>
  <si>
    <t>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</si>
  <si>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</si>
  <si>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</si>
  <si>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</si>
  <si>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</si>
  <si>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</si>
  <si>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</si>
  <si>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</si>
  <si>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</si>
  <si>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</si>
  <si>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</si>
  <si>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</si>
  <si>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</si>
  <si>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4001003077600</t>
  </si>
  <si>
    <t>بانک شهر 7001003214649</t>
  </si>
  <si>
    <t>2098100152272681</t>
  </si>
  <si>
    <t>104458815</t>
  </si>
  <si>
    <t>124283686748039</t>
  </si>
  <si>
    <t>2093071522726816</t>
  </si>
  <si>
    <t>7001003214661</t>
  </si>
  <si>
    <t>209306152272683</t>
  </si>
  <si>
    <t>0406996080002</t>
  </si>
  <si>
    <t>6174547090</t>
  </si>
  <si>
    <t>2093071522726817</t>
  </si>
  <si>
    <t>7001003214649</t>
  </si>
  <si>
    <t>اسنادخزانه-م4بودجه01-040917 (اخزا104)</t>
  </si>
  <si>
    <t>مرابحه مادیران-کیان060626 (لوازم مادیران063)</t>
  </si>
  <si>
    <t>1401/12/08</t>
  </si>
  <si>
    <t>1404/09/17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</si>
  <si>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</si>
  <si>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</si>
  <si>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</si>
  <si>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</si>
  <si>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</si>
  <si>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</si>
  <si>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</si>
  <si>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</si>
  <si>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</si>
  <si>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</si>
  <si>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</si>
  <si>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</si>
  <si>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</si>
  <si>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</si>
  <si>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</si>
  <si>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</si>
  <si>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</si>
  <si>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</si>
  <si>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</si>
  <si>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</si>
  <si>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</si>
  <si>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</si>
  <si>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7001003258763</t>
  </si>
  <si>
    <t>7001003260318</t>
  </si>
  <si>
    <t>7001003242019</t>
  </si>
  <si>
    <t>7001003258678</t>
  </si>
  <si>
    <t>124283686748041</t>
  </si>
  <si>
    <t>7001003316349</t>
  </si>
  <si>
    <t>7001003356883</t>
  </si>
  <si>
    <t>5600931334165</t>
  </si>
  <si>
    <t>124283686748042</t>
  </si>
  <si>
    <t>7001003356893</t>
  </si>
  <si>
    <t>5600929335463</t>
  </si>
  <si>
    <t>7001003316357</t>
  </si>
  <si>
    <t>7001003258822</t>
  </si>
  <si>
    <t>7001003316350</t>
  </si>
  <si>
    <t>7001003259908</t>
  </si>
  <si>
    <t>7001003260834</t>
  </si>
  <si>
    <t>124283686748040</t>
  </si>
  <si>
    <t>7001003317861</t>
  </si>
  <si>
    <t>7001003258695</t>
  </si>
  <si>
    <t>7001003260934</t>
  </si>
  <si>
    <t>7001003316468</t>
  </si>
  <si>
    <t>7001003345278</t>
  </si>
  <si>
    <t>اسنادخزانه-م7بودجه00-030912 (اخزا007)</t>
  </si>
  <si>
    <t>اسنادخزانه-م7بودجه01-040714 (اخزا107)</t>
  </si>
  <si>
    <t>1400/04/14</t>
  </si>
  <si>
    <t>1401/12/10</t>
  </si>
  <si>
    <t>1403/09/12</t>
  </si>
  <si>
    <t>1404/07/14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</si>
  <si>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</si>
  <si>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</si>
  <si>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</si>
  <si>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</si>
  <si>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</si>
  <si>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</si>
  <si>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</si>
  <si>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</si>
  <si>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</si>
  <si>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</si>
  <si>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</si>
  <si>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</si>
  <si>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</si>
  <si>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</si>
  <si>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</si>
  <si>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</si>
  <si>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7001003400845</t>
  </si>
  <si>
    <t>7001003374932</t>
  </si>
  <si>
    <t>7001003374469</t>
  </si>
  <si>
    <t>7001003374403</t>
  </si>
  <si>
    <t>7001003374230</t>
  </si>
  <si>
    <t>7001003374148</t>
  </si>
  <si>
    <t>7001003401283</t>
  </si>
  <si>
    <t>7001003373974</t>
  </si>
  <si>
    <t>7001003375223</t>
  </si>
  <si>
    <t>0479601842490</t>
  </si>
  <si>
    <t>7001003400925</t>
  </si>
  <si>
    <t>7001003359645</t>
  </si>
  <si>
    <t>7001003373626</t>
  </si>
  <si>
    <t>7001003374935</t>
  </si>
  <si>
    <t>7001003400910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</si>
  <si>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</si>
  <si>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</si>
  <si>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</si>
  <si>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</si>
  <si>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</si>
  <si>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</si>
  <si>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</si>
  <si>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0479601842568</t>
  </si>
  <si>
    <t>7001003572607</t>
  </si>
  <si>
    <t>7001003527830</t>
  </si>
  <si>
    <t>7001003556987</t>
  </si>
  <si>
    <t>7001003572558</t>
  </si>
  <si>
    <t>7001003527918</t>
  </si>
  <si>
    <t>2093071522726818</t>
  </si>
  <si>
    <t>اسنادخزانه-م7بودجه00-030912</t>
  </si>
  <si>
    <t>اسنادخزانه-م7بودجه01-040714</t>
  </si>
  <si>
    <t>اسنادخزانه-م4بودجه01-040917</t>
  </si>
  <si>
    <t>اقتصاد نوین 124283686748043</t>
  </si>
  <si>
    <t>بانک اقتصاد نوین 44-6867480-283-124</t>
  </si>
  <si>
    <t>بانک سامان 830.111.3998429.1</t>
  </si>
  <si>
    <t>بانک شهر 7001003631847</t>
  </si>
  <si>
    <t>بانک شهر ۷۰۰۱۰۰۳۶۳۱۸۷۲</t>
  </si>
  <si>
    <t>124283686748043</t>
  </si>
  <si>
    <t>124-283-6867480-44</t>
  </si>
  <si>
    <t>830.111.3998429.1</t>
  </si>
  <si>
    <t>7001003631847</t>
  </si>
  <si>
    <t>7001003631872</t>
  </si>
  <si>
    <t>1402/02/31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</si>
  <si>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</si>
  <si>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</si>
  <si>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</si>
  <si>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</si>
  <si>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</si>
  <si>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</si>
  <si>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مسکن 5600887334805</t>
  </si>
  <si>
    <t>بانک مسکن 5600887334755</t>
  </si>
  <si>
    <t>بانک شهر 7001003694404</t>
  </si>
  <si>
    <t>بانک شهر 7001003694393</t>
  </si>
  <si>
    <t>بانک شهر 7001003694376</t>
  </si>
  <si>
    <t>بانک شهر 7001003694372</t>
  </si>
  <si>
    <t>بانک شهر 7001003694364</t>
  </si>
  <si>
    <t>بانک شهر 7001003694358</t>
  </si>
  <si>
    <t>بانک شهر 7001003694342</t>
  </si>
  <si>
    <t>بانک شهر 7001003694335</t>
  </si>
  <si>
    <t>بانک شهر 7001003677276</t>
  </si>
  <si>
    <t>بانک شهر 7001003667789</t>
  </si>
  <si>
    <t>بانک شهر 7001003667501</t>
  </si>
  <si>
    <t>بانک شهر 7001003667498</t>
  </si>
  <si>
    <t>بانک سامان کوتاه مدت 1-3998429-810-830</t>
  </si>
  <si>
    <t>5600887334805</t>
  </si>
  <si>
    <t>5600887334755</t>
  </si>
  <si>
    <t>7001003694404</t>
  </si>
  <si>
    <t>7001003694393</t>
  </si>
  <si>
    <t>7001003694376</t>
  </si>
  <si>
    <t>7001003694372</t>
  </si>
  <si>
    <t>7001003694364</t>
  </si>
  <si>
    <t>7001003694358</t>
  </si>
  <si>
    <t>7001003694342</t>
  </si>
  <si>
    <t>7001003694335</t>
  </si>
  <si>
    <t>7001003677276</t>
  </si>
  <si>
    <t>7001003667789</t>
  </si>
  <si>
    <t>7001003667501</t>
  </si>
  <si>
    <t>7001003667498</t>
  </si>
  <si>
    <t>1406/06/26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</si>
  <si>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</si>
  <si>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</si>
  <si>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</si>
  <si>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</si>
  <si>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</si>
  <si>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</si>
  <si>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</si>
  <si>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</si>
  <si>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</si>
  <si>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</si>
  <si>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</si>
  <si>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</si>
  <si>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</si>
  <si>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</si>
  <si>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</si>
  <si>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</si>
  <si>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</si>
  <si>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</si>
  <si>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</si>
  <si>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</si>
  <si>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</si>
  <si>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</si>
  <si>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</si>
  <si>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</si>
  <si>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</si>
  <si>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</si>
  <si>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</si>
  <si>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</si>
  <si>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</si>
  <si>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</si>
  <si>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</si>
  <si>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منتهی به 1403/03/31</t>
  </si>
  <si>
    <t>برای ماه منتهی به 1403/03/31</t>
  </si>
  <si>
    <t>1403/03/31</t>
  </si>
  <si>
    <t>1402/03/31</t>
  </si>
  <si>
    <t>طی خرداد ماه</t>
  </si>
  <si>
    <t>از ابتدای سال مالی تا پایان خرداد ماه</t>
  </si>
  <si>
    <t>از ابتدای سال مالی تا پایان خردادماه</t>
  </si>
  <si>
    <t>از ابتدای سال مالی تا خردادماه</t>
  </si>
  <si>
    <t>طی خردادماه</t>
  </si>
  <si>
    <t>بانک پاسارگاد 2093071522726819</t>
  </si>
  <si>
    <t>24845478</t>
  </si>
  <si>
    <t>2093071522726819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</si>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</sst>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9"/>
      <color rgb="FF2E2E2E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1" fillId="0" borderId="0" applyNumberFormat="0" applyFill="0" applyBorder="0" applyAlignment="0" applyProtection="0"/>
  </cellStyleXfs>
  <cellXfs count="401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 readingOrder="2"/>
    </xf>
    <xf numFmtId="165" fontId="25" fillId="0" borderId="4" xfId="0" applyNumberFormat="1" applyFont="1" applyBorder="1" applyAlignment="1">
      <alignment horizontal="center" vertical="center" wrapText="1" readingOrder="2"/>
    </xf>
    <xf numFmtId="165" fontId="25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8" fillId="0" borderId="0" xfId="0" applyFont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37" fontId="3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5" fillId="0" borderId="4" xfId="0" applyFont="1" applyBorder="1" applyAlignment="1">
      <alignment horizontal="center" vertical="center" wrapText="1" readingOrder="2"/>
    </xf>
    <xf numFmtId="164" fontId="26" fillId="0" borderId="1" xfId="1" applyNumberFormat="1" applyFont="1" applyBorder="1" applyAlignment="1">
      <alignment horizontal="center" vertical="center" wrapText="1" readingOrder="2"/>
    </xf>
    <xf numFmtId="165" fontId="26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2" fillId="0" borderId="0" xfId="1" applyNumberFormat="1" applyFont="1" applyAlignment="1">
      <alignment vertical="center"/>
    </xf>
    <xf numFmtId="0" fontId="42" fillId="0" borderId="0" xfId="0" applyFont="1" applyAlignment="1">
      <alignment vertical="center"/>
    </xf>
    <xf numFmtId="165" fontId="42" fillId="0" borderId="0" xfId="1" applyNumberFormat="1" applyFont="1" applyAlignment="1">
      <alignment vertical="center"/>
    </xf>
    <xf numFmtId="165" fontId="42" fillId="0" borderId="0" xfId="0" applyNumberFormat="1" applyFont="1" applyAlignment="1">
      <alignment vertical="center"/>
    </xf>
    <xf numFmtId="10" fontId="25" fillId="0" borderId="8" xfId="2" applyNumberFormat="1" applyFont="1" applyBorder="1" applyAlignment="1">
      <alignment horizontal="center" vertical="center" wrapText="1" readingOrder="2"/>
    </xf>
    <xf numFmtId="10" fontId="9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9" fillId="0" borderId="0" xfId="0" quotePrefix="1" applyNumberFormat="1" applyFont="1" applyAlignment="1">
      <alignment horizontal="center"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37" fontId="9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32" fillId="0" borderId="0" xfId="1" applyNumberFormat="1" applyFont="1" applyFill="1" applyBorder="1" applyAlignment="1">
      <alignment vertical="center" wrapText="1" readingOrder="2"/>
    </xf>
    <xf numFmtId="164" fontId="30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9" fontId="11" fillId="0" borderId="0" xfId="2" applyNumberFormat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8" fillId="0" borderId="0" xfId="1" applyNumberFormat="1" applyFont="1" applyFill="1" applyAlignment="1">
      <alignment horizontal="left" vertical="center" wrapText="1" shrinkToFit="1"/>
    </xf>
    <xf numFmtId="164" fontId="48" fillId="0" borderId="0" xfId="1" applyNumberFormat="1" applyFont="1" applyFill="1" applyAlignment="1">
      <alignment horizontal="left" vertical="center" wrapText="1" shrinkToFit="1"/>
    </xf>
    <xf numFmtId="167" fontId="48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8" xfId="1" applyNumberFormat="1" applyFont="1" applyFill="1" applyBorder="1" applyAlignment="1">
      <alignment vertical="center"/>
    </xf>
    <xf numFmtId="9" fontId="40" fillId="0" borderId="2" xfId="2" applyFont="1" applyFill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9" fillId="0" borderId="0" xfId="1" applyNumberFormat="1" applyFont="1" applyFill="1" applyAlignment="1">
      <alignment vertical="center"/>
    </xf>
    <xf numFmtId="165" fontId="23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5" fillId="0" borderId="0" xfId="0" applyFont="1"/>
    <xf numFmtId="37" fontId="44" fillId="0" borderId="0" xfId="0" applyNumberFormat="1" applyFont="1" applyAlignment="1">
      <alignment horizontal="right" vertical="center"/>
    </xf>
    <xf numFmtId="37" fontId="44" fillId="0" borderId="15" xfId="0" applyNumberFormat="1" applyFont="1" applyBorder="1" applyAlignment="1">
      <alignment horizontal="center" vertical="center"/>
    </xf>
    <xf numFmtId="0" fontId="45" fillId="0" borderId="3" xfId="0" applyFont="1" applyBorder="1"/>
    <xf numFmtId="37" fontId="44" fillId="0" borderId="3" xfId="0" applyNumberFormat="1" applyFont="1" applyBorder="1" applyAlignment="1">
      <alignment horizontal="center" vertical="center" wrapText="1"/>
    </xf>
    <xf numFmtId="37" fontId="46" fillId="0" borderId="1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/>
    </xf>
    <xf numFmtId="168" fontId="46" fillId="0" borderId="0" xfId="0" applyNumberFormat="1" applyFont="1" applyAlignment="1">
      <alignment horizontal="center" vertical="center" wrapText="1" shrinkToFit="1"/>
    </xf>
    <xf numFmtId="0" fontId="48" fillId="0" borderId="0" xfId="0" applyFont="1"/>
    <xf numFmtId="164" fontId="45" fillId="0" borderId="0" xfId="0" applyNumberFormat="1" applyFont="1" applyAlignment="1">
      <alignment vertical="center"/>
    </xf>
    <xf numFmtId="37" fontId="46" fillId="0" borderId="17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3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8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52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4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53" fillId="0" borderId="0" xfId="1" applyNumberFormat="1" applyFont="1" applyFill="1" applyAlignment="1"/>
    <xf numFmtId="164" fontId="36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right" vertical="center" wrapText="1" readingOrder="2"/>
    </xf>
    <xf numFmtId="0" fontId="30" fillId="0" borderId="0" xfId="0" applyFont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1" xfId="0" applyFont="1" applyBorder="1" applyAlignment="1">
      <alignment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164" fontId="19" fillId="0" borderId="8" xfId="1" applyNumberFormat="1" applyFont="1" applyFill="1" applyBorder="1" applyAlignment="1">
      <alignment vertical="center"/>
    </xf>
    <xf numFmtId="3" fontId="11" fillId="0" borderId="0" xfId="0" applyNumberFormat="1" applyFont="1"/>
    <xf numFmtId="0" fontId="30" fillId="0" borderId="14" xfId="0" applyFont="1" applyBorder="1" applyAlignment="1">
      <alignment horizontal="center" vertical="center" wrapText="1" readingOrder="2"/>
    </xf>
    <xf numFmtId="37" fontId="33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 readingOrder="2"/>
    </xf>
    <xf numFmtId="0" fontId="19" fillId="0" borderId="0" xfId="0" applyFont="1"/>
    <xf numFmtId="0" fontId="30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50" fillId="2" borderId="0" xfId="0" applyNumberFormat="1" applyFont="1" applyFill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164" fontId="52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4" fontId="11" fillId="0" borderId="18" xfId="1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 indent="1"/>
    </xf>
    <xf numFmtId="0" fontId="57" fillId="0" borderId="1" xfId="0" applyFont="1" applyBorder="1" applyAlignment="1">
      <alignment horizontal="center" vertical="center" wrapText="1" readingOrder="2"/>
    </xf>
    <xf numFmtId="0" fontId="57" fillId="0" borderId="1" xfId="0" applyFont="1" applyBorder="1" applyAlignment="1">
      <alignment vertical="center" wrapText="1" readingOrder="2"/>
    </xf>
    <xf numFmtId="164" fontId="23" fillId="0" borderId="8" xfId="1" applyNumberFormat="1" applyFont="1" applyFill="1" applyBorder="1" applyAlignment="1">
      <alignment horizontal="left" vertical="center"/>
    </xf>
    <xf numFmtId="164" fontId="23" fillId="0" borderId="8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164" fontId="21" fillId="0" borderId="0" xfId="1" applyNumberFormat="1" applyFont="1" applyFill="1" applyBorder="1" applyAlignment="1">
      <alignment vertical="center"/>
    </xf>
    <xf numFmtId="164" fontId="21" fillId="0" borderId="0" xfId="1" applyNumberFormat="1" applyFont="1" applyFill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vertical="center"/>
    </xf>
    <xf numFmtId="164" fontId="19" fillId="0" borderId="1" xfId="1" applyNumberFormat="1" applyFont="1" applyFill="1" applyBorder="1" applyAlignment="1">
      <alignment horizontal="right" vertical="center" readingOrder="2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21" fillId="0" borderId="0" xfId="0" applyNumberFormat="1" applyFont="1"/>
    <xf numFmtId="37" fontId="35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3" fontId="63" fillId="0" borderId="0" xfId="0" applyNumberFormat="1" applyFont="1"/>
    <xf numFmtId="9" fontId="7" fillId="0" borderId="0" xfId="2" applyFont="1" applyFill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37" fontId="44" fillId="0" borderId="14" xfId="0" applyNumberFormat="1" applyFont="1" applyBorder="1" applyAlignment="1">
      <alignment horizontal="center" vertical="center" wrapText="1"/>
    </xf>
    <xf numFmtId="164" fontId="46" fillId="0" borderId="0" xfId="0" applyNumberFormat="1" applyFont="1" applyAlignment="1">
      <alignment horizontal="center" vertical="center" wrapText="1" shrinkToFit="1"/>
    </xf>
    <xf numFmtId="10" fontId="59" fillId="0" borderId="0" xfId="2" applyNumberFormat="1" applyFont="1" applyFill="1" applyAlignment="1">
      <alignment vertical="center"/>
    </xf>
    <xf numFmtId="10" fontId="46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17" fillId="0" borderId="19" xfId="0" applyFont="1" applyBorder="1" applyAlignment="1">
      <alignment horizontal="center" vertical="center" wrapText="1" readingOrder="2"/>
    </xf>
    <xf numFmtId="0" fontId="65" fillId="0" borderId="19" xfId="0" applyFont="1" applyBorder="1" applyAlignment="1">
      <alignment horizontal="center" vertical="center" wrapText="1" readingOrder="2"/>
    </xf>
    <xf numFmtId="0" fontId="15" fillId="0" borderId="19" xfId="0" applyFont="1" applyBorder="1" applyAlignment="1">
      <alignment horizontal="center" vertical="center" wrapText="1" readingOrder="2"/>
    </xf>
    <xf numFmtId="0" fontId="66" fillId="0" borderId="19" xfId="0" applyFont="1" applyBorder="1" applyAlignment="1">
      <alignment horizontal="center" vertical="center" wrapText="1" readingOrder="2"/>
    </xf>
    <xf numFmtId="0" fontId="67" fillId="0" borderId="19" xfId="0" applyFont="1" applyBorder="1" applyAlignment="1">
      <alignment horizontal="center" vertical="center" wrapText="1" readingOrder="2"/>
    </xf>
    <xf numFmtId="0" fontId="21" fillId="4" borderId="0" xfId="0" applyFont="1" applyFill="1"/>
    <xf numFmtId="0" fontId="38" fillId="2" borderId="20" xfId="0" applyFont="1" applyFill="1" applyBorder="1" applyAlignment="1">
      <alignment horizontal="right" vertical="center" readingOrder="2"/>
    </xf>
    <xf numFmtId="38" fontId="22" fillId="3" borderId="21" xfId="1" applyNumberFormat="1" applyFont="1" applyFill="1" applyBorder="1" applyAlignment="1">
      <alignment horizontal="right" vertical="center" readingOrder="2"/>
    </xf>
    <xf numFmtId="0" fontId="38" fillId="2" borderId="22" xfId="0" applyFont="1" applyFill="1" applyBorder="1" applyAlignment="1">
      <alignment horizontal="right" vertical="center" readingOrder="2"/>
    </xf>
    <xf numFmtId="3" fontId="36" fillId="0" borderId="0" xfId="0" applyNumberFormat="1" applyFont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3" fontId="62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 wrapText="1" readingOrder="2"/>
    </xf>
    <xf numFmtId="37" fontId="2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7" fontId="69" fillId="0" borderId="0" xfId="0" applyNumberFormat="1" applyFont="1" applyAlignment="1">
      <alignment horizontal="center" vertical="center"/>
    </xf>
    <xf numFmtId="0" fontId="23" fillId="0" borderId="0" xfId="0" applyFont="1"/>
    <xf numFmtId="9" fontId="23" fillId="0" borderId="0" xfId="2" applyFont="1" applyFill="1" applyAlignment="1">
      <alignment horizontal="center" vertical="center"/>
    </xf>
    <xf numFmtId="164" fontId="23" fillId="0" borderId="8" xfId="1" applyNumberFormat="1" applyFont="1" applyFill="1" applyBorder="1" applyAlignment="1">
      <alignment vertical="center"/>
    </xf>
    <xf numFmtId="164" fontId="23" fillId="0" borderId="0" xfId="1" applyNumberFormat="1" applyFont="1" applyFill="1" applyAlignment="1">
      <alignment vertical="center"/>
    </xf>
    <xf numFmtId="37" fontId="21" fillId="0" borderId="0" xfId="0" applyNumberFormat="1" applyFont="1"/>
    <xf numFmtId="0" fontId="19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5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center"/>
    </xf>
    <xf numFmtId="164" fontId="46" fillId="0" borderId="9" xfId="0" applyNumberFormat="1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center"/>
    </xf>
    <xf numFmtId="164" fontId="19" fillId="0" borderId="8" xfId="1" applyNumberFormat="1" applyFont="1" applyFill="1" applyBorder="1" applyAlignment="1">
      <alignment horizontal="left" vertical="center"/>
    </xf>
    <xf numFmtId="164" fontId="23" fillId="0" borderId="0" xfId="1" applyNumberFormat="1" applyFont="1" applyFill="1" applyBorder="1" applyAlignment="1">
      <alignment horizontal="left" vertical="center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67" fillId="0" borderId="19" xfId="1" applyNumberFormat="1" applyFont="1" applyBorder="1" applyAlignment="1">
      <alignment horizontal="center" vertical="center" wrapText="1" readingOrder="2"/>
    </xf>
    <xf numFmtId="9" fontId="67" fillId="0" borderId="19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57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5" fillId="0" borderId="3" xfId="1" applyNumberFormat="1" applyFont="1" applyBorder="1" applyAlignment="1">
      <alignment horizontal="center" vertical="center" wrapText="1" readingOrder="2"/>
    </xf>
    <xf numFmtId="164" fontId="25" fillId="0" borderId="0" xfId="1" applyNumberFormat="1" applyFont="1" applyBorder="1" applyAlignment="1">
      <alignment horizontal="center" vertical="center" wrapText="1" readingOrder="2"/>
    </xf>
    <xf numFmtId="165" fontId="25" fillId="0" borderId="3" xfId="1" applyNumberFormat="1" applyFont="1" applyBorder="1" applyAlignment="1">
      <alignment horizontal="center" vertical="center" wrapText="1" readingOrder="2"/>
    </xf>
    <xf numFmtId="165" fontId="25" fillId="0" borderId="0" xfId="1" applyNumberFormat="1" applyFont="1" applyBorder="1" applyAlignment="1">
      <alignment horizontal="center" vertical="center" wrapText="1" readingOrder="2"/>
    </xf>
    <xf numFmtId="0" fontId="25" fillId="0" borderId="3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30" fillId="0" borderId="3" xfId="0" applyFont="1" applyBorder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1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64" fillId="0" borderId="0" xfId="0" applyFont="1" applyAlignment="1">
      <alignment horizontal="right" vertical="center" readingOrder="2"/>
    </xf>
    <xf numFmtId="0" fontId="15" fillId="0" borderId="19" xfId="0" applyFont="1" applyBorder="1" applyAlignment="1">
      <alignment horizontal="center" vertical="center" wrapText="1" readingOrder="2"/>
    </xf>
    <xf numFmtId="0" fontId="66" fillId="0" borderId="19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70" fillId="0" borderId="0" xfId="0" applyFont="1" applyAlignment="1">
      <alignment horizontal="right" vertical="center" readingOrder="2"/>
    </xf>
    <xf numFmtId="0" fontId="30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37" fontId="29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7" fillId="0" borderId="0" xfId="0" applyFont="1" applyAlignment="1">
      <alignment horizontal="right" vertical="center" readingOrder="2"/>
    </xf>
    <xf numFmtId="165" fontId="27" fillId="0" borderId="0" xfId="1" applyNumberFormat="1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 readingOrder="2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165" fontId="27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3" fillId="0" borderId="1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horizontal="center"/>
    </xf>
    <xf numFmtId="164" fontId="13" fillId="0" borderId="8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5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60" fillId="0" borderId="8" xfId="1" applyNumberFormat="1" applyFont="1" applyFill="1" applyBorder="1" applyAlignment="1">
      <alignment horizontal="center" vertical="center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  <xf numFmtId="164" fontId="21" fillId="0" borderId="2" xfId="1" applyNumberFormat="1" applyFont="1" applyFill="1" applyBorder="1" applyAlignment="1">
      <alignment horizontal="center" vertical="center" readingOrder="2"/>
    </xf>
    <xf numFmtId="10" fontId="21" fillId="0" borderId="2" xfId="1" applyNumberFormat="1" applyFont="1" applyFill="1" applyBorder="1" applyAlignment="1">
      <alignment horizontal="center" vertical="center" readingOrder="2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17319</xdr:rowOff>
    </xdr:from>
    <xdr:to>
      <xdr:col>8</xdr:col>
      <xdr:colOff>541116</xdr:colOff>
      <xdr:row>35</xdr:row>
      <xdr:rowOff>103909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577F94-1C62-D924-53BC-EA36249AB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547975" y="17319"/>
          <a:ext cx="5390207" cy="7723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tabSelected="1" view="pageBreakPreview" zoomScale="55" zoomScaleNormal="100" zoomScaleSheetLayoutView="55" workbookViewId="0">
      <selection activeCell="N23" sqref="N23"/>
    </sheetView>
  </sheetViews>
  <sheetFormatPr defaultColWidth="9.140625" defaultRowHeight="17.25"/>
  <cols>
    <col min="1" max="16384" width="9.140625" style="7"/>
  </cols>
  <sheetData>
    <row r="18" spans="1:13">
      <c r="M18" s="7" t="s">
        <v>55</v>
      </c>
    </row>
    <row r="24" spans="1:13" ht="15" customHeight="1">
      <c r="A24" s="293" t="s">
        <v>69</v>
      </c>
      <c r="B24" s="293"/>
      <c r="C24" s="293"/>
      <c r="D24" s="293"/>
      <c r="E24" s="293"/>
      <c r="F24" s="293"/>
      <c r="G24" s="293"/>
      <c r="H24" s="293"/>
      <c r="I24" s="293"/>
      <c r="J24" s="293"/>
      <c r="K24" s="18"/>
      <c r="L24" s="18"/>
    </row>
    <row r="25" spans="1:13" ht="15" customHeight="1">
      <c r="A25" s="293"/>
      <c r="B25" s="293"/>
      <c r="C25" s="293"/>
      <c r="D25" s="293"/>
      <c r="E25" s="293"/>
      <c r="F25" s="293"/>
      <c r="G25" s="293"/>
      <c r="H25" s="293"/>
      <c r="I25" s="293"/>
      <c r="J25" s="293"/>
      <c r="K25" s="18"/>
      <c r="L25" s="18"/>
    </row>
    <row r="26" spans="1:13" ht="15" customHeight="1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18"/>
      <c r="L26" s="18"/>
    </row>
    <row r="28" spans="1:13" ht="15" customHeight="1">
      <c r="A28" s="293" t="s">
        <v>349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</row>
    <row r="29" spans="1:13" ht="15" customHeight="1">
      <c r="A29" s="293"/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</row>
    <row r="30" spans="1:13" ht="15" customHeight="1">
      <c r="A30" s="293"/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</row>
    <row r="31" spans="1:13" ht="15" customHeight="1">
      <c r="A31" s="293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3"/>
  <sheetViews>
    <sheetView rightToLeft="1" view="pageBreakPreview" zoomScale="160" zoomScaleNormal="100" zoomScaleSheetLayoutView="160" workbookViewId="0">
      <selection activeCell="G7" sqref="G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9.5703125" bestFit="1" customWidth="1"/>
    <col min="5" max="5" width="13.42578125" customWidth="1"/>
    <col min="6" max="6" width="13.85546875" customWidth="1"/>
    <col min="7" max="7" width="9.5703125" bestFit="1" customWidth="1"/>
    <col min="8" max="8" width="16.85546875" bestFit="1" customWidth="1"/>
    <col min="9" max="9" width="0.42578125" customWidth="1"/>
  </cols>
  <sheetData>
    <row r="1" spans="1:17" ht="21">
      <c r="A1" s="326" t="s">
        <v>84</v>
      </c>
      <c r="B1" s="326"/>
      <c r="C1" s="326"/>
      <c r="D1" s="326"/>
      <c r="E1" s="326"/>
      <c r="F1" s="326"/>
      <c r="G1" s="326"/>
      <c r="H1" s="326"/>
      <c r="I1" s="326"/>
      <c r="J1" s="252"/>
      <c r="K1" s="252"/>
      <c r="L1" s="252"/>
      <c r="M1" s="252"/>
      <c r="N1" s="252"/>
      <c r="O1" s="252"/>
      <c r="P1" s="252"/>
      <c r="Q1" s="252"/>
    </row>
    <row r="2" spans="1:17" ht="21">
      <c r="A2" s="326" t="s">
        <v>47</v>
      </c>
      <c r="B2" s="326"/>
      <c r="C2" s="326"/>
      <c r="D2" s="326"/>
      <c r="E2" s="326"/>
      <c r="F2" s="326"/>
      <c r="G2" s="326"/>
      <c r="H2" s="326"/>
      <c r="I2" s="326"/>
      <c r="J2" s="252"/>
      <c r="K2" s="252"/>
      <c r="L2" s="252"/>
      <c r="M2" s="252"/>
      <c r="N2" s="252"/>
      <c r="O2" s="252"/>
      <c r="P2" s="252"/>
      <c r="Q2" s="252"/>
    </row>
    <row r="3" spans="1:17" ht="21">
      <c r="A3" s="326" t="str">
        <f>سپرده!A3</f>
        <v>برای ماه منتهی به 1403/03/31</v>
      </c>
      <c r="B3" s="326"/>
      <c r="C3" s="326"/>
      <c r="D3" s="326"/>
      <c r="E3" s="326"/>
      <c r="F3" s="326"/>
      <c r="G3" s="326"/>
      <c r="H3" s="326"/>
      <c r="I3" s="326"/>
      <c r="J3" s="252"/>
      <c r="K3" s="252"/>
      <c r="L3" s="252"/>
      <c r="M3" s="252"/>
      <c r="N3" s="252"/>
      <c r="O3" s="252"/>
      <c r="P3" s="252"/>
      <c r="Q3" s="252"/>
    </row>
    <row r="5" spans="1:17">
      <c r="A5" s="368" t="s">
        <v>321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</row>
    <row r="7" spans="1:17" ht="38.25">
      <c r="A7" s="253" t="s">
        <v>322</v>
      </c>
      <c r="B7" s="253" t="s">
        <v>323</v>
      </c>
      <c r="C7" s="253" t="s">
        <v>324</v>
      </c>
      <c r="D7" s="253" t="s">
        <v>325</v>
      </c>
      <c r="E7" s="253" t="s">
        <v>326</v>
      </c>
      <c r="F7" s="254" t="s">
        <v>327</v>
      </c>
      <c r="G7" s="256" t="s">
        <v>328</v>
      </c>
      <c r="H7" s="254" t="s">
        <v>363</v>
      </c>
    </row>
    <row r="8" spans="1:17" ht="21">
      <c r="A8" s="257" t="s">
        <v>361</v>
      </c>
      <c r="B8" s="257" t="s">
        <v>361</v>
      </c>
      <c r="C8" s="257" t="s">
        <v>362</v>
      </c>
      <c r="D8" s="291">
        <f>اوراق!Y15</f>
        <v>800000</v>
      </c>
      <c r="E8" s="291">
        <f>اوراق!AC15</f>
        <v>800000000000</v>
      </c>
      <c r="F8" s="291">
        <v>9209748633</v>
      </c>
      <c r="G8" s="292">
        <v>0.23</v>
      </c>
      <c r="H8" s="292">
        <v>0.39</v>
      </c>
    </row>
    <row r="10" spans="1:17" ht="17.25">
      <c r="A10" s="367" t="s">
        <v>344</v>
      </c>
      <c r="B10" s="367"/>
      <c r="C10" s="367"/>
      <c r="D10" s="367"/>
      <c r="E10" s="367"/>
      <c r="F10" s="367"/>
    </row>
    <row r="20" spans="1:1">
      <c r="A20" t="s">
        <v>345</v>
      </c>
    </row>
    <row r="53" spans="34:34">
      <c r="AH53" t="s">
        <v>346</v>
      </c>
    </row>
  </sheetData>
  <mergeCells count="5">
    <mergeCell ref="A10:F10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N102"/>
  <sheetViews>
    <sheetView rightToLeft="1" view="pageBreakPreview" topLeftCell="A94" zoomScale="115" zoomScaleNormal="100" zoomScaleSheetLayoutView="115" workbookViewId="0">
      <selection activeCell="E104" sqref="E104"/>
    </sheetView>
  </sheetViews>
  <sheetFormatPr defaultColWidth="9.140625" defaultRowHeight="21.75"/>
  <cols>
    <col min="1" max="1" width="43" style="111" customWidth="1"/>
    <col min="2" max="2" width="0.7109375" style="111" customWidth="1"/>
    <col min="3" max="3" width="22.85546875" style="111" customWidth="1"/>
    <col min="4" max="4" width="0.7109375" style="111" customWidth="1"/>
    <col min="5" max="5" width="18.425781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111" customWidth="1"/>
    <col min="11" max="11" width="22" style="111" customWidth="1"/>
    <col min="12" max="12" width="0.7109375" style="111" customWidth="1"/>
    <col min="13" max="13" width="25.5703125" style="111" customWidth="1"/>
    <col min="14" max="15" width="18" style="111" customWidth="1"/>
    <col min="16" max="16384" width="9.140625" style="111"/>
  </cols>
  <sheetData>
    <row r="1" spans="1:14" ht="22.5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4" ht="22.5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4" ht="22.5">
      <c r="A3" s="362" t="str">
        <f>' سهام'!A3:W3</f>
        <v>برای ماه منتهی به 1403/03/31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1:14">
      <c r="A4" s="329" t="s">
        <v>28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</row>
    <row r="5" spans="1:14" ht="22.5" thickBot="1">
      <c r="A5" s="145"/>
      <c r="B5" s="145"/>
      <c r="C5" s="145"/>
      <c r="D5" s="144"/>
      <c r="E5" s="65"/>
      <c r="F5" s="65"/>
      <c r="G5" s="65"/>
      <c r="H5" s="65"/>
      <c r="I5" s="65"/>
      <c r="J5" s="145"/>
      <c r="K5" s="145"/>
      <c r="L5" s="145"/>
    </row>
    <row r="6" spans="1:14" ht="37.5" customHeight="1" thickBot="1">
      <c r="A6" s="369" t="s">
        <v>18</v>
      </c>
      <c r="B6" s="369"/>
      <c r="C6" s="369"/>
      <c r="D6" s="148"/>
      <c r="E6" s="370" t="s">
        <v>353</v>
      </c>
      <c r="F6" s="370"/>
      <c r="G6" s="370"/>
      <c r="H6" s="370"/>
      <c r="I6" s="369" t="s">
        <v>355</v>
      </c>
      <c r="J6" s="369"/>
      <c r="K6" s="369"/>
      <c r="L6" s="369"/>
    </row>
    <row r="7" spans="1:14" ht="37.5">
      <c r="A7" s="190" t="s">
        <v>14</v>
      </c>
      <c r="B7" s="148"/>
      <c r="C7" s="190" t="s">
        <v>9</v>
      </c>
      <c r="D7" s="184"/>
      <c r="E7" s="85" t="s">
        <v>15</v>
      </c>
      <c r="F7" s="86"/>
      <c r="G7" s="85" t="s">
        <v>16</v>
      </c>
      <c r="H7" s="87"/>
      <c r="I7" s="85" t="s">
        <v>15</v>
      </c>
      <c r="J7" s="148"/>
      <c r="K7" s="190" t="s">
        <v>16</v>
      </c>
      <c r="L7" s="148"/>
    </row>
    <row r="8" spans="1:14">
      <c r="A8" s="191" t="s">
        <v>109</v>
      </c>
      <c r="B8" s="148"/>
      <c r="C8" s="197" t="s">
        <v>98</v>
      </c>
      <c r="D8" s="184"/>
      <c r="E8" s="68">
        <f>VLOOKUP(A8,'سود سپرده بانکی'!$A$7:$N$99,8,0)</f>
        <v>2431</v>
      </c>
      <c r="F8" s="86"/>
      <c r="G8" s="110">
        <f>E8/$E$101</f>
        <v>8.8800041740388393E-8</v>
      </c>
      <c r="H8" s="94"/>
      <c r="I8" s="68">
        <f>VLOOKUP(A8,'سود سپرده بانکی'!$A$7:$N$99,14,0)</f>
        <v>14215</v>
      </c>
      <c r="J8" s="148"/>
      <c r="K8" s="110">
        <f>I8/$I$101</f>
        <v>6.3213769423734196E-8</v>
      </c>
      <c r="L8" s="148"/>
      <c r="N8" s="189"/>
    </row>
    <row r="9" spans="1:14">
      <c r="A9" s="191" t="s">
        <v>102</v>
      </c>
      <c r="B9" s="148"/>
      <c r="C9" s="197" t="s">
        <v>104</v>
      </c>
      <c r="D9" s="184"/>
      <c r="E9" s="68">
        <f>VLOOKUP(A9,'سود سپرده بانکی'!$A$7:$N$99,8,0)</f>
        <v>8643</v>
      </c>
      <c r="F9" s="86"/>
      <c r="G9" s="110">
        <f t="shared" ref="G9:G72" si="0">E9/$E$101</f>
        <v>3.1571318830200609E-7</v>
      </c>
      <c r="H9" s="94"/>
      <c r="I9" s="68">
        <f>VLOOKUP(A9,'سود سپرده بانکی'!$A$7:$N$99,14,0)</f>
        <v>8467932325</v>
      </c>
      <c r="J9" s="148"/>
      <c r="K9" s="110">
        <f t="shared" ref="K9:K72" si="1">I9/$I$101</f>
        <v>3.7656695145151978E-2</v>
      </c>
      <c r="L9" s="148"/>
      <c r="N9" s="189"/>
    </row>
    <row r="10" spans="1:14">
      <c r="A10" s="191" t="s">
        <v>180</v>
      </c>
      <c r="B10" s="148"/>
      <c r="C10" s="197" t="s">
        <v>202</v>
      </c>
      <c r="D10" s="184"/>
      <c r="E10" s="68">
        <f>VLOOKUP(A10,'سود سپرده بانکی'!$A$7:$N$99,8,0)</f>
        <v>0</v>
      </c>
      <c r="F10" s="86"/>
      <c r="G10" s="110">
        <f t="shared" si="0"/>
        <v>0</v>
      </c>
      <c r="H10" s="94"/>
      <c r="I10" s="68">
        <f>VLOOKUP(A10,'سود سپرده بانکی'!$A$7:$N$99,14,0)</f>
        <v>1133061072.2616823</v>
      </c>
      <c r="J10" s="148"/>
      <c r="K10" s="110">
        <f t="shared" si="1"/>
        <v>5.038695839954907E-3</v>
      </c>
      <c r="L10" s="148"/>
      <c r="N10" s="189"/>
    </row>
    <row r="11" spans="1:14">
      <c r="A11" s="191" t="s">
        <v>114</v>
      </c>
      <c r="B11" s="148"/>
      <c r="C11" s="197" t="s">
        <v>122</v>
      </c>
      <c r="D11" s="184"/>
      <c r="E11" s="68">
        <f>VLOOKUP(A11,'سود سپرده بانکی'!$A$7:$N$99,8,0)</f>
        <v>0</v>
      </c>
      <c r="F11" s="86"/>
      <c r="G11" s="110">
        <f t="shared" si="0"/>
        <v>0</v>
      </c>
      <c r="H11" s="94"/>
      <c r="I11" s="68">
        <f>VLOOKUP(A11,'سود سپرده بانکی'!$A$7:$N$99,14,0)</f>
        <v>10554357.980769232</v>
      </c>
      <c r="J11" s="148"/>
      <c r="K11" s="110">
        <f t="shared" si="1"/>
        <v>4.6934980781702078E-5</v>
      </c>
      <c r="L11" s="148"/>
      <c r="N11" s="189"/>
    </row>
    <row r="12" spans="1:14">
      <c r="A12" s="191" t="s">
        <v>116</v>
      </c>
      <c r="B12" s="148"/>
      <c r="C12" s="197" t="s">
        <v>121</v>
      </c>
      <c r="D12" s="184"/>
      <c r="E12" s="68">
        <f>VLOOKUP(A12,'سود سپرده بانکی'!$A$7:$N$99,8,0)</f>
        <v>0</v>
      </c>
      <c r="F12" s="86"/>
      <c r="G12" s="110">
        <f t="shared" si="0"/>
        <v>0</v>
      </c>
      <c r="H12" s="94"/>
      <c r="I12" s="68">
        <f>VLOOKUP(A12,'سود سپرده بانکی'!$A$7:$N$99,14,0)</f>
        <v>13592275.961538462</v>
      </c>
      <c r="J12" s="148"/>
      <c r="K12" s="110">
        <f t="shared" si="1"/>
        <v>6.0444530325463054E-5</v>
      </c>
      <c r="L12" s="148"/>
      <c r="N12" s="189"/>
    </row>
    <row r="13" spans="1:14">
      <c r="A13" s="191" t="s">
        <v>183</v>
      </c>
      <c r="B13" s="148"/>
      <c r="C13" s="197" t="s">
        <v>205</v>
      </c>
      <c r="D13" s="184"/>
      <c r="E13" s="68">
        <f>VLOOKUP(A13,'سود سپرده بانکی'!$A$7:$N$99,8,0)</f>
        <v>0</v>
      </c>
      <c r="F13" s="86"/>
      <c r="G13" s="110">
        <f t="shared" si="0"/>
        <v>0</v>
      </c>
      <c r="H13" s="94"/>
      <c r="I13" s="68">
        <f>VLOOKUP(A13,'سود سپرده بانکی'!$A$7:$N$99,14,0)</f>
        <v>11624457203.831776</v>
      </c>
      <c r="J13" s="148"/>
      <c r="K13" s="110">
        <f t="shared" si="1"/>
        <v>5.1693686764621015E-2</v>
      </c>
      <c r="L13" s="148"/>
      <c r="N13" s="189"/>
    </row>
    <row r="14" spans="1:14">
      <c r="A14" s="191" t="s">
        <v>127</v>
      </c>
      <c r="B14" s="148"/>
      <c r="C14" s="197" t="s">
        <v>130</v>
      </c>
      <c r="D14" s="184"/>
      <c r="E14" s="68">
        <f>VLOOKUP(A14,'سود سپرده بانکی'!$A$7:$N$99,8,0)</f>
        <v>0</v>
      </c>
      <c r="F14" s="86"/>
      <c r="G14" s="110">
        <f t="shared" si="0"/>
        <v>0</v>
      </c>
      <c r="H14" s="94"/>
      <c r="I14" s="68">
        <f>VLOOKUP(A14,'سود سپرده بانکی'!$A$7:$N$99,14,0)</f>
        <v>3312018277.5862069</v>
      </c>
      <c r="J14" s="148"/>
      <c r="K14" s="110">
        <f t="shared" si="1"/>
        <v>1.4728467092967129E-2</v>
      </c>
      <c r="L14" s="148"/>
      <c r="N14" s="189"/>
    </row>
    <row r="15" spans="1:14">
      <c r="A15" s="191" t="s">
        <v>125</v>
      </c>
      <c r="B15" s="148"/>
      <c r="C15" s="197" t="s">
        <v>128</v>
      </c>
      <c r="D15" s="184"/>
      <c r="E15" s="68">
        <f>VLOOKUP(A15,'سود سپرده بانکی'!$A$7:$N$99,8,0)</f>
        <v>0</v>
      </c>
      <c r="F15" s="86"/>
      <c r="G15" s="110">
        <f t="shared" si="0"/>
        <v>0</v>
      </c>
      <c r="H15" s="94"/>
      <c r="I15" s="68">
        <f>VLOOKUP(A15,'سود سپرده بانکی'!$A$7:$N$99,14,0)</f>
        <v>2858263320.6896553</v>
      </c>
      <c r="J15" s="148"/>
      <c r="K15" s="110">
        <f t="shared" si="1"/>
        <v>1.2710629511529559E-2</v>
      </c>
      <c r="L15" s="148"/>
      <c r="N15" s="189"/>
    </row>
    <row r="16" spans="1:14">
      <c r="A16" s="191" t="s">
        <v>108</v>
      </c>
      <c r="B16" s="148"/>
      <c r="C16" s="197" t="s">
        <v>101</v>
      </c>
      <c r="D16" s="184"/>
      <c r="E16" s="68">
        <f>VLOOKUP(A16,'سود سپرده بانکی'!$A$7:$N$99,8,0)</f>
        <v>7580</v>
      </c>
      <c r="F16" s="86"/>
      <c r="G16" s="110">
        <f t="shared" si="0"/>
        <v>2.768837171502032E-7</v>
      </c>
      <c r="H16" s="94"/>
      <c r="I16" s="68">
        <f>VLOOKUP(A16,'سود سپرده بانکی'!$A$7:$N$99,14,0)</f>
        <v>38213</v>
      </c>
      <c r="J16" s="148"/>
      <c r="K16" s="110">
        <f t="shared" si="1"/>
        <v>1.6993230889828736E-7</v>
      </c>
      <c r="L16" s="148"/>
      <c r="N16" s="189"/>
    </row>
    <row r="17" spans="1:14">
      <c r="A17" s="191" t="s">
        <v>106</v>
      </c>
      <c r="B17" s="148"/>
      <c r="C17" s="197" t="s">
        <v>96</v>
      </c>
      <c r="D17" s="184"/>
      <c r="E17" s="68">
        <f>VLOOKUP(A17,'سود سپرده بانکی'!$A$7:$N$99,8,0)</f>
        <v>10298</v>
      </c>
      <c r="F17" s="86"/>
      <c r="G17" s="110">
        <f t="shared" si="0"/>
        <v>3.7616735081962961E-7</v>
      </c>
      <c r="H17" s="94"/>
      <c r="I17" s="68">
        <f>VLOOKUP(A17,'سود سپرده بانکی'!$A$7:$N$99,14,0)</f>
        <v>3980488033</v>
      </c>
      <c r="J17" s="148"/>
      <c r="K17" s="110">
        <f t="shared" si="1"/>
        <v>1.7701136314596924E-2</v>
      </c>
      <c r="L17" s="148"/>
      <c r="N17" s="189"/>
    </row>
    <row r="18" spans="1:14">
      <c r="A18" s="191" t="s">
        <v>115</v>
      </c>
      <c r="B18" s="148"/>
      <c r="C18" s="197" t="s">
        <v>120</v>
      </c>
      <c r="D18" s="184"/>
      <c r="E18" s="68">
        <f>VLOOKUP(A18,'سود سپرده بانکی'!$A$7:$N$99,8,0)</f>
        <v>1532</v>
      </c>
      <c r="F18" s="86"/>
      <c r="G18" s="110">
        <f t="shared" si="0"/>
        <v>5.5961194548035792E-8</v>
      </c>
      <c r="H18" s="94"/>
      <c r="I18" s="68">
        <f>VLOOKUP(A18,'سود سپرده بانکی'!$A$7:$N$99,14,0)</f>
        <v>19037</v>
      </c>
      <c r="J18" s="148"/>
      <c r="K18" s="110">
        <f t="shared" si="1"/>
        <v>8.4657089589843668E-8</v>
      </c>
      <c r="L18" s="148"/>
      <c r="N18" s="189"/>
    </row>
    <row r="19" spans="1:14">
      <c r="A19" s="191" t="s">
        <v>149</v>
      </c>
      <c r="B19" s="148"/>
      <c r="C19" s="197" t="s">
        <v>160</v>
      </c>
      <c r="D19" s="184"/>
      <c r="E19" s="68">
        <f>VLOOKUP(A19,'سود سپرده بانکی'!$A$7:$N$99,8,0)</f>
        <v>15739</v>
      </c>
      <c r="F19" s="86"/>
      <c r="G19" s="110">
        <f t="shared" si="0"/>
        <v>5.7491725913285598E-7</v>
      </c>
      <c r="H19" s="94"/>
      <c r="I19" s="68">
        <f>VLOOKUP(A19,'سود سپرده بانکی'!$A$7:$N$99,14,0)</f>
        <v>514058781</v>
      </c>
      <c r="J19" s="148"/>
      <c r="K19" s="110">
        <f t="shared" si="1"/>
        <v>2.2860072636215175E-3</v>
      </c>
      <c r="L19" s="148"/>
      <c r="N19" s="189"/>
    </row>
    <row r="20" spans="1:14">
      <c r="A20" s="191" t="s">
        <v>155</v>
      </c>
      <c r="B20" s="148"/>
      <c r="C20" s="197" t="s">
        <v>166</v>
      </c>
      <c r="D20" s="184"/>
      <c r="E20" s="68">
        <f>VLOOKUP(A20,'سود سپرده بانکی'!$A$7:$N$99,8,0)</f>
        <v>0</v>
      </c>
      <c r="F20" s="86"/>
      <c r="G20" s="110">
        <f t="shared" si="0"/>
        <v>0</v>
      </c>
      <c r="H20" s="94"/>
      <c r="I20" s="68">
        <f>VLOOKUP(A20,'سود سپرده بانکی'!$A$7:$N$99,14,0)</f>
        <v>2568975880</v>
      </c>
      <c r="J20" s="148"/>
      <c r="K20" s="110">
        <f t="shared" si="1"/>
        <v>1.142417509204746E-2</v>
      </c>
      <c r="L20" s="148"/>
      <c r="N20" s="189"/>
    </row>
    <row r="21" spans="1:14">
      <c r="A21" s="191" t="s">
        <v>148</v>
      </c>
      <c r="B21" s="148"/>
      <c r="C21" s="197" t="s">
        <v>159</v>
      </c>
      <c r="D21" s="184"/>
      <c r="E21" s="68">
        <f>VLOOKUP(A21,'سود سپرده بانکی'!$A$7:$N$99,8,0)</f>
        <v>862944864</v>
      </c>
      <c r="F21" s="86"/>
      <c r="G21" s="110">
        <f t="shared" si="0"/>
        <v>3.1521818158310892E-2</v>
      </c>
      <c r="H21" s="94"/>
      <c r="I21" s="68">
        <f>VLOOKUP(A21,'سود سپرده بانکی'!$A$7:$N$99,14,0)</f>
        <v>8325494853</v>
      </c>
      <c r="J21" s="148"/>
      <c r="K21" s="110">
        <f t="shared" si="1"/>
        <v>3.7023279069717044E-2</v>
      </c>
      <c r="L21" s="148"/>
      <c r="N21" s="189"/>
    </row>
    <row r="22" spans="1:14">
      <c r="A22" s="191" t="s">
        <v>156</v>
      </c>
      <c r="B22" s="7"/>
      <c r="C22" s="197" t="s">
        <v>167</v>
      </c>
      <c r="D22" s="7"/>
      <c r="E22" s="68">
        <f>VLOOKUP(A22,'سود سپرده بانکی'!$A$7:$N$99,8,0)</f>
        <v>0</v>
      </c>
      <c r="F22" s="7"/>
      <c r="G22" s="110">
        <f t="shared" si="0"/>
        <v>0</v>
      </c>
      <c r="H22" s="7"/>
      <c r="I22" s="68">
        <f>VLOOKUP(A22,'سود سپرده بانکی'!$A$7:$N$99,14,0)</f>
        <v>2959370684.1509433</v>
      </c>
      <c r="J22" s="7"/>
      <c r="K22" s="110">
        <f t="shared" si="1"/>
        <v>1.3160251569980741E-2</v>
      </c>
      <c r="L22" s="148"/>
      <c r="N22" s="189"/>
    </row>
    <row r="23" spans="1:14">
      <c r="A23" s="191" t="s">
        <v>151</v>
      </c>
      <c r="B23" s="7"/>
      <c r="C23" s="197" t="s">
        <v>162</v>
      </c>
      <c r="D23" s="7"/>
      <c r="E23" s="68">
        <f>VLOOKUP(A23,'سود سپرده بانکی'!$A$7:$N$99,8,0)</f>
        <v>0</v>
      </c>
      <c r="F23" s="7"/>
      <c r="G23" s="110">
        <f t="shared" si="0"/>
        <v>0</v>
      </c>
      <c r="H23" s="7"/>
      <c r="I23" s="68">
        <f>VLOOKUP(A23,'سود سپرده بانکی'!$A$7:$N$99,14,0)</f>
        <v>1231643837.5471697</v>
      </c>
      <c r="J23" s="7"/>
      <c r="K23" s="110">
        <f t="shared" si="1"/>
        <v>5.4770910699169836E-3</v>
      </c>
      <c r="L23" s="148"/>
      <c r="N23" s="189"/>
    </row>
    <row r="24" spans="1:14">
      <c r="A24" s="191" t="s">
        <v>136</v>
      </c>
      <c r="B24" s="7"/>
      <c r="C24" s="197" t="s">
        <v>141</v>
      </c>
      <c r="D24" s="7"/>
      <c r="E24" s="68">
        <f>VLOOKUP(A24,'سود سپرده بانکی'!$A$7:$N$99,8,0)</f>
        <v>0</v>
      </c>
      <c r="F24" s="7"/>
      <c r="G24" s="110">
        <f t="shared" si="0"/>
        <v>0</v>
      </c>
      <c r="H24" s="7"/>
      <c r="I24" s="68">
        <f>VLOOKUP(A24,'سود سپرده بانکی'!$A$7:$N$99,14,0)</f>
        <v>883561645</v>
      </c>
      <c r="J24" s="7"/>
      <c r="K24" s="110">
        <f t="shared" si="1"/>
        <v>3.9291777769036428E-3</v>
      </c>
      <c r="L24" s="148"/>
      <c r="N24" s="189"/>
    </row>
    <row r="25" spans="1:14">
      <c r="A25" s="191" t="s">
        <v>137</v>
      </c>
      <c r="B25" s="7"/>
      <c r="C25" s="197" t="s">
        <v>142</v>
      </c>
      <c r="D25" s="7"/>
      <c r="E25" s="68">
        <f>VLOOKUP(A25,'سود سپرده بانکی'!$A$7:$N$99,8,0)</f>
        <v>0</v>
      </c>
      <c r="F25" s="7"/>
      <c r="G25" s="110">
        <f t="shared" si="0"/>
        <v>0</v>
      </c>
      <c r="H25" s="7"/>
      <c r="I25" s="68">
        <f>VLOOKUP(A25,'سود سپرده بانکی'!$A$7:$N$99,14,0)</f>
        <v>140235401.03773585</v>
      </c>
      <c r="J25" s="7"/>
      <c r="K25" s="110">
        <f t="shared" si="1"/>
        <v>6.2362351785046283E-4</v>
      </c>
      <c r="L25" s="148"/>
      <c r="N25" s="189"/>
    </row>
    <row r="26" spans="1:14">
      <c r="A26" s="191" t="s">
        <v>153</v>
      </c>
      <c r="B26" s="7"/>
      <c r="C26" s="197" t="s">
        <v>164</v>
      </c>
      <c r="D26" s="7"/>
      <c r="E26" s="68">
        <f>VLOOKUP(A26,'سود سپرده بانکی'!$A$7:$N$99,8,0)</f>
        <v>0</v>
      </c>
      <c r="F26" s="7"/>
      <c r="G26" s="110">
        <f t="shared" si="0"/>
        <v>0</v>
      </c>
      <c r="H26" s="7"/>
      <c r="I26" s="68">
        <f>VLOOKUP(A26,'سود سپرده بانکی'!$A$7:$N$99,14,0)</f>
        <v>40068495</v>
      </c>
      <c r="J26" s="7"/>
      <c r="K26" s="110">
        <f t="shared" si="1"/>
        <v>1.781836513602565E-4</v>
      </c>
      <c r="L26" s="148"/>
      <c r="N26" s="189"/>
    </row>
    <row r="27" spans="1:14">
      <c r="A27" s="191" t="s">
        <v>139</v>
      </c>
      <c r="B27" s="7"/>
      <c r="C27" s="197" t="s">
        <v>144</v>
      </c>
      <c r="D27" s="7"/>
      <c r="E27" s="68">
        <f>VLOOKUP(A27,'سود سپرده بانکی'!$A$7:$N$99,8,0)</f>
        <v>0</v>
      </c>
      <c r="F27" s="7"/>
      <c r="G27" s="110">
        <f t="shared" si="0"/>
        <v>0</v>
      </c>
      <c r="H27" s="7"/>
      <c r="I27" s="68">
        <f>VLOOKUP(A27,'سود سپرده بانکی'!$A$7:$N$99,14,0)</f>
        <v>51828902.830188677</v>
      </c>
      <c r="J27" s="7"/>
      <c r="K27" s="110">
        <f t="shared" si="1"/>
        <v>2.3048190735087382E-4</v>
      </c>
      <c r="L27" s="148"/>
      <c r="N27" s="189"/>
    </row>
    <row r="28" spans="1:14">
      <c r="A28" s="191" t="s">
        <v>138</v>
      </c>
      <c r="B28" s="7"/>
      <c r="C28" s="197" t="s">
        <v>143</v>
      </c>
      <c r="D28" s="7"/>
      <c r="E28" s="68">
        <f>VLOOKUP(A28,'سود سپرده بانکی'!$A$7:$N$99,8,0)</f>
        <v>0</v>
      </c>
      <c r="F28" s="7"/>
      <c r="G28" s="110">
        <f t="shared" si="0"/>
        <v>0</v>
      </c>
      <c r="H28" s="7"/>
      <c r="I28" s="68">
        <f>VLOOKUP(A28,'سود سپرده بانکی'!$A$7:$N$99,14,0)</f>
        <v>80136988.301886797</v>
      </c>
      <c r="J28" s="7"/>
      <c r="K28" s="110">
        <f t="shared" si="1"/>
        <v>3.5636729516904368E-4</v>
      </c>
      <c r="L28" s="148"/>
      <c r="N28" s="189"/>
    </row>
    <row r="29" spans="1:14">
      <c r="A29" s="191" t="s">
        <v>288</v>
      </c>
      <c r="B29" s="7"/>
      <c r="C29" s="197" t="s">
        <v>303</v>
      </c>
      <c r="D29" s="7"/>
      <c r="E29" s="68">
        <f>VLOOKUP(A29,'سود سپرده بانکی'!$A$7:$N$99,8,0)</f>
        <v>2564017704</v>
      </c>
      <c r="F29" s="7"/>
      <c r="G29" s="110">
        <f t="shared" si="0"/>
        <v>9.3658938353885154E-2</v>
      </c>
      <c r="H29" s="7"/>
      <c r="I29" s="68">
        <f>VLOOKUP(A29,'سود سپرده بانکی'!$A$7:$N$99,14,0)</f>
        <v>3835290087.5000005</v>
      </c>
      <c r="J29" s="7"/>
      <c r="K29" s="110">
        <f t="shared" si="1"/>
        <v>1.7055444478674523E-2</v>
      </c>
      <c r="L29" s="148"/>
      <c r="N29" s="189"/>
    </row>
    <row r="30" spans="1:14">
      <c r="A30" s="191" t="s">
        <v>289</v>
      </c>
      <c r="B30" s="7"/>
      <c r="C30" s="197" t="s">
        <v>304</v>
      </c>
      <c r="D30" s="7"/>
      <c r="E30" s="68">
        <f>VLOOKUP(A30,'سود سپرده بانکی'!$A$7:$N$99,8,0)</f>
        <v>7080758736</v>
      </c>
      <c r="F30" s="7"/>
      <c r="G30" s="110">
        <f t="shared" si="0"/>
        <v>0.25864733496932119</v>
      </c>
      <c r="H30" s="7"/>
      <c r="I30" s="68">
        <f>VLOOKUP(A30,'سود سپرده بانکی'!$A$7:$N$99,14,0)</f>
        <v>11176319741.500002</v>
      </c>
      <c r="J30" s="7"/>
      <c r="K30" s="110">
        <f t="shared" si="1"/>
        <v>4.9700830048899726E-2</v>
      </c>
      <c r="L30" s="148"/>
      <c r="N30" s="189"/>
    </row>
    <row r="31" spans="1:14">
      <c r="A31" s="191" t="s">
        <v>154</v>
      </c>
      <c r="B31" s="7"/>
      <c r="C31" s="197" t="s">
        <v>165</v>
      </c>
      <c r="D31" s="7"/>
      <c r="E31" s="68">
        <f>VLOOKUP(A31,'سود سپرده بانکی'!$A$7:$N$99,8,0)</f>
        <v>0</v>
      </c>
      <c r="F31" s="7"/>
      <c r="G31" s="110">
        <f t="shared" si="0"/>
        <v>0</v>
      </c>
      <c r="H31" s="7"/>
      <c r="I31" s="68">
        <f>VLOOKUP(A31,'سود سپرده بانکی'!$A$7:$N$99,14,0)</f>
        <v>1084508923</v>
      </c>
      <c r="J31" s="7"/>
      <c r="K31" s="110">
        <f t="shared" si="1"/>
        <v>4.8227855783682235E-3</v>
      </c>
      <c r="L31" s="148"/>
      <c r="N31" s="189"/>
    </row>
    <row r="32" spans="1:14">
      <c r="A32" s="191" t="s">
        <v>175</v>
      </c>
      <c r="B32" s="7"/>
      <c r="C32" s="197" t="s">
        <v>197</v>
      </c>
      <c r="D32" s="7"/>
      <c r="E32" s="68">
        <f>VLOOKUP(A32,'سود سپرده بانکی'!$A$7:$N$99,8,0)</f>
        <v>31129888</v>
      </c>
      <c r="F32" s="7"/>
      <c r="G32" s="110">
        <f t="shared" si="0"/>
        <v>1.1371186152914915E-3</v>
      </c>
      <c r="H32" s="7"/>
      <c r="I32" s="68">
        <f>VLOOKUP(A32,'سود سپرده بانکی'!$A$7:$N$99,14,0)</f>
        <v>295922568</v>
      </c>
      <c r="J32" s="7"/>
      <c r="K32" s="110">
        <f t="shared" si="1"/>
        <v>1.3159606739944637E-3</v>
      </c>
      <c r="L32" s="148"/>
      <c r="N32" s="189"/>
    </row>
    <row r="33" spans="1:14">
      <c r="A33" s="191" t="s">
        <v>275</v>
      </c>
      <c r="B33" s="7"/>
      <c r="C33" s="197" t="s">
        <v>280</v>
      </c>
      <c r="D33" s="7"/>
      <c r="E33" s="68">
        <f>VLOOKUP(A33,'سود سپرده بانکی'!$A$7:$N$99,8,0)</f>
        <v>1329351468</v>
      </c>
      <c r="F33" s="7"/>
      <c r="G33" s="110">
        <f t="shared" si="0"/>
        <v>4.8558809480068521E-2</v>
      </c>
      <c r="H33" s="7"/>
      <c r="I33" s="68">
        <f>VLOOKUP(A33,'سود سپرده بانکی'!$A$7:$N$99,14,0)</f>
        <v>3641464051</v>
      </c>
      <c r="J33" s="7"/>
      <c r="K33" s="110">
        <f t="shared" si="1"/>
        <v>1.619350467004791E-2</v>
      </c>
      <c r="L33" s="148"/>
      <c r="N33" s="189"/>
    </row>
    <row r="34" spans="1:14">
      <c r="A34" s="191" t="s">
        <v>259</v>
      </c>
      <c r="B34" s="7"/>
      <c r="C34" s="197" t="s">
        <v>266</v>
      </c>
      <c r="D34" s="7"/>
      <c r="E34" s="68">
        <f>VLOOKUP(A34,'سود سپرده بانکی'!$A$7:$N$99,8,0)</f>
        <v>159402644</v>
      </c>
      <c r="F34" s="7"/>
      <c r="G34" s="110">
        <f t="shared" si="0"/>
        <v>5.8226908435739496E-3</v>
      </c>
      <c r="H34" s="7"/>
      <c r="I34" s="68">
        <f>VLOOKUP(A34,'سود سپرده بانکی'!$A$7:$N$99,14,0)</f>
        <v>740633593</v>
      </c>
      <c r="J34" s="7"/>
      <c r="K34" s="110">
        <f t="shared" si="1"/>
        <v>3.2935801037899258E-3</v>
      </c>
      <c r="L34" s="148"/>
      <c r="N34" s="189"/>
    </row>
    <row r="35" spans="1:14">
      <c r="A35" s="191" t="s">
        <v>290</v>
      </c>
      <c r="B35" s="7"/>
      <c r="C35" s="197" t="s">
        <v>305</v>
      </c>
      <c r="D35" s="7"/>
      <c r="E35" s="68">
        <f>VLOOKUP(A35,'سود سپرده بانکی'!$A$7:$N$99,8,0)</f>
        <v>38517309</v>
      </c>
      <c r="F35" s="7"/>
      <c r="G35" s="110">
        <f t="shared" si="0"/>
        <v>1.4069677692009203E-3</v>
      </c>
      <c r="H35" s="7"/>
      <c r="I35" s="68">
        <f>VLOOKUP(A35,'سود سپرده بانکی'!$A$7:$N$99,14,0)</f>
        <v>61125652</v>
      </c>
      <c r="J35" s="7"/>
      <c r="K35" s="110">
        <f t="shared" si="1"/>
        <v>2.7182433143886154E-4</v>
      </c>
      <c r="L35" s="148"/>
      <c r="N35" s="189"/>
    </row>
    <row r="36" spans="1:14">
      <c r="A36" s="191" t="s">
        <v>291</v>
      </c>
      <c r="B36" s="7"/>
      <c r="C36" s="197" t="s">
        <v>306</v>
      </c>
      <c r="D36" s="7"/>
      <c r="E36" s="68">
        <f>VLOOKUP(A36,'سود سپرده بانکی'!$A$7:$N$99,8,0)</f>
        <v>72391382</v>
      </c>
      <c r="F36" s="7"/>
      <c r="G36" s="110">
        <f t="shared" si="0"/>
        <v>2.6443265089446323E-3</v>
      </c>
      <c r="H36" s="7"/>
      <c r="I36" s="68">
        <f>VLOOKUP(A36,'سود سپرده بانکی'!$A$7:$N$99,14,0)</f>
        <v>114882645</v>
      </c>
      <c r="J36" s="7"/>
      <c r="K36" s="110">
        <f t="shared" si="1"/>
        <v>5.1088041025808717E-4</v>
      </c>
      <c r="L36" s="148"/>
      <c r="N36" s="189"/>
    </row>
    <row r="37" spans="1:14">
      <c r="A37" s="191" t="s">
        <v>292</v>
      </c>
      <c r="B37" s="7"/>
      <c r="C37" s="197" t="s">
        <v>307</v>
      </c>
      <c r="D37" s="7"/>
      <c r="E37" s="68">
        <f>VLOOKUP(A37,'سود سپرده بانکی'!$A$7:$N$99,8,0)</f>
        <v>327788943</v>
      </c>
      <c r="F37" s="7"/>
      <c r="G37" s="110">
        <f t="shared" si="0"/>
        <v>1.1973538387674945E-2</v>
      </c>
      <c r="H37" s="7"/>
      <c r="I37" s="68">
        <f>VLOOKUP(A37,'سود سپرده بانکی'!$A$7:$N$99,14,0)</f>
        <v>520189815</v>
      </c>
      <c r="J37" s="7"/>
      <c r="K37" s="110">
        <f t="shared" si="1"/>
        <v>2.3132718270830071E-3</v>
      </c>
      <c r="L37" s="148"/>
      <c r="N37" s="189"/>
    </row>
    <row r="38" spans="1:14">
      <c r="A38" s="191" t="s">
        <v>293</v>
      </c>
      <c r="B38" s="7"/>
      <c r="C38" s="197" t="s">
        <v>308</v>
      </c>
      <c r="D38" s="7"/>
      <c r="E38" s="68">
        <f>VLOOKUP(A38,'سود سپرده بانکی'!$A$7:$N$99,8,0)</f>
        <v>184436387</v>
      </c>
      <c r="F38" s="7"/>
      <c r="G38" s="110">
        <f t="shared" si="0"/>
        <v>6.7371282863210313E-3</v>
      </c>
      <c r="H38" s="7"/>
      <c r="I38" s="68">
        <f>VLOOKUP(A38,'سود سپرده بانکی'!$A$7:$N$99,14,0)</f>
        <v>292694227</v>
      </c>
      <c r="J38" s="7"/>
      <c r="K38" s="110">
        <f t="shared" si="1"/>
        <v>1.3016043177795367E-3</v>
      </c>
      <c r="L38" s="148"/>
      <c r="N38" s="189"/>
    </row>
    <row r="39" spans="1:14">
      <c r="A39" s="191" t="s">
        <v>294</v>
      </c>
      <c r="B39" s="7"/>
      <c r="C39" s="197" t="s">
        <v>309</v>
      </c>
      <c r="D39" s="7"/>
      <c r="E39" s="68">
        <f>VLOOKUP(A39,'سود سپرده بانکی'!$A$7:$N$99,8,0)</f>
        <v>20336197</v>
      </c>
      <c r="F39" s="7"/>
      <c r="G39" s="110">
        <f t="shared" si="0"/>
        <v>7.4284456702622837E-4</v>
      </c>
      <c r="H39" s="7"/>
      <c r="I39" s="68">
        <f>VLOOKUP(A39,'سود سپرده بانکی'!$A$7:$N$99,14,0)</f>
        <v>32272848</v>
      </c>
      <c r="J39" s="7"/>
      <c r="K39" s="110">
        <f t="shared" si="1"/>
        <v>1.4351659318460929E-4</v>
      </c>
      <c r="L39" s="148"/>
      <c r="N39" s="189"/>
    </row>
    <row r="40" spans="1:14">
      <c r="A40" s="191" t="s">
        <v>295</v>
      </c>
      <c r="B40" s="7"/>
      <c r="C40" s="197" t="s">
        <v>310</v>
      </c>
      <c r="D40" s="7"/>
      <c r="E40" s="68">
        <f>VLOOKUP(A40,'سود سپرده بانکی'!$A$7:$N$99,8,0)</f>
        <v>815975239</v>
      </c>
      <c r="F40" s="7"/>
      <c r="G40" s="110">
        <f t="shared" si="0"/>
        <v>2.9806102543119453E-2</v>
      </c>
      <c r="H40" s="7"/>
      <c r="I40" s="68">
        <f>VLOOKUP(A40,'سود سپرده بانکی'!$A$7:$N$99,14,0)</f>
        <v>1294924733</v>
      </c>
      <c r="J40" s="7"/>
      <c r="K40" s="110">
        <f t="shared" si="1"/>
        <v>5.7584997181113302E-3</v>
      </c>
      <c r="L40" s="148"/>
      <c r="N40" s="189"/>
    </row>
    <row r="41" spans="1:14">
      <c r="A41" s="191" t="s">
        <v>296</v>
      </c>
      <c r="B41" s="7"/>
      <c r="C41" s="197" t="s">
        <v>311</v>
      </c>
      <c r="D41" s="7"/>
      <c r="E41" s="68">
        <f>VLOOKUP(A41,'سود سپرده بانکی'!$A$7:$N$99,8,0)</f>
        <v>178941881</v>
      </c>
      <c r="F41" s="7"/>
      <c r="G41" s="110">
        <f t="shared" si="0"/>
        <v>6.5364239004128393E-3</v>
      </c>
      <c r="H41" s="7"/>
      <c r="I41" s="68">
        <f>VLOOKUP(A41,'سود سپرده بانکی'!$A$7:$N$99,14,0)</f>
        <v>356377808</v>
      </c>
      <c r="J41" s="7"/>
      <c r="K41" s="110">
        <f t="shared" si="1"/>
        <v>1.5848036990958716E-3</v>
      </c>
      <c r="L41" s="148"/>
      <c r="N41" s="189"/>
    </row>
    <row r="42" spans="1:14">
      <c r="A42" s="191" t="s">
        <v>297</v>
      </c>
      <c r="B42" s="7"/>
      <c r="C42" s="197" t="s">
        <v>312</v>
      </c>
      <c r="D42" s="7"/>
      <c r="E42" s="68">
        <f>VLOOKUP(A42,'سود سپرده بانکی'!$A$7:$N$99,8,0)</f>
        <v>118819105</v>
      </c>
      <c r="F42" s="7"/>
      <c r="G42" s="110">
        <f t="shared" si="0"/>
        <v>4.3402474222770842E-3</v>
      </c>
      <c r="H42" s="7"/>
      <c r="I42" s="68">
        <f>VLOOKUP(A42,'سود سپرده بانکی'!$A$7:$N$99,14,0)</f>
        <v>205648459</v>
      </c>
      <c r="J42" s="7"/>
      <c r="K42" s="110">
        <f t="shared" si="1"/>
        <v>9.1451384238988771E-4</v>
      </c>
      <c r="L42" s="148"/>
      <c r="N42" s="189"/>
    </row>
    <row r="43" spans="1:14">
      <c r="A43" s="191" t="s">
        <v>298</v>
      </c>
      <c r="B43" s="7"/>
      <c r="C43" s="197" t="s">
        <v>313</v>
      </c>
      <c r="D43" s="7"/>
      <c r="E43" s="68">
        <f>VLOOKUP(A43,'سود سپرده بانکی'!$A$7:$N$99,8,0)</f>
        <v>1232876718</v>
      </c>
      <c r="F43" s="7"/>
      <c r="G43" s="110">
        <f t="shared" si="0"/>
        <v>4.5034761011580847E-2</v>
      </c>
      <c r="H43" s="7"/>
      <c r="I43" s="68">
        <f>VLOOKUP(A43,'سود سپرده بانکی'!$A$7:$N$99,14,0)</f>
        <v>4068493151</v>
      </c>
      <c r="J43" s="7"/>
      <c r="K43" s="110">
        <f t="shared" si="1"/>
        <v>1.8092492996789011E-2</v>
      </c>
      <c r="L43" s="148"/>
      <c r="N43" s="189"/>
    </row>
    <row r="44" spans="1:14">
      <c r="A44" s="191" t="s">
        <v>299</v>
      </c>
      <c r="B44" s="7"/>
      <c r="C44" s="197" t="s">
        <v>314</v>
      </c>
      <c r="D44" s="7"/>
      <c r="E44" s="68">
        <f>VLOOKUP(A44,'سود سپرده بانکی'!$A$7:$N$99,8,0)</f>
        <v>213813584</v>
      </c>
      <c r="F44" s="7"/>
      <c r="G44" s="110">
        <f t="shared" si="0"/>
        <v>7.8102242632093954E-3</v>
      </c>
      <c r="H44" s="7"/>
      <c r="I44" s="68">
        <f>VLOOKUP(A44,'سود سپرده بانکی'!$A$7:$N$99,14,0)</f>
        <v>384868058</v>
      </c>
      <c r="J44" s="7"/>
      <c r="K44" s="110">
        <f t="shared" si="1"/>
        <v>1.7114991682710065E-3</v>
      </c>
      <c r="L44" s="148"/>
      <c r="N44" s="189"/>
    </row>
    <row r="45" spans="1:14">
      <c r="A45" s="191" t="s">
        <v>300</v>
      </c>
      <c r="B45" s="7"/>
      <c r="C45" s="197" t="s">
        <v>315</v>
      </c>
      <c r="D45" s="7"/>
      <c r="E45" s="68">
        <f>VLOOKUP(A45,'سود سپرده بانکی'!$A$7:$N$99,8,0)</f>
        <v>501586604</v>
      </c>
      <c r="F45" s="7"/>
      <c r="G45" s="110">
        <f t="shared" si="0"/>
        <v>1.8322053217449469E-2</v>
      </c>
      <c r="H45" s="7"/>
      <c r="I45" s="68">
        <f>VLOOKUP(A45,'سود سپرده بانکی'!$A$7:$N$99,14,0)</f>
        <v>902864342</v>
      </c>
      <c r="J45" s="7"/>
      <c r="K45" s="110">
        <f t="shared" si="1"/>
        <v>4.0150164147801258E-3</v>
      </c>
      <c r="L45" s="148"/>
      <c r="N45" s="189"/>
    </row>
    <row r="46" spans="1:14">
      <c r="A46" s="191" t="s">
        <v>301</v>
      </c>
      <c r="B46" s="7"/>
      <c r="C46" s="197" t="s">
        <v>316</v>
      </c>
      <c r="D46" s="7"/>
      <c r="E46" s="68">
        <f>VLOOKUP(A46,'سود سپرده بانکی'!$A$7:$N$99,8,0)</f>
        <v>576342735</v>
      </c>
      <c r="F46" s="7"/>
      <c r="G46" s="110">
        <f t="shared" si="0"/>
        <v>2.1052759738695848E-2</v>
      </c>
      <c r="H46" s="7"/>
      <c r="I46" s="68">
        <f>VLOOKUP(A46,'سود سپرده بانکی'!$A$7:$N$99,14,0)</f>
        <v>1184476403</v>
      </c>
      <c r="J46" s="7"/>
      <c r="K46" s="110">
        <f t="shared" si="1"/>
        <v>5.2673386019765076E-3</v>
      </c>
      <c r="L46" s="148"/>
      <c r="N46" s="189"/>
    </row>
    <row r="47" spans="1:14">
      <c r="A47" s="191" t="s">
        <v>274</v>
      </c>
      <c r="B47" s="7"/>
      <c r="C47" s="197" t="s">
        <v>279</v>
      </c>
      <c r="D47" s="7"/>
      <c r="E47" s="68">
        <f>VLOOKUP(A47,'سود سپرده بانکی'!$A$7:$N$99,8,0)</f>
        <v>801274623</v>
      </c>
      <c r="F47" s="7"/>
      <c r="G47" s="110">
        <f t="shared" si="0"/>
        <v>2.9269115577093364E-2</v>
      </c>
      <c r="H47" s="7"/>
      <c r="I47" s="68">
        <f>VLOOKUP(A47,'سود سپرده بانکی'!$A$7:$N$99,14,0)</f>
        <v>1717238038</v>
      </c>
      <c r="J47" s="7"/>
      <c r="K47" s="110">
        <f t="shared" si="1"/>
        <v>7.636517015814118E-3</v>
      </c>
      <c r="L47" s="148"/>
      <c r="N47" s="189"/>
    </row>
    <row r="48" spans="1:14">
      <c r="A48" s="191" t="s">
        <v>258</v>
      </c>
      <c r="B48" s="7"/>
      <c r="C48" s="197" t="s">
        <v>265</v>
      </c>
      <c r="D48" s="7"/>
      <c r="E48" s="68">
        <f>VLOOKUP(A48,'سود سپرده بانکی'!$A$7:$N$99,8,0)</f>
        <v>895666438</v>
      </c>
      <c r="F48" s="7"/>
      <c r="G48" s="110">
        <f t="shared" si="0"/>
        <v>3.2717078189989715E-2</v>
      </c>
      <c r="H48" s="7"/>
      <c r="I48" s="68">
        <f>VLOOKUP(A48,'سود سپرده بانکی'!$A$7:$N$99,14,0)</f>
        <v>2728521312</v>
      </c>
      <c r="J48" s="7"/>
      <c r="K48" s="110">
        <f t="shared" si="1"/>
        <v>1.213366986173146E-2</v>
      </c>
      <c r="L48" s="148"/>
      <c r="N48" s="189"/>
    </row>
    <row r="49" spans="1:14">
      <c r="A49" s="191" t="s">
        <v>257</v>
      </c>
      <c r="B49" s="7"/>
      <c r="C49" s="197" t="s">
        <v>264</v>
      </c>
      <c r="D49" s="7"/>
      <c r="E49" s="68">
        <f>VLOOKUP(A49,'سود سپرده بانکی'!$A$7:$N$99,8,0)</f>
        <v>1691198630</v>
      </c>
      <c r="F49" s="7"/>
      <c r="G49" s="110">
        <f t="shared" si="0"/>
        <v>6.1776433128460574E-2</v>
      </c>
      <c r="H49" s="7"/>
      <c r="I49" s="68">
        <f>VLOOKUP(A49,'سود سپرده بانکی'!$A$7:$N$99,14,0)</f>
        <v>5424771758</v>
      </c>
      <c r="J49" s="7"/>
      <c r="K49" s="110">
        <f t="shared" si="1"/>
        <v>2.412383194418552E-2</v>
      </c>
      <c r="L49" s="148"/>
      <c r="N49" s="189"/>
    </row>
    <row r="50" spans="1:14">
      <c r="A50" s="191" t="s">
        <v>256</v>
      </c>
      <c r="B50" s="7"/>
      <c r="C50" s="197" t="s">
        <v>263</v>
      </c>
      <c r="D50" s="7"/>
      <c r="E50" s="68">
        <f>VLOOKUP(A50,'سود سپرده بانکی'!$A$7:$N$99,8,0)</f>
        <v>229315068</v>
      </c>
      <c r="F50" s="7"/>
      <c r="G50" s="110">
        <f t="shared" si="0"/>
        <v>8.3764654916083925E-3</v>
      </c>
      <c r="H50" s="7"/>
      <c r="I50" s="68">
        <f>VLOOKUP(A50,'سود سپرده بانکی'!$A$7:$N$99,14,0)</f>
        <v>787343083</v>
      </c>
      <c r="J50" s="7"/>
      <c r="K50" s="110">
        <f t="shared" si="1"/>
        <v>3.5012961031399233E-3</v>
      </c>
      <c r="L50" s="148"/>
      <c r="N50" s="189"/>
    </row>
    <row r="51" spans="1:14">
      <c r="A51" s="191" t="s">
        <v>230</v>
      </c>
      <c r="B51" s="7"/>
      <c r="C51" s="197" t="s">
        <v>245</v>
      </c>
      <c r="D51" s="7"/>
      <c r="E51" s="68">
        <f>VLOOKUP(A51,'سود سپرده بانکی'!$A$7:$N$99,8,0)</f>
        <v>0</v>
      </c>
      <c r="F51" s="7"/>
      <c r="G51" s="110">
        <f t="shared" si="0"/>
        <v>0</v>
      </c>
      <c r="H51" s="7"/>
      <c r="I51" s="68">
        <f>VLOOKUP(A51,'سود سپرده بانکی'!$A$7:$N$99,14,0)</f>
        <v>530988904</v>
      </c>
      <c r="J51" s="7"/>
      <c r="K51" s="110">
        <f t="shared" si="1"/>
        <v>2.3612951209298154E-3</v>
      </c>
      <c r="L51" s="148"/>
      <c r="N51" s="189"/>
    </row>
    <row r="52" spans="1:14">
      <c r="A52" s="191" t="s">
        <v>234</v>
      </c>
      <c r="B52" s="7"/>
      <c r="C52" s="197" t="s">
        <v>249</v>
      </c>
      <c r="D52" s="7"/>
      <c r="E52" s="68">
        <f>VLOOKUP(A52,'سود سپرده بانکی'!$A$7:$N$99,8,0)</f>
        <v>39652397</v>
      </c>
      <c r="F52" s="7"/>
      <c r="G52" s="110">
        <f t="shared" si="0"/>
        <v>1.4484304848648504E-3</v>
      </c>
      <c r="H52" s="7"/>
      <c r="I52" s="68">
        <f>VLOOKUP(A52,'سود سپرده بانکی'!$A$7:$N$99,14,0)</f>
        <v>180913591</v>
      </c>
      <c r="J52" s="7"/>
      <c r="K52" s="110">
        <f t="shared" si="1"/>
        <v>8.0451846831472061E-4</v>
      </c>
      <c r="L52" s="148"/>
      <c r="N52" s="189"/>
    </row>
    <row r="53" spans="1:14">
      <c r="A53" s="191" t="s">
        <v>238</v>
      </c>
      <c r="B53" s="7"/>
      <c r="C53" s="197" t="s">
        <v>253</v>
      </c>
      <c r="D53" s="7"/>
      <c r="E53" s="68">
        <f>VLOOKUP(A53,'سود سپرده بانکی'!$A$7:$N$99,8,0)</f>
        <v>0</v>
      </c>
      <c r="F53" s="7"/>
      <c r="G53" s="110">
        <f t="shared" si="0"/>
        <v>0</v>
      </c>
      <c r="H53" s="7"/>
      <c r="I53" s="68">
        <f>VLOOKUP(A53,'سود سپرده بانکی'!$A$7:$N$99,14,0)</f>
        <v>292561643</v>
      </c>
      <c r="J53" s="7"/>
      <c r="K53" s="110">
        <f t="shared" si="1"/>
        <v>1.301014719861473E-3</v>
      </c>
      <c r="L53" s="148"/>
      <c r="N53" s="189"/>
    </row>
    <row r="54" spans="1:14">
      <c r="A54" s="191" t="s">
        <v>223</v>
      </c>
      <c r="B54" s="7"/>
      <c r="C54" s="197" t="s">
        <v>239</v>
      </c>
      <c r="D54" s="7"/>
      <c r="E54" s="68">
        <f>VLOOKUP(A54,'سود سپرده بانکی'!$A$7:$N$99,8,0)</f>
        <v>1075068491</v>
      </c>
      <c r="F54" s="7"/>
      <c r="G54" s="110">
        <f t="shared" si="0"/>
        <v>3.927031134289443E-2</v>
      </c>
      <c r="H54" s="7"/>
      <c r="I54" s="68">
        <f>VLOOKUP(A54,'سود سپرده بانکی'!$A$7:$N$99,14,0)</f>
        <v>11946833595</v>
      </c>
      <c r="J54" s="7"/>
      <c r="K54" s="110">
        <f t="shared" si="1"/>
        <v>5.3127286965744029E-2</v>
      </c>
      <c r="L54" s="148"/>
      <c r="N54" s="189"/>
    </row>
    <row r="55" spans="1:14">
      <c r="A55" s="191" t="s">
        <v>232</v>
      </c>
      <c r="B55" s="7"/>
      <c r="C55" s="197" t="s">
        <v>247</v>
      </c>
      <c r="D55" s="7"/>
      <c r="E55" s="68">
        <f>VLOOKUP(A55,'سود سپرده بانکی'!$A$7:$N$99,8,0)</f>
        <v>4720057</v>
      </c>
      <c r="F55" s="7"/>
      <c r="G55" s="110">
        <f t="shared" si="0"/>
        <v>1.7241516191567765E-4</v>
      </c>
      <c r="H55" s="7"/>
      <c r="I55" s="68">
        <f>VLOOKUP(A55,'سود سپرده بانکی'!$A$7:$N$99,14,0)</f>
        <v>22793397</v>
      </c>
      <c r="J55" s="7"/>
      <c r="K55" s="110">
        <f t="shared" si="1"/>
        <v>1.0136169837085013E-4</v>
      </c>
      <c r="L55" s="148"/>
      <c r="N55" s="189"/>
    </row>
    <row r="56" spans="1:14">
      <c r="A56" s="191" t="s">
        <v>237</v>
      </c>
      <c r="B56" s="7"/>
      <c r="C56" s="197" t="s">
        <v>252</v>
      </c>
      <c r="D56" s="7"/>
      <c r="E56" s="68">
        <f>VLOOKUP(A56,'سود سپرده بانکی'!$A$7:$N$99,8,0)</f>
        <v>41850000</v>
      </c>
      <c r="F56" s="7"/>
      <c r="G56" s="110">
        <f t="shared" si="0"/>
        <v>1.5287049555060691E-3</v>
      </c>
      <c r="H56" s="7"/>
      <c r="I56" s="68">
        <f>VLOOKUP(A56,'سود سپرده بانکی'!$A$7:$N$99,14,0)</f>
        <v>200390114</v>
      </c>
      <c r="J56" s="7"/>
      <c r="K56" s="110">
        <f t="shared" si="1"/>
        <v>8.9113010630965939E-4</v>
      </c>
      <c r="L56" s="148"/>
      <c r="N56" s="189"/>
    </row>
    <row r="57" spans="1:14">
      <c r="A57" s="191" t="s">
        <v>224</v>
      </c>
      <c r="B57" s="7"/>
      <c r="C57" s="197" t="s">
        <v>240</v>
      </c>
      <c r="D57" s="7"/>
      <c r="E57" s="68">
        <f>VLOOKUP(A57,'سود سپرده بانکی'!$A$7:$N$99,8,0)</f>
        <v>130900685</v>
      </c>
      <c r="F57" s="7"/>
      <c r="G57" s="110">
        <f t="shared" si="0"/>
        <v>4.7815657309113252E-3</v>
      </c>
      <c r="H57" s="7"/>
      <c r="I57" s="68">
        <f>VLOOKUP(A57,'سود سپرده بانکی'!$A$7:$N$99,14,0)</f>
        <v>626791004</v>
      </c>
      <c r="J57" s="7"/>
      <c r="K57" s="110">
        <f t="shared" si="1"/>
        <v>2.7873247980110343E-3</v>
      </c>
      <c r="L57" s="148"/>
      <c r="N57" s="189"/>
    </row>
    <row r="58" spans="1:14">
      <c r="A58" s="191" t="s">
        <v>225</v>
      </c>
      <c r="B58" s="7"/>
      <c r="C58" s="197" t="s">
        <v>241</v>
      </c>
      <c r="D58" s="7"/>
      <c r="E58" s="68">
        <f>VLOOKUP(A58,'سود سپرده بانکی'!$A$7:$N$99,8,0)</f>
        <v>0</v>
      </c>
      <c r="F58" s="7"/>
      <c r="G58" s="110">
        <f t="shared" si="0"/>
        <v>0</v>
      </c>
      <c r="H58" s="7"/>
      <c r="I58" s="68">
        <f>VLOOKUP(A58,'سود سپرده بانکی'!$A$7:$N$99,14,0)</f>
        <v>22654110</v>
      </c>
      <c r="J58" s="7"/>
      <c r="K58" s="110">
        <f t="shared" si="1"/>
        <v>1.007422923700254E-4</v>
      </c>
      <c r="L58" s="148"/>
    </row>
    <row r="59" spans="1:14">
      <c r="A59" s="191" t="s">
        <v>227</v>
      </c>
      <c r="B59" s="7"/>
      <c r="C59" s="197" t="s">
        <v>242</v>
      </c>
      <c r="D59" s="7"/>
      <c r="E59" s="68">
        <f>VLOOKUP(A59,'سود سپرده بانکی'!$A$7:$N$99,8,0)</f>
        <v>37836982</v>
      </c>
      <c r="F59" s="7"/>
      <c r="G59" s="110">
        <f t="shared" si="0"/>
        <v>1.3821166519664024E-3</v>
      </c>
      <c r="H59" s="7"/>
      <c r="I59" s="68">
        <f>VLOOKUP(A59,'سود سپرده بانکی'!$A$7:$N$99,14,0)</f>
        <v>182456817</v>
      </c>
      <c r="J59" s="7"/>
      <c r="K59" s="110">
        <f t="shared" si="1"/>
        <v>8.1138115790548471E-4</v>
      </c>
      <c r="L59" s="148"/>
    </row>
    <row r="60" spans="1:14">
      <c r="A60" s="191" t="s">
        <v>228</v>
      </c>
      <c r="B60" s="7"/>
      <c r="C60" s="197" t="s">
        <v>243</v>
      </c>
      <c r="D60" s="7"/>
      <c r="E60" s="68">
        <f>VLOOKUP(A60,'سود سپرده بانکی'!$A$7:$N$99,8,0)</f>
        <v>0</v>
      </c>
      <c r="F60" s="7"/>
      <c r="G60" s="110">
        <f t="shared" si="0"/>
        <v>0</v>
      </c>
      <c r="H60" s="7"/>
      <c r="I60" s="68">
        <f>VLOOKUP(A60,'سود سپرده بانکی'!$A$7:$N$99,14,0)</f>
        <v>308958904</v>
      </c>
      <c r="J60" s="7"/>
      <c r="K60" s="110">
        <f t="shared" si="1"/>
        <v>1.3739329524351479E-3</v>
      </c>
      <c r="L60" s="148"/>
    </row>
    <row r="61" spans="1:14">
      <c r="A61" s="191" t="s">
        <v>229</v>
      </c>
      <c r="B61" s="7"/>
      <c r="C61" s="197" t="s">
        <v>244</v>
      </c>
      <c r="D61" s="7"/>
      <c r="E61" s="68">
        <f>VLOOKUP(A61,'سود سپرده بانکی'!$A$7:$N$99,8,0)</f>
        <v>298328733</v>
      </c>
      <c r="F61" s="7"/>
      <c r="G61" s="110">
        <f t="shared" si="0"/>
        <v>1.0897410095745448E-2</v>
      </c>
      <c r="H61" s="7"/>
      <c r="I61" s="68">
        <f>VLOOKUP(A61,'سود سپرده بانکی'!$A$7:$N$99,14,0)</f>
        <v>2193553525</v>
      </c>
      <c r="J61" s="7"/>
      <c r="K61" s="110">
        <f t="shared" si="1"/>
        <v>9.7546807420309072E-3</v>
      </c>
      <c r="L61" s="148"/>
    </row>
    <row r="62" spans="1:14">
      <c r="A62" s="191" t="s">
        <v>231</v>
      </c>
      <c r="B62" s="7"/>
      <c r="C62" s="197" t="s">
        <v>246</v>
      </c>
      <c r="D62" s="7"/>
      <c r="E62" s="68">
        <f>VLOOKUP(A62,'سود سپرده بانکی'!$A$7:$N$99,8,0)</f>
        <v>57328767</v>
      </c>
      <c r="F62" s="7"/>
      <c r="G62" s="110">
        <f t="shared" si="0"/>
        <v>2.0941163729020981E-3</v>
      </c>
      <c r="H62" s="7"/>
      <c r="I62" s="68">
        <f>VLOOKUP(A62,'سود سپرده بانکی'!$A$7:$N$99,14,0)</f>
        <v>1029643990</v>
      </c>
      <c r="J62" s="7"/>
      <c r="K62" s="110">
        <f t="shared" si="1"/>
        <v>4.5788025165243527E-3</v>
      </c>
      <c r="L62" s="148"/>
    </row>
    <row r="63" spans="1:14">
      <c r="A63" s="191" t="s">
        <v>236</v>
      </c>
      <c r="B63" s="7"/>
      <c r="C63" s="197" t="s">
        <v>251</v>
      </c>
      <c r="D63" s="7"/>
      <c r="E63" s="68">
        <f>VLOOKUP(A63,'سود سپرده بانکی'!$A$7:$N$99,8,0)</f>
        <v>0</v>
      </c>
      <c r="F63" s="7"/>
      <c r="G63" s="110">
        <f t="shared" si="0"/>
        <v>0</v>
      </c>
      <c r="H63" s="7"/>
      <c r="I63" s="68">
        <f>VLOOKUP(A63,'سود سپرده بانکی'!$A$7:$N$99,14,0)</f>
        <v>51047260</v>
      </c>
      <c r="J63" s="7"/>
      <c r="K63" s="110">
        <f t="shared" si="1"/>
        <v>2.2700596013741888E-4</v>
      </c>
      <c r="L63" s="148"/>
    </row>
    <row r="64" spans="1:14">
      <c r="A64" s="191" t="s">
        <v>235</v>
      </c>
      <c r="B64" s="7"/>
      <c r="C64" s="197" t="s">
        <v>250</v>
      </c>
      <c r="D64" s="7"/>
      <c r="E64" s="68">
        <f>VLOOKUP(A64,'سود سپرده بانکی'!$A$7:$N$99,8,0)</f>
        <v>0</v>
      </c>
      <c r="F64" s="7"/>
      <c r="G64" s="110">
        <f t="shared" si="0"/>
        <v>0</v>
      </c>
      <c r="H64" s="7"/>
      <c r="I64" s="68">
        <f>VLOOKUP(A64,'سود سپرده بانکی'!$A$7:$N$99,14,0)</f>
        <v>1980376028</v>
      </c>
      <c r="J64" s="7"/>
      <c r="K64" s="110">
        <f t="shared" si="1"/>
        <v>8.8066854453944816E-3</v>
      </c>
      <c r="L64" s="148"/>
    </row>
    <row r="65" spans="1:12">
      <c r="A65" s="191" t="s">
        <v>182</v>
      </c>
      <c r="B65" s="7"/>
      <c r="C65" s="197" t="s">
        <v>204</v>
      </c>
      <c r="D65" s="7"/>
      <c r="E65" s="68">
        <f>VLOOKUP(A65,'سود سپرده بانکی'!$A$7:$N$99,8,0)</f>
        <v>95547945</v>
      </c>
      <c r="F65" s="7"/>
      <c r="G65" s="110">
        <f t="shared" si="0"/>
        <v>3.4901939548368302E-3</v>
      </c>
      <c r="H65" s="7"/>
      <c r="I65" s="68">
        <f>VLOOKUP(A65,'سود سپرده بانکی'!$A$7:$N$99,14,0)</f>
        <v>469840450</v>
      </c>
      <c r="J65" s="7"/>
      <c r="K65" s="110">
        <f t="shared" si="1"/>
        <v>2.0893693895352454E-3</v>
      </c>
      <c r="L65" s="148"/>
    </row>
    <row r="66" spans="1:12">
      <c r="A66" s="191" t="s">
        <v>179</v>
      </c>
      <c r="B66" s="7"/>
      <c r="C66" s="197" t="s">
        <v>201</v>
      </c>
      <c r="D66" s="7"/>
      <c r="E66" s="68">
        <f>VLOOKUP(A66,'سود سپرده بانکی'!$A$7:$N$99,8,0)</f>
        <v>0</v>
      </c>
      <c r="F66" s="7"/>
      <c r="G66" s="110">
        <f t="shared" si="0"/>
        <v>0</v>
      </c>
      <c r="H66" s="7"/>
      <c r="I66" s="68">
        <f>VLOOKUP(A66,'سود سپرده بانکی'!$A$7:$N$99,14,0)</f>
        <v>241742466</v>
      </c>
      <c r="J66" s="7"/>
      <c r="K66" s="110">
        <f t="shared" si="1"/>
        <v>1.0750230394406543E-3</v>
      </c>
      <c r="L66" s="148"/>
    </row>
    <row r="67" spans="1:12">
      <c r="A67" s="191" t="s">
        <v>194</v>
      </c>
      <c r="B67" s="7"/>
      <c r="C67" s="197" t="s">
        <v>216</v>
      </c>
      <c r="D67" s="7"/>
      <c r="E67" s="68">
        <f>VLOOKUP(A67,'سود سپرده بانکی'!$A$7:$N$99,8,0)</f>
        <v>0</v>
      </c>
      <c r="F67" s="7"/>
      <c r="G67" s="110">
        <f t="shared" si="0"/>
        <v>0</v>
      </c>
      <c r="H67" s="7"/>
      <c r="I67" s="68">
        <f>VLOOKUP(A67,'سود سپرده بانکی'!$A$7:$N$99,14,0)</f>
        <v>687476712</v>
      </c>
      <c r="J67" s="7"/>
      <c r="K67" s="110">
        <f t="shared" si="1"/>
        <v>3.0571927088677395E-3</v>
      </c>
      <c r="L67" s="148"/>
    </row>
    <row r="68" spans="1:12">
      <c r="A68" s="191" t="s">
        <v>190</v>
      </c>
      <c r="B68" s="7"/>
      <c r="C68" s="197" t="s">
        <v>212</v>
      </c>
      <c r="D68" s="7"/>
      <c r="E68" s="68">
        <f>VLOOKUP(A68,'سود سپرده بانکی'!$A$7:$N$99,8,0)</f>
        <v>9101715</v>
      </c>
      <c r="F68" s="7"/>
      <c r="G68" s="110">
        <f t="shared" si="0"/>
        <v>3.3246921921395277E-4</v>
      </c>
      <c r="H68" s="7"/>
      <c r="I68" s="68">
        <f>VLOOKUP(A68,'سود سپرده بانکی'!$A$7:$N$99,14,0)</f>
        <v>49638654</v>
      </c>
      <c r="J68" s="7"/>
      <c r="K68" s="110">
        <f t="shared" si="1"/>
        <v>2.2074192250865431E-4</v>
      </c>
      <c r="L68" s="148"/>
    </row>
    <row r="69" spans="1:12">
      <c r="A69" s="191" t="s">
        <v>193</v>
      </c>
      <c r="B69" s="7"/>
      <c r="C69" s="197" t="s">
        <v>215</v>
      </c>
      <c r="D69" s="7"/>
      <c r="E69" s="68">
        <f>VLOOKUP(A69,'سود سپرده بانکی'!$A$7:$N$99,8,0)</f>
        <v>0</v>
      </c>
      <c r="F69" s="7"/>
      <c r="G69" s="110">
        <f t="shared" si="0"/>
        <v>0</v>
      </c>
      <c r="H69" s="7"/>
      <c r="I69" s="68">
        <f>VLOOKUP(A69,'سود سپرده بانکی'!$A$7:$N$99,14,0)</f>
        <v>257307534</v>
      </c>
      <c r="J69" s="7"/>
      <c r="K69" s="110">
        <f t="shared" si="1"/>
        <v>1.1442405293890711E-3</v>
      </c>
      <c r="L69" s="148"/>
    </row>
    <row r="70" spans="1:12">
      <c r="A70" s="191" t="s">
        <v>184</v>
      </c>
      <c r="B70" s="7"/>
      <c r="C70" s="197" t="s">
        <v>206</v>
      </c>
      <c r="D70" s="7"/>
      <c r="E70" s="68">
        <f>VLOOKUP(A70,'سود سپرده بانکی'!$A$7:$N$99,8,0)</f>
        <v>0</v>
      </c>
      <c r="F70" s="7"/>
      <c r="G70" s="110">
        <f t="shared" si="0"/>
        <v>0</v>
      </c>
      <c r="H70" s="7"/>
      <c r="I70" s="68">
        <f>VLOOKUP(A70,'سود سپرده بانکی'!$A$7:$N$99,14,0)</f>
        <v>440228528</v>
      </c>
      <c r="J70" s="7"/>
      <c r="K70" s="110">
        <f t="shared" si="1"/>
        <v>1.9576858714556392E-3</v>
      </c>
      <c r="L70" s="148"/>
    </row>
    <row r="71" spans="1:12">
      <c r="A71" s="191" t="s">
        <v>186</v>
      </c>
      <c r="B71" s="7"/>
      <c r="C71" s="197" t="s">
        <v>208</v>
      </c>
      <c r="D71" s="7"/>
      <c r="E71" s="68">
        <f>VLOOKUP(A71,'سود سپرده بانکی'!$A$7:$N$99,8,0)</f>
        <v>0</v>
      </c>
      <c r="F71" s="7"/>
      <c r="G71" s="110">
        <f t="shared" si="0"/>
        <v>0</v>
      </c>
      <c r="H71" s="7"/>
      <c r="I71" s="68">
        <f>VLOOKUP(A71,'سود سپرده بانکی'!$A$7:$N$99,14,0)</f>
        <v>102914383</v>
      </c>
      <c r="J71" s="7"/>
      <c r="K71" s="110">
        <f t="shared" si="1"/>
        <v>4.576578316811727E-4</v>
      </c>
      <c r="L71" s="148"/>
    </row>
    <row r="72" spans="1:12">
      <c r="A72" s="191" t="s">
        <v>178</v>
      </c>
      <c r="B72" s="7"/>
      <c r="C72" s="197" t="s">
        <v>200</v>
      </c>
      <c r="D72" s="7"/>
      <c r="E72" s="68">
        <f>VLOOKUP(A72,'سود سپرده بانکی'!$A$7:$N$99,8,0)</f>
        <v>0</v>
      </c>
      <c r="F72" s="7"/>
      <c r="G72" s="110">
        <f t="shared" si="0"/>
        <v>0</v>
      </c>
      <c r="H72" s="7"/>
      <c r="I72" s="68">
        <f>VLOOKUP(A72,'سود سپرده بانکی'!$A$7:$N$99,14,0)</f>
        <v>1510273972</v>
      </c>
      <c r="J72" s="7"/>
      <c r="K72" s="110">
        <f t="shared" si="1"/>
        <v>6.7161527001530202E-3</v>
      </c>
      <c r="L72" s="148"/>
    </row>
    <row r="73" spans="1:12">
      <c r="A73" s="191" t="s">
        <v>192</v>
      </c>
      <c r="B73" s="7"/>
      <c r="C73" s="197" t="s">
        <v>214</v>
      </c>
      <c r="D73" s="7"/>
      <c r="E73" s="68">
        <f>VLOOKUP(A73,'سود سپرده بانکی'!$A$7:$N$99,8,0)</f>
        <v>0</v>
      </c>
      <c r="F73" s="7"/>
      <c r="G73" s="110">
        <f t="shared" ref="G73:G99" si="2">E73/$E$101</f>
        <v>0</v>
      </c>
      <c r="H73" s="7"/>
      <c r="I73" s="68">
        <f>VLOOKUP(A73,'سود سپرده بانکی'!$A$7:$N$99,14,0)</f>
        <v>1557036986</v>
      </c>
      <c r="J73" s="7"/>
      <c r="K73" s="110">
        <f t="shared" ref="K73:K100" si="3">I73/$I$101</f>
        <v>6.9241067194674667E-3</v>
      </c>
      <c r="L73" s="148"/>
    </row>
    <row r="74" spans="1:12">
      <c r="A74" s="191" t="s">
        <v>188</v>
      </c>
      <c r="B74" s="7"/>
      <c r="C74" s="197" t="s">
        <v>210</v>
      </c>
      <c r="D74" s="7"/>
      <c r="E74" s="68">
        <f>VLOOKUP(A74,'سود سپرده بانکی'!$A$7:$N$99,8,0)</f>
        <v>0</v>
      </c>
      <c r="F74" s="7"/>
      <c r="G74" s="110">
        <f t="shared" si="2"/>
        <v>0</v>
      </c>
      <c r="H74" s="7"/>
      <c r="I74" s="68">
        <f>VLOOKUP(A74,'سود سپرده بانکی'!$A$7:$N$99,14,0)</f>
        <v>5856165</v>
      </c>
      <c r="J74" s="7"/>
      <c r="K74" s="110">
        <f t="shared" si="3"/>
        <v>2.6042227507375473E-5</v>
      </c>
      <c r="L74" s="148"/>
    </row>
    <row r="75" spans="1:12">
      <c r="A75" s="191" t="s">
        <v>174</v>
      </c>
      <c r="B75" s="7"/>
      <c r="C75" s="197" t="s">
        <v>196</v>
      </c>
      <c r="D75" s="7"/>
      <c r="E75" s="68">
        <f>VLOOKUP(A75,'سود سپرده بانکی'!$A$7:$N$99,8,0)</f>
        <v>0</v>
      </c>
      <c r="F75" s="7"/>
      <c r="G75" s="110">
        <f t="shared" si="2"/>
        <v>0</v>
      </c>
      <c r="H75" s="7"/>
      <c r="I75" s="68">
        <f>VLOOKUP(A75,'سود سپرده بانکی'!$A$7:$N$99,14,0)</f>
        <v>81986301</v>
      </c>
      <c r="J75" s="7"/>
      <c r="K75" s="110">
        <f t="shared" si="3"/>
        <v>3.6459114508046906E-4</v>
      </c>
      <c r="L75" s="148"/>
    </row>
    <row r="76" spans="1:12">
      <c r="A76" s="191" t="s">
        <v>187</v>
      </c>
      <c r="B76" s="7"/>
      <c r="C76" s="197" t="s">
        <v>209</v>
      </c>
      <c r="D76" s="7"/>
      <c r="E76" s="68">
        <f>VLOOKUP(A76,'سود سپرده بانکی'!$A$7:$N$99,8,0)</f>
        <v>0</v>
      </c>
      <c r="F76" s="7"/>
      <c r="G76" s="110">
        <f t="shared" si="2"/>
        <v>0</v>
      </c>
      <c r="H76" s="7"/>
      <c r="I76" s="68">
        <f>VLOOKUP(A76,'سود سپرده بانکی'!$A$7:$N$99,14,0)</f>
        <v>25767124</v>
      </c>
      <c r="J76" s="7"/>
      <c r="K76" s="110">
        <f t="shared" si="3"/>
        <v>1.1458579213849929E-4</v>
      </c>
      <c r="L76" s="148"/>
    </row>
    <row r="77" spans="1:12">
      <c r="A77" s="191" t="s">
        <v>185</v>
      </c>
      <c r="B77" s="7"/>
      <c r="C77" s="197" t="s">
        <v>207</v>
      </c>
      <c r="D77" s="7"/>
      <c r="E77" s="68">
        <f>VLOOKUP(A77,'سود سپرده بانکی'!$A$7:$N$99,8,0)</f>
        <v>0</v>
      </c>
      <c r="F77" s="7"/>
      <c r="G77" s="110">
        <f t="shared" si="2"/>
        <v>0</v>
      </c>
      <c r="H77" s="7"/>
      <c r="I77" s="68">
        <f>VLOOKUP(A77,'سود سپرده بانکی'!$A$7:$N$99,14,0)</f>
        <v>309673973</v>
      </c>
      <c r="J77" s="7"/>
      <c r="K77" s="110">
        <f t="shared" si="3"/>
        <v>1.3771128473973751E-3</v>
      </c>
      <c r="L77" s="148"/>
    </row>
    <row r="78" spans="1:12">
      <c r="A78" s="191" t="s">
        <v>173</v>
      </c>
      <c r="B78" s="7"/>
      <c r="C78" s="197" t="s">
        <v>195</v>
      </c>
      <c r="D78" s="7"/>
      <c r="E78" s="68">
        <f>VLOOKUP(A78,'سود سپرده بانکی'!$A$7:$N$99,8,0)</f>
        <v>0</v>
      </c>
      <c r="F78" s="7"/>
      <c r="G78" s="110">
        <f t="shared" si="2"/>
        <v>0</v>
      </c>
      <c r="H78" s="7"/>
      <c r="I78" s="68">
        <f>VLOOKUP(A78,'سود سپرده بانکی'!$A$7:$N$99,14,0)</f>
        <v>64417808</v>
      </c>
      <c r="J78" s="7"/>
      <c r="K78" s="110">
        <f t="shared" si="3"/>
        <v>2.8646447145229544E-4</v>
      </c>
      <c r="L78" s="148"/>
    </row>
    <row r="79" spans="1:12">
      <c r="A79" s="191" t="s">
        <v>191</v>
      </c>
      <c r="B79" s="7"/>
      <c r="C79" s="197" t="s">
        <v>213</v>
      </c>
      <c r="D79" s="7"/>
      <c r="E79" s="68">
        <f>VLOOKUP(A79,'سود سپرده بانکی'!$A$7:$N$99,8,0)</f>
        <v>0</v>
      </c>
      <c r="F79" s="7"/>
      <c r="G79" s="110">
        <f t="shared" si="2"/>
        <v>0</v>
      </c>
      <c r="H79" s="7"/>
      <c r="I79" s="68">
        <f>VLOOKUP(A79,'سود سپرده بانکی'!$A$7:$N$99,14,0)</f>
        <v>10861662328</v>
      </c>
      <c r="J79" s="7"/>
      <c r="K79" s="110">
        <f t="shared" si="3"/>
        <v>4.8301555959243896E-2</v>
      </c>
      <c r="L79" s="148"/>
    </row>
    <row r="80" spans="1:12">
      <c r="A80" s="191" t="s">
        <v>176</v>
      </c>
      <c r="B80" s="7"/>
      <c r="C80" s="197" t="s">
        <v>198</v>
      </c>
      <c r="D80" s="7"/>
      <c r="E80" s="68">
        <f>VLOOKUP(A80,'سود سپرده بانکی'!$A$7:$N$99,8,0)</f>
        <v>0</v>
      </c>
      <c r="F80" s="7"/>
      <c r="G80" s="110">
        <f t="shared" si="2"/>
        <v>0</v>
      </c>
      <c r="H80" s="7"/>
      <c r="I80" s="68">
        <f>VLOOKUP(A80,'سود سپرده بانکی'!$A$7:$N$99,14,0)</f>
        <v>38065069</v>
      </c>
      <c r="J80" s="7"/>
      <c r="K80" s="110">
        <f t="shared" si="3"/>
        <v>1.692744632335232E-4</v>
      </c>
      <c r="L80" s="148"/>
    </row>
    <row r="81" spans="1:12">
      <c r="A81" s="191" t="s">
        <v>152</v>
      </c>
      <c r="B81" s="7"/>
      <c r="C81" s="197" t="s">
        <v>163</v>
      </c>
      <c r="D81" s="7"/>
      <c r="E81" s="68">
        <f>VLOOKUP(A81,'سود سپرده بانکی'!$A$7:$N$99,8,0)</f>
        <v>0</v>
      </c>
      <c r="F81" s="7"/>
      <c r="G81" s="110">
        <f t="shared" si="2"/>
        <v>0</v>
      </c>
      <c r="H81" s="7"/>
      <c r="I81" s="68">
        <f>VLOOKUP(A81,'سود سپرده بانکی'!$A$7:$N$99,14,0)</f>
        <v>303333906</v>
      </c>
      <c r="J81" s="7"/>
      <c r="K81" s="110">
        <f t="shared" si="3"/>
        <v>1.3489187191195681E-3</v>
      </c>
      <c r="L81" s="148"/>
    </row>
    <row r="82" spans="1:12">
      <c r="A82" s="191" t="s">
        <v>158</v>
      </c>
      <c r="B82" s="7"/>
      <c r="C82" s="197" t="s">
        <v>168</v>
      </c>
      <c r="D82" s="7"/>
      <c r="E82" s="68">
        <f>VLOOKUP(A82,'سود سپرده بانکی'!$A$7:$N$99,8,0)</f>
        <v>0</v>
      </c>
      <c r="F82" s="7"/>
      <c r="G82" s="110">
        <f t="shared" si="2"/>
        <v>0</v>
      </c>
      <c r="H82" s="7"/>
      <c r="I82" s="68">
        <f>VLOOKUP(A82,'سود سپرده بانکی'!$A$7:$N$99,14,0)</f>
        <v>5942619864</v>
      </c>
      <c r="J82" s="7"/>
      <c r="K82" s="110">
        <f t="shared" si="3"/>
        <v>2.6426690246626708E-2</v>
      </c>
      <c r="L82" s="148"/>
    </row>
    <row r="83" spans="1:12">
      <c r="A83" s="191" t="s">
        <v>255</v>
      </c>
      <c r="B83" s="7"/>
      <c r="C83" s="197" t="s">
        <v>262</v>
      </c>
      <c r="D83" s="7"/>
      <c r="E83" s="68">
        <f>VLOOKUP(A83,'سود سپرده بانکی'!$A$7:$N$99,8,0)</f>
        <v>116568493</v>
      </c>
      <c r="F83" s="7"/>
      <c r="G83" s="110">
        <f t="shared" si="2"/>
        <v>4.2580366285537522E-3</v>
      </c>
      <c r="H83" s="7"/>
      <c r="I83" s="68">
        <f>VLOOKUP(A83,'سود سپرده بانکی'!$A$7:$N$99,14,0)</f>
        <v>355109451</v>
      </c>
      <c r="J83" s="7"/>
      <c r="K83" s="110">
        <f t="shared" si="3"/>
        <v>1.5791633454592215E-3</v>
      </c>
      <c r="L83" s="148"/>
    </row>
    <row r="84" spans="1:12">
      <c r="A84" s="191" t="s">
        <v>273</v>
      </c>
      <c r="B84" s="7"/>
      <c r="C84" s="197" t="s">
        <v>278</v>
      </c>
      <c r="D84" s="7"/>
      <c r="E84" s="68">
        <f>VLOOKUP(A84,'سود سپرده بانکی'!$A$7:$N$99,8,0)</f>
        <v>-5</v>
      </c>
      <c r="F84" s="7"/>
      <c r="G84" s="110">
        <f t="shared" si="2"/>
        <v>-1.8264097437348495E-10</v>
      </c>
      <c r="H84" s="7"/>
      <c r="I84" s="68">
        <f>VLOOKUP(A84,'سود سپرده بانکی'!$A$7:$N$99,14,0)</f>
        <v>13778406369</v>
      </c>
      <c r="J84" s="7"/>
      <c r="K84" s="110">
        <f t="shared" si="3"/>
        <v>6.127224785342783E-2</v>
      </c>
      <c r="L84" s="148"/>
    </row>
    <row r="85" spans="1:12">
      <c r="A85" s="191" t="s">
        <v>226</v>
      </c>
      <c r="B85" s="7"/>
      <c r="C85" s="197" t="s">
        <v>359</v>
      </c>
      <c r="D85" s="7"/>
      <c r="E85" s="68">
        <f>VLOOKUP(A85,'سود سپرده بانکی'!$A$7:$N$99,8,0)</f>
        <v>6698</v>
      </c>
      <c r="F85" s="7"/>
      <c r="G85" s="110">
        <f t="shared" si="2"/>
        <v>2.4466584927072048E-7</v>
      </c>
      <c r="H85" s="7"/>
      <c r="I85" s="68">
        <f>VLOOKUP(A85,'سود سپرده بانکی'!$A$7:$N$99,14,0)</f>
        <v>14790327176</v>
      </c>
      <c r="J85" s="7"/>
      <c r="K85" s="110">
        <f t="shared" si="3"/>
        <v>6.5772235793545811E-2</v>
      </c>
      <c r="L85" s="148"/>
    </row>
    <row r="86" spans="1:12">
      <c r="A86" s="191" t="s">
        <v>254</v>
      </c>
      <c r="B86" s="7"/>
      <c r="C86" s="197" t="s">
        <v>261</v>
      </c>
      <c r="D86" s="7"/>
      <c r="E86" s="68">
        <f>VLOOKUP(A86,'سود سپرده بانکی'!$A$7:$N$99,8,0)</f>
        <v>0</v>
      </c>
      <c r="F86" s="7"/>
      <c r="G86" s="110">
        <f t="shared" si="2"/>
        <v>0</v>
      </c>
      <c r="H86" s="7"/>
      <c r="I86" s="68">
        <f>VLOOKUP(A86,'سود سپرده بانکی'!$A$7:$N$99,14,0)</f>
        <v>71720231.806730777</v>
      </c>
      <c r="J86" s="7"/>
      <c r="K86" s="110">
        <f t="shared" si="3"/>
        <v>3.1893817773109015E-4</v>
      </c>
      <c r="L86" s="148"/>
    </row>
    <row r="87" spans="1:12">
      <c r="A87" s="191" t="s">
        <v>233</v>
      </c>
      <c r="B87" s="7"/>
      <c r="C87" s="197" t="s">
        <v>248</v>
      </c>
      <c r="D87" s="7"/>
      <c r="E87" s="68">
        <f>VLOOKUP(A87,'سود سپرده بانکی'!$A$7:$N$99,8,0)</f>
        <v>0</v>
      </c>
      <c r="F87" s="7"/>
      <c r="G87" s="110">
        <f t="shared" si="2"/>
        <v>0</v>
      </c>
      <c r="H87" s="7"/>
      <c r="I87" s="68">
        <f>VLOOKUP(A87,'سود سپرده بانکی'!$A$7:$N$99,14,0)</f>
        <v>55767507.358878508</v>
      </c>
      <c r="J87" s="7"/>
      <c r="K87" s="110">
        <f t="shared" si="3"/>
        <v>2.4799678871055547E-4</v>
      </c>
      <c r="L87" s="148"/>
    </row>
    <row r="88" spans="1:12">
      <c r="A88" s="191" t="s">
        <v>358</v>
      </c>
      <c r="B88" s="7"/>
      <c r="C88" s="197" t="s">
        <v>360</v>
      </c>
      <c r="D88" s="7"/>
      <c r="E88" s="68">
        <f>VLOOKUP(A88,'سود سپرده بانکی'!$A$7:$N$99,8,0)</f>
        <v>2631910677</v>
      </c>
      <c r="F88" s="7"/>
      <c r="G88" s="110">
        <f t="shared" si="2"/>
        <v>9.6138946102251696E-2</v>
      </c>
      <c r="H88" s="7"/>
      <c r="I88" s="68">
        <f>VLOOKUP(A88,'سود سپرده بانکی'!$A$7:$N$99,14,0)</f>
        <v>2617548272</v>
      </c>
      <c r="J88" s="7"/>
      <c r="K88" s="110">
        <f t="shared" si="3"/>
        <v>1.1640175372613568E-2</v>
      </c>
      <c r="L88" s="148"/>
    </row>
    <row r="89" spans="1:12">
      <c r="A89" s="191" t="s">
        <v>260</v>
      </c>
      <c r="B89" s="7"/>
      <c r="C89" s="197" t="s">
        <v>267</v>
      </c>
      <c r="D89" s="7"/>
      <c r="E89" s="68">
        <f>VLOOKUP(A89,'سود سپرده بانکی'!$A$7:$N$99,8,0)</f>
        <v>0</v>
      </c>
      <c r="F89" s="7"/>
      <c r="G89" s="110">
        <f t="shared" si="2"/>
        <v>0</v>
      </c>
      <c r="H89" s="7"/>
      <c r="I89" s="68">
        <f>VLOOKUP(A89,'سود سپرده بانکی'!$A$7:$N$99,14,0)</f>
        <v>24265738358.684216</v>
      </c>
      <c r="J89" s="7"/>
      <c r="K89" s="110">
        <f t="shared" si="3"/>
        <v>0.10790916563507043</v>
      </c>
      <c r="L89" s="148"/>
    </row>
    <row r="90" spans="1:12">
      <c r="A90" s="191" t="s">
        <v>272</v>
      </c>
      <c r="B90" s="7"/>
      <c r="C90" s="197" t="s">
        <v>277</v>
      </c>
      <c r="D90" s="7"/>
      <c r="E90" s="68">
        <f>VLOOKUP(A90,'سود سپرده بانکی'!$A$7:$N$99,8,0)</f>
        <v>1666084311</v>
      </c>
      <c r="F90" s="7"/>
      <c r="G90" s="110">
        <f t="shared" si="2"/>
        <v>6.0859052389883268E-2</v>
      </c>
      <c r="H90" s="7"/>
      <c r="I90" s="68">
        <f>VLOOKUP(A90,'سود سپرده بانکی'!$A$7:$N$99,14,0)</f>
        <v>13594166506.551725</v>
      </c>
      <c r="J90" s="7"/>
      <c r="K90" s="110">
        <f t="shared" si="3"/>
        <v>6.0452937534506569E-2</v>
      </c>
      <c r="L90" s="148"/>
    </row>
    <row r="91" spans="1:12">
      <c r="A91" s="191" t="s">
        <v>181</v>
      </c>
      <c r="B91" s="7"/>
      <c r="C91" s="197" t="s">
        <v>203</v>
      </c>
      <c r="D91" s="7"/>
      <c r="E91" s="68">
        <f>VLOOKUP(A91,'سود سپرده بانکی'!$A$7:$N$99,8,0)</f>
        <v>0</v>
      </c>
      <c r="F91" s="7"/>
      <c r="G91" s="110">
        <f t="shared" si="2"/>
        <v>0</v>
      </c>
      <c r="H91" s="7"/>
      <c r="I91" s="68">
        <f>VLOOKUP(A91,'سود سپرده بانکی'!$A$7:$N$99,14,0)</f>
        <v>1828856712.4999998</v>
      </c>
      <c r="J91" s="7"/>
      <c r="K91" s="110">
        <f t="shared" si="3"/>
        <v>8.1328826263118905E-3</v>
      </c>
      <c r="L91" s="148"/>
    </row>
    <row r="92" spans="1:12">
      <c r="A92" s="191" t="s">
        <v>135</v>
      </c>
      <c r="B92" s="7"/>
      <c r="C92" s="197" t="s">
        <v>140</v>
      </c>
      <c r="D92" s="7"/>
      <c r="E92" s="68">
        <f>VLOOKUP(A92,'سود سپرده بانکی'!$A$7:$N$99,8,0)</f>
        <v>0</v>
      </c>
      <c r="F92" s="7"/>
      <c r="G92" s="110">
        <f t="shared" si="2"/>
        <v>0</v>
      </c>
      <c r="H92" s="7"/>
      <c r="I92" s="68">
        <f>VLOOKUP(A92,'سود سپرده بانکی'!$A$7:$N$99,14,0)</f>
        <v>101050273.86792453</v>
      </c>
      <c r="J92" s="7"/>
      <c r="K92" s="110">
        <f t="shared" si="3"/>
        <v>4.493681823772194E-4</v>
      </c>
      <c r="L92" s="148"/>
    </row>
    <row r="93" spans="1:12">
      <c r="A93" s="191" t="s">
        <v>189</v>
      </c>
      <c r="B93" s="7"/>
      <c r="C93" s="197" t="s">
        <v>211</v>
      </c>
      <c r="D93" s="7"/>
      <c r="E93" s="68">
        <f>VLOOKUP(A93,'سود سپرده بانکی'!$A$7:$N$99,8,0)</f>
        <v>0</v>
      </c>
      <c r="F93" s="7"/>
      <c r="G93" s="110">
        <f t="shared" si="2"/>
        <v>0</v>
      </c>
      <c r="H93" s="7"/>
      <c r="I93" s="68">
        <f>VLOOKUP(A93,'سود سپرده بانکی'!$A$7:$N$99,14,0)</f>
        <v>7239254794.166666</v>
      </c>
      <c r="J93" s="7"/>
      <c r="K93" s="110">
        <f t="shared" si="3"/>
        <v>3.2192795171165245E-2</v>
      </c>
      <c r="L93" s="148"/>
    </row>
    <row r="94" spans="1:12">
      <c r="A94" s="191" t="s">
        <v>126</v>
      </c>
      <c r="B94" s="7"/>
      <c r="C94" s="197" t="s">
        <v>129</v>
      </c>
      <c r="D94" s="7"/>
      <c r="E94" s="68">
        <f>VLOOKUP(A94,'سود سپرده بانکی'!$A$7:$N$99,8,0)</f>
        <v>0</v>
      </c>
      <c r="F94" s="7"/>
      <c r="G94" s="110">
        <f t="shared" si="2"/>
        <v>0</v>
      </c>
      <c r="H94" s="7"/>
      <c r="I94" s="68">
        <f>VLOOKUP(A94,'سود سپرده بانکی'!$A$7:$N$99,14,0)</f>
        <v>57680139.056603767</v>
      </c>
      <c r="J94" s="7"/>
      <c r="K94" s="110">
        <f t="shared" si="3"/>
        <v>2.5650221671847171E-4</v>
      </c>
      <c r="L94" s="148"/>
    </row>
    <row r="95" spans="1:12">
      <c r="A95" s="191" t="s">
        <v>105</v>
      </c>
      <c r="B95" s="7"/>
      <c r="C95" s="197" t="s">
        <v>100</v>
      </c>
      <c r="D95" s="7"/>
      <c r="E95" s="68">
        <f>VLOOKUP(A95,'سود سپرده بانکی'!$A$7:$N$99,8,0)</f>
        <v>652276040</v>
      </c>
      <c r="F95" s="7"/>
      <c r="G95" s="110">
        <f t="shared" si="2"/>
        <v>2.3826466301215651E-2</v>
      </c>
      <c r="H95" s="7"/>
      <c r="I95" s="68">
        <f>VLOOKUP(A95,'سود سپرده بانکی'!$A$7:$N$99,14,0)</f>
        <v>7498613794</v>
      </c>
      <c r="J95" s="7"/>
      <c r="K95" s="110">
        <f t="shared" si="3"/>
        <v>3.3346158520685801E-2</v>
      </c>
      <c r="L95" s="148"/>
    </row>
    <row r="96" spans="1:12">
      <c r="A96" s="191" t="s">
        <v>117</v>
      </c>
      <c r="B96" s="7"/>
      <c r="C96" s="197" t="s">
        <v>119</v>
      </c>
      <c r="D96" s="7"/>
      <c r="E96" s="68">
        <f>VLOOKUP(A96,'سود سپرده بانکی'!$A$7:$N$99,8,0)</f>
        <v>0</v>
      </c>
      <c r="F96" s="7"/>
      <c r="G96" s="110">
        <f>E96/$E$101</f>
        <v>0</v>
      </c>
      <c r="H96" s="7"/>
      <c r="I96" s="68">
        <f>VLOOKUP(A96,'سود سپرده بانکی'!$A$7:$N$99,14,0)</f>
        <v>11628496.698113207</v>
      </c>
      <c r="J96" s="7"/>
      <c r="K96" s="110">
        <f t="shared" si="3"/>
        <v>5.1711650300329414E-5</v>
      </c>
      <c r="L96" s="148"/>
    </row>
    <row r="97" spans="1:12">
      <c r="A97" s="191" t="s">
        <v>177</v>
      </c>
      <c r="B97" s="7"/>
      <c r="C97" s="196" t="s">
        <v>199</v>
      </c>
      <c r="D97" s="7"/>
      <c r="E97" s="68">
        <f>VLOOKUP(A97,'سود سپرده بانکی'!$A$7:$N$99,8,0)</f>
        <v>0</v>
      </c>
      <c r="F97" s="7"/>
      <c r="G97" s="110">
        <f t="shared" si="2"/>
        <v>0</v>
      </c>
      <c r="H97" s="7"/>
      <c r="I97" s="68">
        <f>VLOOKUP(A97,'سود سپرده بانکی'!$A$7:$N$99,14,0)</f>
        <v>1624808219.1666665</v>
      </c>
      <c r="J97" s="7"/>
      <c r="K97" s="110">
        <f t="shared" si="3"/>
        <v>7.225483793470969E-3</v>
      </c>
      <c r="L97" s="148"/>
    </row>
    <row r="98" spans="1:12">
      <c r="A98" s="191" t="s">
        <v>271</v>
      </c>
      <c r="B98" s="7"/>
      <c r="C98" s="196" t="s">
        <v>276</v>
      </c>
      <c r="D98" s="7"/>
      <c r="E98" s="68">
        <f>VLOOKUP(A98,'سود سپرده بانکی'!$A$7:$N$99,8,0)</f>
        <v>591780818</v>
      </c>
      <c r="F98" s="7"/>
      <c r="G98" s="110">
        <f t="shared" si="2"/>
        <v>2.1616685043011594E-2</v>
      </c>
      <c r="H98" s="7"/>
      <c r="I98" s="68">
        <f>VLOOKUP(A98,'سود سپرده بانکی'!$A$7:$N$99,14,0)</f>
        <v>3982191781.034483</v>
      </c>
      <c r="J98" s="7"/>
      <c r="K98" s="110">
        <f t="shared" si="3"/>
        <v>1.7708712841885556E-2</v>
      </c>
      <c r="L98" s="148"/>
    </row>
    <row r="99" spans="1:12">
      <c r="A99" s="191" t="s">
        <v>150</v>
      </c>
      <c r="B99" s="7"/>
      <c r="C99" s="196" t="s">
        <v>161</v>
      </c>
      <c r="D99" s="7"/>
      <c r="E99" s="68">
        <f>VLOOKUP(A99,'سود سپرده بانکی'!$A$7:$N$99,8,0)</f>
        <v>0</v>
      </c>
      <c r="F99" s="7"/>
      <c r="G99" s="110">
        <f t="shared" si="2"/>
        <v>0</v>
      </c>
      <c r="H99" s="7"/>
      <c r="I99" s="68">
        <f>VLOOKUP(A99,'سود سپرده بانکی'!$A$7:$N$99,14,0)</f>
        <v>1418042474.1509435</v>
      </c>
      <c r="J99" s="7"/>
      <c r="K99" s="110">
        <f t="shared" si="3"/>
        <v>6.3060014065451494E-3</v>
      </c>
      <c r="L99" s="148"/>
    </row>
    <row r="100" spans="1:12" ht="22.5" thickBot="1">
      <c r="A100" s="191" t="s">
        <v>107</v>
      </c>
      <c r="B100" s="7"/>
      <c r="C100" s="196" t="s">
        <v>118</v>
      </c>
      <c r="D100" s="7"/>
      <c r="E100" s="68">
        <f>VLOOKUP(A100,'سود سپرده بانکی'!$A$7:$N$99,8,0)</f>
        <v>218084</v>
      </c>
      <c r="F100" s="7"/>
      <c r="G100" s="110">
        <f>E100/$E$101</f>
        <v>7.9662148510534197E-6</v>
      </c>
      <c r="H100" s="7"/>
      <c r="I100" s="68">
        <f>VLOOKUP(A100,'سود سپرده بانکی'!$A$7:$N$99,14,0)</f>
        <v>14532338</v>
      </c>
      <c r="J100" s="7"/>
      <c r="K100" s="110">
        <f t="shared" si="3"/>
        <v>6.4624964018274397E-5</v>
      </c>
      <c r="L100" s="148"/>
    </row>
    <row r="101" spans="1:12" ht="22.5" thickBot="1">
      <c r="A101" s="192"/>
      <c r="B101" s="187"/>
      <c r="D101" s="192"/>
      <c r="E101" s="397">
        <f>SUM(E8:E100)</f>
        <v>27376113258</v>
      </c>
      <c r="F101" s="398"/>
      <c r="G101" s="104">
        <f>SUM(G8:G100)</f>
        <v>1</v>
      </c>
      <c r="H101" s="398"/>
      <c r="I101" s="397">
        <f>SUM(I8:I100)</f>
        <v>224871893095.2225</v>
      </c>
      <c r="J101" s="7"/>
      <c r="K101" s="104">
        <f>SUM(K8:K100)</f>
        <v>1.0000000000000002</v>
      </c>
      <c r="L101" s="148"/>
    </row>
    <row r="102" spans="1:12" ht="22.5" thickTop="1"/>
  </sheetData>
  <autoFilter ref="A7:L7" xr:uid="{00000000-0009-0000-0000-00000C000000}">
    <sortState xmlns:xlrd2="http://schemas.microsoft.com/office/spreadsheetml/2017/richdata2" ref="A8:L40">
      <sortCondition sortBy="cellColor" ref="I8:I40" dxfId="6"/>
      <sortCondition sortBy="cellColor" ref="E8:E40" dxfId="5"/>
      <sortCondition sortBy="cellColor" ref="E8:E40" dxfId="4"/>
      <sortCondition descending="1" sortBy="cellColor" ref="E8:E40" dxfId="3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6" type="noConversion"/>
  <conditionalFormatting sqref="A1:A9 A17:A1048576">
    <cfRule type="duplicateValues" dxfId="1" priority="1"/>
  </conditionalFormatting>
  <pageMargins left="0.7" right="0.7" top="0.75" bottom="0.75" header="0.3" footer="0.3"/>
  <pageSetup paperSize="9" scale="2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0"/>
  <sheetViews>
    <sheetView rightToLeft="1" view="pageBreakPreview" zoomScaleNormal="100" zoomScaleSheetLayoutView="100" workbookViewId="0">
      <selection activeCell="C8" sqref="C8:E9"/>
    </sheetView>
  </sheetViews>
  <sheetFormatPr defaultColWidth="9.140625" defaultRowHeight="18"/>
  <cols>
    <col min="1" max="1" width="32.42578125" style="144" customWidth="1"/>
    <col min="2" max="2" width="1.42578125" style="144" customWidth="1"/>
    <col min="3" max="3" width="17.7109375" style="144" bestFit="1" customWidth="1"/>
    <col min="4" max="4" width="0.85546875" style="144" customWidth="1"/>
    <col min="5" max="5" width="18.140625" style="144" customWidth="1"/>
    <col min="6" max="6" width="16.5703125" style="144" customWidth="1"/>
    <col min="7" max="16384" width="9.140625" style="144"/>
  </cols>
  <sheetData>
    <row r="1" spans="1:6" s="193" customFormat="1" ht="18.75">
      <c r="A1" s="326" t="s">
        <v>84</v>
      </c>
      <c r="B1" s="326"/>
      <c r="C1" s="326"/>
      <c r="D1" s="326"/>
      <c r="E1" s="326"/>
    </row>
    <row r="2" spans="1:6" s="193" customFormat="1" ht="18.75">
      <c r="A2" s="326" t="s">
        <v>53</v>
      </c>
      <c r="B2" s="326"/>
      <c r="C2" s="326"/>
      <c r="D2" s="326"/>
      <c r="E2" s="326"/>
    </row>
    <row r="3" spans="1:6" s="193" customFormat="1" ht="18.75">
      <c r="A3" s="326" t="str">
        <f>' سهام'!A3:W3</f>
        <v>برای ماه منتهی به 1403/03/31</v>
      </c>
      <c r="B3" s="326"/>
      <c r="C3" s="326"/>
      <c r="D3" s="326"/>
      <c r="E3" s="326"/>
    </row>
    <row r="4" spans="1:6" ht="18.75">
      <c r="A4" s="329" t="s">
        <v>29</v>
      </c>
      <c r="B4" s="329"/>
      <c r="C4" s="329"/>
      <c r="D4" s="329"/>
      <c r="E4" s="329"/>
    </row>
    <row r="5" spans="1:6" ht="49.5" customHeight="1" thickBot="1">
      <c r="A5" s="182"/>
      <c r="B5" s="183"/>
      <c r="C5" s="194" t="s">
        <v>353</v>
      </c>
      <c r="D5" s="148"/>
      <c r="E5" s="194" t="s">
        <v>356</v>
      </c>
    </row>
    <row r="6" spans="1:6" ht="18.75">
      <c r="A6" s="357"/>
      <c r="B6" s="358"/>
      <c r="C6" s="359" t="s">
        <v>6</v>
      </c>
      <c r="D6" s="184"/>
      <c r="E6" s="359" t="s">
        <v>6</v>
      </c>
    </row>
    <row r="7" spans="1:6" ht="18.75" thickBot="1">
      <c r="A7" s="358"/>
      <c r="B7" s="358"/>
      <c r="C7" s="361"/>
      <c r="D7" s="186"/>
      <c r="E7" s="361"/>
    </row>
    <row r="8" spans="1:6" ht="25.9" customHeight="1">
      <c r="A8" s="195" t="s">
        <v>124</v>
      </c>
      <c r="B8" s="7"/>
      <c r="C8" s="233">
        <v>1417</v>
      </c>
      <c r="D8" s="68"/>
      <c r="E8" s="68">
        <v>10138259</v>
      </c>
      <c r="F8" s="230"/>
    </row>
    <row r="9" spans="1:6" ht="19.5" thickBot="1">
      <c r="A9" s="184" t="s">
        <v>2</v>
      </c>
      <c r="B9" s="278"/>
      <c r="C9" s="391">
        <f>SUM(C8:C8)</f>
        <v>1417</v>
      </c>
      <c r="D9" s="392"/>
      <c r="E9" s="393">
        <f>SUM(E8:E8)</f>
        <v>10138259</v>
      </c>
    </row>
    <row r="10" spans="1:6" ht="18.75" thickTop="1">
      <c r="D10" s="68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A4" sqref="A4:H4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1:19" ht="22.5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</row>
    <row r="3" spans="1:19" ht="22.5">
      <c r="A3" s="362" t="s">
        <v>350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</row>
    <row r="4" spans="1:19" ht="22.5">
      <c r="A4" s="373" t="s">
        <v>71</v>
      </c>
      <c r="B4" s="373"/>
      <c r="C4" s="373"/>
      <c r="D4" s="373"/>
      <c r="E4" s="373"/>
      <c r="F4" s="373"/>
      <c r="G4" s="373"/>
      <c r="H4" s="373"/>
      <c r="I4" s="374"/>
      <c r="J4" s="374"/>
      <c r="K4" s="374"/>
      <c r="L4" s="374"/>
      <c r="M4" s="374"/>
      <c r="N4" s="374"/>
      <c r="O4" s="374"/>
      <c r="P4" s="374"/>
      <c r="Q4" s="373"/>
      <c r="R4" s="373"/>
      <c r="S4" s="373"/>
    </row>
    <row r="6" spans="1:19" ht="18.75">
      <c r="C6" s="371" t="s">
        <v>72</v>
      </c>
      <c r="D6" s="372"/>
      <c r="E6" s="372"/>
      <c r="F6" s="372"/>
      <c r="G6" s="372"/>
      <c r="I6" s="371" t="s">
        <v>73</v>
      </c>
      <c r="J6" s="372"/>
      <c r="K6" s="372"/>
      <c r="L6" s="372"/>
      <c r="M6" s="372"/>
      <c r="O6" s="371" t="s">
        <v>351</v>
      </c>
      <c r="P6" s="372"/>
      <c r="Q6" s="372"/>
      <c r="R6" s="372"/>
      <c r="S6" s="372"/>
    </row>
    <row r="7" spans="1:19" ht="56.25">
      <c r="A7" s="17" t="s">
        <v>74</v>
      </c>
      <c r="C7" s="14" t="s">
        <v>75</v>
      </c>
      <c r="E7" s="14" t="s">
        <v>76</v>
      </c>
      <c r="G7" s="14" t="s">
        <v>77</v>
      </c>
      <c r="I7" s="14" t="s">
        <v>78</v>
      </c>
      <c r="K7" s="14" t="s">
        <v>79</v>
      </c>
      <c r="M7" s="14" t="s">
        <v>80</v>
      </c>
      <c r="O7" s="14" t="s">
        <v>78</v>
      </c>
      <c r="Q7" s="14" t="s">
        <v>79</v>
      </c>
      <c r="S7" s="14" t="s">
        <v>80</v>
      </c>
    </row>
    <row r="8" spans="1:19" ht="21.75">
      <c r="A8" s="62" t="s">
        <v>86</v>
      </c>
      <c r="B8" s="13"/>
      <c r="C8" s="21" t="s">
        <v>85</v>
      </c>
      <c r="D8" s="8"/>
      <c r="E8" s="21" t="s">
        <v>85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81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H14"/>
  <sheetViews>
    <sheetView rightToLeft="1" view="pageBreakPreview" topLeftCell="A4" zoomScale="85" zoomScaleNormal="100" zoomScaleSheetLayoutView="85" workbookViewId="0">
      <selection activeCell="G18" sqref="G18"/>
    </sheetView>
  </sheetViews>
  <sheetFormatPr defaultColWidth="9.140625" defaultRowHeight="30.75" customHeight="1"/>
  <cols>
    <col min="1" max="1" width="37.5703125" style="144" customWidth="1"/>
    <col min="2" max="2" width="0.85546875" style="144" customWidth="1"/>
    <col min="3" max="3" width="14" style="144" customWidth="1"/>
    <col min="4" max="4" width="0.140625" style="144" customWidth="1"/>
    <col min="5" max="5" width="14" style="144" customWidth="1"/>
    <col min="6" max="6" width="1" style="144" customWidth="1"/>
    <col min="7" max="7" width="22.5703125" style="77" customWidth="1"/>
    <col min="8" max="8" width="0.85546875" style="77" customWidth="1"/>
    <col min="9" max="9" width="14" style="77" customWidth="1"/>
    <col min="10" max="10" width="0.7109375" style="77" customWidth="1"/>
    <col min="11" max="11" width="22.5703125" style="77" customWidth="1"/>
    <col min="12" max="12" width="0.7109375" style="77" customWidth="1"/>
    <col min="13" max="13" width="24.5703125" style="77" customWidth="1"/>
    <col min="14" max="14" width="0.5703125" style="77" customWidth="1"/>
    <col min="15" max="15" width="18.140625" style="77" customWidth="1"/>
    <col min="16" max="16" width="0.5703125" style="77" customWidth="1"/>
    <col min="17" max="17" width="26.140625" style="77" customWidth="1"/>
    <col min="18" max="18" width="6.42578125" style="144" customWidth="1"/>
    <col min="19" max="19" width="4.28515625" style="144" customWidth="1"/>
    <col min="20" max="20" width="16.28515625" style="217" bestFit="1" customWidth="1"/>
    <col min="21" max="21" width="33.28515625" style="215" customWidth="1"/>
    <col min="22" max="22" width="14.5703125" style="144" bestFit="1" customWidth="1"/>
    <col min="23" max="23" width="16" style="215" customWidth="1"/>
    <col min="24" max="24" width="6.42578125" style="144" customWidth="1"/>
    <col min="25" max="25" width="17.85546875" style="144" customWidth="1"/>
    <col min="26" max="26" width="15.42578125" style="144" customWidth="1"/>
    <col min="27" max="27" width="3.28515625" style="144" customWidth="1"/>
    <col min="28" max="28" width="4.28515625" style="144" customWidth="1"/>
    <col min="29" max="29" width="7.5703125" style="217" customWidth="1"/>
    <col min="30" max="30" width="13.85546875" style="215" customWidth="1"/>
    <col min="31" max="31" width="6.42578125" style="144" customWidth="1"/>
    <col min="32" max="32" width="16" style="215" customWidth="1"/>
    <col min="33" max="33" width="6.42578125" style="144" customWidth="1"/>
    <col min="34" max="34" width="13.140625" style="144" customWidth="1"/>
    <col min="35" max="35" width="21" style="144" customWidth="1"/>
    <col min="36" max="16384" width="9.140625" style="144"/>
  </cols>
  <sheetData>
    <row r="1" spans="1:34" ht="30.75" customHeight="1">
      <c r="A1" s="314" t="s">
        <v>84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34" ht="30.75" customHeight="1">
      <c r="A2" s="314" t="s">
        <v>53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34" ht="30.75" customHeight="1">
      <c r="A3" s="314" t="str">
        <f>' سهام'!A3:W3</f>
        <v>برای ماه منتهی به 1403/03/31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34" ht="30.75" customHeight="1">
      <c r="A4" s="375" t="s">
        <v>347</v>
      </c>
      <c r="B4" s="375"/>
      <c r="C4" s="375"/>
      <c r="D4" s="375"/>
      <c r="E4" s="375"/>
      <c r="F4" s="375"/>
      <c r="G4" s="375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34" ht="30.75" customHeight="1" thickBot="1">
      <c r="A5" s="213"/>
      <c r="B5" s="376"/>
      <c r="C5" s="376"/>
      <c r="D5" s="376"/>
      <c r="E5" s="376"/>
      <c r="F5" s="175"/>
      <c r="G5" s="377" t="s">
        <v>357</v>
      </c>
      <c r="H5" s="377"/>
      <c r="I5" s="377"/>
      <c r="J5" s="377"/>
      <c r="K5" s="377"/>
      <c r="L5" s="74"/>
      <c r="M5" s="377" t="s">
        <v>355</v>
      </c>
      <c r="N5" s="377"/>
      <c r="O5" s="377"/>
      <c r="P5" s="377"/>
      <c r="Q5" s="377"/>
    </row>
    <row r="6" spans="1:34" ht="42" customHeight="1" thickBot="1">
      <c r="A6" s="19" t="s">
        <v>35</v>
      </c>
      <c r="B6" s="176"/>
      <c r="C6" s="177" t="s">
        <v>21</v>
      </c>
      <c r="D6" s="176"/>
      <c r="E6" s="177" t="s">
        <v>32</v>
      </c>
      <c r="F6" s="176"/>
      <c r="G6" s="75" t="s">
        <v>54</v>
      </c>
      <c r="H6" s="76"/>
      <c r="I6" s="75" t="s">
        <v>37</v>
      </c>
      <c r="J6" s="76"/>
      <c r="K6" s="75" t="s">
        <v>38</v>
      </c>
      <c r="L6" s="74"/>
      <c r="M6" s="75" t="s">
        <v>54</v>
      </c>
      <c r="N6" s="76"/>
      <c r="O6" s="75" t="s">
        <v>37</v>
      </c>
      <c r="P6" s="76"/>
      <c r="Q6" s="75" t="s">
        <v>38</v>
      </c>
    </row>
    <row r="7" spans="1:34" ht="30" customHeight="1" thickBot="1">
      <c r="A7" s="222" t="s">
        <v>170</v>
      </c>
      <c r="B7" s="180"/>
      <c r="C7" s="179" t="s">
        <v>317</v>
      </c>
      <c r="D7" s="111"/>
      <c r="E7" s="95" t="s">
        <v>85</v>
      </c>
      <c r="F7" s="111"/>
      <c r="G7" s="207">
        <v>0</v>
      </c>
      <c r="H7" s="71"/>
      <c r="I7" s="71">
        <v>0</v>
      </c>
      <c r="J7" s="71"/>
      <c r="K7" s="71">
        <f>G7+I7</f>
        <v>0</v>
      </c>
      <c r="L7" s="71"/>
      <c r="M7" s="71">
        <v>8269843927</v>
      </c>
      <c r="N7" s="71"/>
      <c r="O7" s="71">
        <v>0</v>
      </c>
      <c r="P7" s="71"/>
      <c r="Q7" s="71">
        <f>M7+O7</f>
        <v>8269843927</v>
      </c>
      <c r="R7" s="277"/>
      <c r="T7" s="219"/>
      <c r="V7" s="230"/>
      <c r="X7" s="226"/>
      <c r="Y7" s="153"/>
      <c r="AC7" s="219"/>
      <c r="AG7" s="226"/>
      <c r="AH7" s="153"/>
    </row>
    <row r="8" spans="1:34" ht="30" customHeight="1">
      <c r="A8" s="222" t="s">
        <v>110</v>
      </c>
      <c r="B8" s="180"/>
      <c r="C8" s="179" t="s">
        <v>112</v>
      </c>
      <c r="D8" s="111"/>
      <c r="E8" s="90">
        <v>0.18</v>
      </c>
      <c r="F8" s="111"/>
      <c r="G8" s="80">
        <v>5560104913</v>
      </c>
      <c r="H8" s="71"/>
      <c r="I8" s="71">
        <v>0</v>
      </c>
      <c r="J8" s="71"/>
      <c r="K8" s="71">
        <f t="shared" ref="K8:K12" si="0">G8+I8</f>
        <v>5560104913</v>
      </c>
      <c r="L8" s="71"/>
      <c r="M8" s="71">
        <v>35831428029</v>
      </c>
      <c r="N8" s="71"/>
      <c r="O8" s="71">
        <v>0</v>
      </c>
      <c r="P8" s="71"/>
      <c r="Q8" s="71">
        <f t="shared" ref="Q8:Q12" si="1">M8+O8</f>
        <v>35831428029</v>
      </c>
      <c r="R8" s="277"/>
      <c r="S8" s="230"/>
      <c r="T8" s="216"/>
      <c r="V8" s="230"/>
      <c r="X8" s="226"/>
      <c r="Y8" s="153"/>
      <c r="AC8" s="218"/>
      <c r="AE8" s="226"/>
      <c r="AG8" s="226"/>
      <c r="AH8" s="153"/>
    </row>
    <row r="9" spans="1:34" ht="30" customHeight="1">
      <c r="A9" s="222" t="s">
        <v>131</v>
      </c>
      <c r="B9" s="180"/>
      <c r="C9" s="179" t="s">
        <v>133</v>
      </c>
      <c r="D9" s="111"/>
      <c r="E9" s="90">
        <v>0.15</v>
      </c>
      <c r="F9" s="111"/>
      <c r="G9" s="80">
        <v>0</v>
      </c>
      <c r="H9" s="71"/>
      <c r="I9" s="71">
        <v>0</v>
      </c>
      <c r="J9" s="71"/>
      <c r="K9" s="71">
        <f t="shared" si="0"/>
        <v>0</v>
      </c>
      <c r="L9" s="71"/>
      <c r="M9" s="71">
        <v>760435788</v>
      </c>
      <c r="N9" s="71"/>
      <c r="O9" s="71">
        <v>0</v>
      </c>
      <c r="P9" s="71"/>
      <c r="Q9" s="71">
        <f t="shared" si="1"/>
        <v>760435788</v>
      </c>
      <c r="R9" s="277"/>
      <c r="T9" s="216"/>
      <c r="V9" s="230"/>
      <c r="X9" s="226"/>
      <c r="Y9" s="153"/>
      <c r="AC9" s="218"/>
      <c r="AE9" s="232"/>
      <c r="AG9" s="226"/>
      <c r="AH9" s="153"/>
    </row>
    <row r="10" spans="1:34" ht="30" customHeight="1">
      <c r="A10" s="222" t="s">
        <v>145</v>
      </c>
      <c r="B10" s="180"/>
      <c r="C10" s="179" t="s">
        <v>147</v>
      </c>
      <c r="D10" s="111"/>
      <c r="E10" s="90">
        <v>0.21</v>
      </c>
      <c r="F10" s="111"/>
      <c r="G10" s="80">
        <v>5802142915</v>
      </c>
      <c r="H10" s="71"/>
      <c r="I10" s="71">
        <v>0</v>
      </c>
      <c r="J10" s="71"/>
      <c r="K10" s="71">
        <f t="shared" si="0"/>
        <v>5802142915</v>
      </c>
      <c r="L10" s="71"/>
      <c r="M10" s="71">
        <v>38803259151</v>
      </c>
      <c r="N10" s="71"/>
      <c r="O10" s="71">
        <v>0</v>
      </c>
      <c r="P10" s="71"/>
      <c r="Q10" s="71">
        <f t="shared" si="1"/>
        <v>38803259151</v>
      </c>
      <c r="R10" s="277"/>
      <c r="S10" s="230"/>
      <c r="T10" s="216"/>
      <c r="V10" s="230"/>
      <c r="X10" s="226"/>
      <c r="Y10" s="153"/>
      <c r="AC10" s="218"/>
      <c r="AE10" s="232"/>
      <c r="AG10" s="226"/>
      <c r="AH10" s="153"/>
    </row>
    <row r="11" spans="1:34" ht="30" customHeight="1">
      <c r="A11" s="222" t="s">
        <v>283</v>
      </c>
      <c r="B11" s="180"/>
      <c r="C11" s="179" t="s">
        <v>287</v>
      </c>
      <c r="D11" s="111"/>
      <c r="E11" s="90">
        <v>0.23</v>
      </c>
      <c r="F11" s="111"/>
      <c r="G11" s="80">
        <v>24446463115</v>
      </c>
      <c r="H11" s="71"/>
      <c r="I11" s="71">
        <v>0</v>
      </c>
      <c r="J11" s="71"/>
      <c r="K11" s="71">
        <f t="shared" si="0"/>
        <v>24446463115</v>
      </c>
      <c r="L11" s="71"/>
      <c r="M11" s="71">
        <v>29283989071</v>
      </c>
      <c r="N11" s="71"/>
      <c r="O11" s="71">
        <v>0</v>
      </c>
      <c r="P11" s="71"/>
      <c r="Q11" s="71">
        <f t="shared" si="1"/>
        <v>29283989071</v>
      </c>
      <c r="R11" s="277"/>
      <c r="S11" s="230"/>
      <c r="T11" s="216"/>
      <c r="V11" s="230"/>
      <c r="X11" s="226"/>
      <c r="Y11" s="153"/>
      <c r="AC11" s="218"/>
      <c r="AE11" s="226"/>
      <c r="AG11" s="226"/>
      <c r="AH11" s="153"/>
    </row>
    <row r="12" spans="1:34" ht="30" customHeight="1">
      <c r="A12" s="191" t="s">
        <v>132</v>
      </c>
      <c r="B12" s="180"/>
      <c r="C12" s="179" t="s">
        <v>134</v>
      </c>
      <c r="D12" s="111"/>
      <c r="E12" s="90">
        <v>0.18</v>
      </c>
      <c r="F12" s="111"/>
      <c r="G12" s="80">
        <v>0</v>
      </c>
      <c r="H12" s="71"/>
      <c r="I12" s="71">
        <v>0</v>
      </c>
      <c r="J12" s="71"/>
      <c r="K12" s="71">
        <f t="shared" si="0"/>
        <v>0</v>
      </c>
      <c r="L12" s="71"/>
      <c r="M12" s="71">
        <v>38098063699</v>
      </c>
      <c r="N12" s="71"/>
      <c r="O12" s="71">
        <v>0</v>
      </c>
      <c r="P12" s="71"/>
      <c r="Q12" s="71">
        <f t="shared" si="1"/>
        <v>38098063699</v>
      </c>
      <c r="R12" s="277"/>
      <c r="T12" s="218"/>
      <c r="V12" s="230"/>
      <c r="X12" s="226"/>
      <c r="Y12" s="153"/>
      <c r="AC12" s="218"/>
      <c r="AE12" s="226"/>
      <c r="AG12" s="226"/>
      <c r="AH12" s="153"/>
    </row>
    <row r="13" spans="1:34" s="111" customFormat="1" ht="24.75" customHeight="1" thickBot="1">
      <c r="A13" s="270" t="s">
        <v>2</v>
      </c>
      <c r="B13" s="271"/>
      <c r="C13" s="272"/>
      <c r="D13" s="273"/>
      <c r="E13" s="274"/>
      <c r="F13" s="275">
        <f>SUM(F7:F12)</f>
        <v>0</v>
      </c>
      <c r="G13" s="275">
        <f>SUM(G7:G12)</f>
        <v>35808710943</v>
      </c>
      <c r="H13" s="276"/>
      <c r="I13" s="275">
        <f>SUM(I7:I12)</f>
        <v>0</v>
      </c>
      <c r="J13" s="276">
        <f>SUM(J7:J12)</f>
        <v>0</v>
      </c>
      <c r="K13" s="275">
        <f>SUM(K7:K12)</f>
        <v>35808710943</v>
      </c>
      <c r="L13" s="276"/>
      <c r="M13" s="275">
        <f>SUM(M7:M12)</f>
        <v>151047019665</v>
      </c>
      <c r="N13" s="276"/>
      <c r="O13" s="275">
        <f>SUM(O7:O12)</f>
        <v>0</v>
      </c>
      <c r="P13" s="276"/>
      <c r="Q13" s="275">
        <f>SUM(Q7:Q12)</f>
        <v>151047019665</v>
      </c>
      <c r="T13" s="217"/>
      <c r="U13" s="216"/>
      <c r="V13" s="230"/>
      <c r="W13" s="216"/>
      <c r="Y13" s="178"/>
      <c r="AC13" s="218"/>
      <c r="AD13" s="216"/>
      <c r="AF13" s="216"/>
      <c r="AH13" s="178"/>
    </row>
    <row r="14" spans="1:34" ht="30.75" customHeight="1" thickTop="1">
      <c r="H14" s="71"/>
      <c r="J14" s="71"/>
      <c r="L14" s="71"/>
      <c r="P14" s="71"/>
    </row>
  </sheetData>
  <autoFilter ref="A6:Q12" xr:uid="{00000000-0009-0000-0000-000006000000}">
    <sortState xmlns:xlrd2="http://schemas.microsoft.com/office/spreadsheetml/2017/richdata2" ref="A7:Q12">
      <sortCondition descending="1" ref="A6:A12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conditionalFormatting sqref="A12">
    <cfRule type="duplicateValues" dxfId="0" priority="1"/>
  </conditionalFormatting>
  <printOptions horizontalCentered="1"/>
  <pageMargins left="0" right="0" top="0" bottom="0" header="0.3" footer="0.3"/>
  <pageSetup paperSize="9" scale="72" fitToHeight="0" orientation="landscape" r:id="rId1"/>
  <colBreaks count="1" manualBreakCount="1">
    <brk id="17" max="1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N101"/>
  <sheetViews>
    <sheetView rightToLeft="1" view="pageBreakPreview" topLeftCell="A97" zoomScale="70" zoomScaleNormal="100" zoomScaleSheetLayoutView="70" workbookViewId="0">
      <selection activeCell="D6" sqref="D6"/>
    </sheetView>
  </sheetViews>
  <sheetFormatPr defaultColWidth="9.140625" defaultRowHeight="30.75" customHeight="1"/>
  <cols>
    <col min="1" max="1" width="37.5703125" style="144" customWidth="1"/>
    <col min="2" max="2" width="0.85546875" style="144" customWidth="1"/>
    <col min="3" max="3" width="1" style="144" customWidth="1"/>
    <col min="4" max="4" width="19.140625" style="77" customWidth="1"/>
    <col min="5" max="5" width="0.85546875" style="77" customWidth="1"/>
    <col min="6" max="6" width="14" style="77" customWidth="1"/>
    <col min="7" max="7" width="0.7109375" style="77" customWidth="1"/>
    <col min="8" max="8" width="18.140625" style="77" customWidth="1"/>
    <col min="9" max="9" width="0.7109375" style="77" customWidth="1"/>
    <col min="10" max="10" width="20" style="77" customWidth="1"/>
    <col min="11" max="11" width="0.5703125" style="77" customWidth="1"/>
    <col min="12" max="12" width="18.140625" style="77" customWidth="1"/>
    <col min="13" max="13" width="0.5703125" style="77" customWidth="1"/>
    <col min="14" max="14" width="18.85546875" style="77" customWidth="1"/>
    <col min="15" max="16384" width="9.140625" style="144"/>
  </cols>
  <sheetData>
    <row r="1" spans="1:14" ht="30.75" customHeight="1">
      <c r="A1" s="314" t="s">
        <v>84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ht="30.75" customHeight="1">
      <c r="A2" s="314" t="s">
        <v>53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14" ht="30.75" customHeight="1">
      <c r="A3" s="314" t="str">
        <f>' سهام'!A3:W3</f>
        <v>برای ماه منتهی به 1403/03/31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30.75" customHeight="1">
      <c r="A4" s="375" t="s">
        <v>348</v>
      </c>
      <c r="B4" s="375"/>
      <c r="C4" s="375"/>
      <c r="D4" s="375"/>
      <c r="E4" s="73"/>
      <c r="F4" s="74"/>
      <c r="G4" s="74"/>
      <c r="H4" s="74"/>
      <c r="I4" s="74"/>
      <c r="J4" s="74"/>
      <c r="K4" s="74"/>
      <c r="L4" s="71"/>
      <c r="M4" s="74"/>
      <c r="N4" s="74"/>
    </row>
    <row r="5" spans="1:14" ht="30.75" customHeight="1" thickBot="1">
      <c r="A5" s="213"/>
      <c r="B5" s="287"/>
      <c r="C5" s="175"/>
      <c r="D5" s="377" t="s">
        <v>357</v>
      </c>
      <c r="E5" s="377"/>
      <c r="F5" s="377"/>
      <c r="G5" s="377"/>
      <c r="H5" s="377"/>
      <c r="I5" s="74"/>
      <c r="J5" s="377" t="s">
        <v>355</v>
      </c>
      <c r="K5" s="377"/>
      <c r="L5" s="377"/>
      <c r="M5" s="377"/>
      <c r="N5" s="377"/>
    </row>
    <row r="6" spans="1:14" ht="42" customHeight="1" thickBot="1">
      <c r="A6" s="19" t="s">
        <v>35</v>
      </c>
      <c r="B6" s="176"/>
      <c r="C6" s="176"/>
      <c r="D6" s="75" t="s">
        <v>54</v>
      </c>
      <c r="E6" s="76"/>
      <c r="F6" s="75" t="s">
        <v>37</v>
      </c>
      <c r="G6" s="76"/>
      <c r="H6" s="75" t="s">
        <v>38</v>
      </c>
      <c r="I6" s="74"/>
      <c r="J6" s="75" t="s">
        <v>54</v>
      </c>
      <c r="K6" s="76"/>
      <c r="L6" s="75" t="s">
        <v>37</v>
      </c>
      <c r="M6" s="76"/>
      <c r="N6" s="75" t="s">
        <v>38</v>
      </c>
    </row>
    <row r="7" spans="1:14" ht="30" customHeight="1">
      <c r="A7" s="222" t="s">
        <v>109</v>
      </c>
      <c r="B7" s="180"/>
      <c r="C7" s="111"/>
      <c r="D7" s="80">
        <v>2431</v>
      </c>
      <c r="E7" s="71"/>
      <c r="F7" s="71">
        <v>0</v>
      </c>
      <c r="G7" s="71"/>
      <c r="H7" s="71">
        <f>D7+F7</f>
        <v>2431</v>
      </c>
      <c r="I7" s="71"/>
      <c r="J7" s="71">
        <v>14215</v>
      </c>
      <c r="K7" s="71"/>
      <c r="L7" s="71">
        <v>0</v>
      </c>
      <c r="M7" s="71"/>
      <c r="N7" s="71">
        <f>J7+L7</f>
        <v>14215</v>
      </c>
    </row>
    <row r="8" spans="1:14" ht="30" customHeight="1">
      <c r="A8" s="222" t="s">
        <v>102</v>
      </c>
      <c r="B8" s="180"/>
      <c r="C8" s="111"/>
      <c r="D8" s="80">
        <v>8643</v>
      </c>
      <c r="E8" s="71"/>
      <c r="F8" s="71">
        <v>0</v>
      </c>
      <c r="G8" s="71"/>
      <c r="H8" s="71">
        <f t="shared" ref="H8:H71" si="0">D8+F8</f>
        <v>8643</v>
      </c>
      <c r="I8" s="71"/>
      <c r="J8" s="71">
        <f>35948+8467896377</f>
        <v>8467932325</v>
      </c>
      <c r="K8" s="71"/>
      <c r="L8" s="71">
        <v>0</v>
      </c>
      <c r="M8" s="71"/>
      <c r="N8" s="71">
        <f t="shared" ref="N8:N71" si="1">J8+L8</f>
        <v>8467932325</v>
      </c>
    </row>
    <row r="9" spans="1:14" s="111" customFormat="1" ht="30.75" customHeight="1" thickBot="1">
      <c r="A9" s="222" t="s">
        <v>288</v>
      </c>
      <c r="B9" s="180"/>
      <c r="D9" s="71">
        <v>2589041091</v>
      </c>
      <c r="E9" s="71"/>
      <c r="F9" s="71">
        <v>-25023387</v>
      </c>
      <c r="G9" s="71"/>
      <c r="H9" s="71">
        <f t="shared" si="0"/>
        <v>2564017704</v>
      </c>
      <c r="I9" s="71"/>
      <c r="J9" s="71">
        <v>3883561636.5000005</v>
      </c>
      <c r="K9" s="71"/>
      <c r="L9" s="71">
        <v>-48271549</v>
      </c>
      <c r="M9" s="71"/>
      <c r="N9" s="71">
        <f t="shared" si="1"/>
        <v>3835290087.5000005</v>
      </c>
    </row>
    <row r="10" spans="1:14" s="111" customFormat="1" ht="30.75" customHeight="1" thickBot="1">
      <c r="A10" s="222" t="s">
        <v>289</v>
      </c>
      <c r="B10" s="180"/>
      <c r="D10" s="207">
        <v>7149863005</v>
      </c>
      <c r="E10" s="71"/>
      <c r="F10" s="71">
        <v>-69104269</v>
      </c>
      <c r="G10" s="71"/>
      <c r="H10" s="71">
        <f t="shared" si="0"/>
        <v>7080758736</v>
      </c>
      <c r="I10" s="71"/>
      <c r="J10" s="71">
        <v>11317191766.500002</v>
      </c>
      <c r="K10" s="71"/>
      <c r="L10" s="71">
        <v>-140872025</v>
      </c>
      <c r="M10" s="71"/>
      <c r="N10" s="71">
        <f t="shared" si="1"/>
        <v>11176319741.500002</v>
      </c>
    </row>
    <row r="11" spans="1:14" ht="30" customHeight="1">
      <c r="A11" s="222" t="s">
        <v>180</v>
      </c>
      <c r="B11" s="180"/>
      <c r="C11" s="111"/>
      <c r="D11" s="80">
        <v>0</v>
      </c>
      <c r="E11" s="71"/>
      <c r="F11" s="71">
        <v>0</v>
      </c>
      <c r="G11" s="71"/>
      <c r="H11" s="71">
        <f t="shared" si="0"/>
        <v>0</v>
      </c>
      <c r="I11" s="71"/>
      <c r="J11" s="71">
        <v>1134246556.2616823</v>
      </c>
      <c r="K11" s="71"/>
      <c r="L11" s="71">
        <v>-1185484</v>
      </c>
      <c r="M11" s="71"/>
      <c r="N11" s="71">
        <f t="shared" si="1"/>
        <v>1133061072.2616823</v>
      </c>
    </row>
    <row r="12" spans="1:14" s="111" customFormat="1" ht="30.75" customHeight="1">
      <c r="A12" s="222" t="s">
        <v>114</v>
      </c>
      <c r="B12" s="180"/>
      <c r="D12" s="71">
        <v>0</v>
      </c>
      <c r="E12" s="71"/>
      <c r="F12" s="71">
        <v>0</v>
      </c>
      <c r="G12" s="71"/>
      <c r="H12" s="71">
        <f t="shared" si="0"/>
        <v>0</v>
      </c>
      <c r="I12" s="71"/>
      <c r="J12" s="71">
        <v>10554357.980769232</v>
      </c>
      <c r="K12" s="71"/>
      <c r="L12" s="71">
        <v>0</v>
      </c>
      <c r="M12" s="71"/>
      <c r="N12" s="71">
        <f t="shared" si="1"/>
        <v>10554357.980769232</v>
      </c>
    </row>
    <row r="13" spans="1:14" s="111" customFormat="1" ht="30.75" customHeight="1">
      <c r="A13" s="222" t="s">
        <v>116</v>
      </c>
      <c r="B13" s="180"/>
      <c r="D13" s="80">
        <v>0</v>
      </c>
      <c r="E13" s="71"/>
      <c r="F13" s="71">
        <v>0</v>
      </c>
      <c r="G13" s="71"/>
      <c r="H13" s="71">
        <f t="shared" si="0"/>
        <v>0</v>
      </c>
      <c r="I13" s="71"/>
      <c r="J13" s="71">
        <v>13592275.961538462</v>
      </c>
      <c r="K13" s="71"/>
      <c r="L13" s="71">
        <v>0</v>
      </c>
      <c r="M13" s="71"/>
      <c r="N13" s="71">
        <f t="shared" si="1"/>
        <v>13592275.961538462</v>
      </c>
    </row>
    <row r="14" spans="1:14" s="111" customFormat="1" ht="30.75" customHeight="1">
      <c r="A14" s="222" t="s">
        <v>183</v>
      </c>
      <c r="B14" s="180"/>
      <c r="D14" s="80">
        <v>0</v>
      </c>
      <c r="E14" s="71"/>
      <c r="F14" s="71">
        <v>0</v>
      </c>
      <c r="G14" s="71"/>
      <c r="H14" s="71">
        <f t="shared" si="0"/>
        <v>0</v>
      </c>
      <c r="I14" s="71"/>
      <c r="J14" s="178">
        <v>11624457203.831776</v>
      </c>
      <c r="K14" s="71"/>
      <c r="L14" s="71">
        <v>0</v>
      </c>
      <c r="M14" s="71"/>
      <c r="N14" s="71">
        <f t="shared" si="1"/>
        <v>11624457203.831776</v>
      </c>
    </row>
    <row r="15" spans="1:14" s="111" customFormat="1" ht="30.75" customHeight="1">
      <c r="A15" s="222" t="s">
        <v>127</v>
      </c>
      <c r="B15" s="180"/>
      <c r="D15" s="71">
        <v>0</v>
      </c>
      <c r="E15" s="71"/>
      <c r="F15" s="71">
        <v>0</v>
      </c>
      <c r="G15" s="71"/>
      <c r="H15" s="71">
        <f t="shared" si="0"/>
        <v>0</v>
      </c>
      <c r="I15" s="71"/>
      <c r="J15" s="178">
        <v>3312018277.5862069</v>
      </c>
      <c r="K15" s="71"/>
      <c r="L15" s="71">
        <v>0</v>
      </c>
      <c r="M15" s="71"/>
      <c r="N15" s="71">
        <f t="shared" si="1"/>
        <v>3312018277.5862069</v>
      </c>
    </row>
    <row r="16" spans="1:14" ht="30" customHeight="1">
      <c r="A16" s="222" t="s">
        <v>125</v>
      </c>
      <c r="B16" s="180"/>
      <c r="C16" s="111"/>
      <c r="D16" s="80">
        <v>0</v>
      </c>
      <c r="E16" s="71"/>
      <c r="F16" s="71">
        <v>0</v>
      </c>
      <c r="G16" s="71"/>
      <c r="H16" s="71">
        <f t="shared" si="0"/>
        <v>0</v>
      </c>
      <c r="I16" s="71"/>
      <c r="J16" s="71">
        <v>2858263320.6896553</v>
      </c>
      <c r="K16" s="71"/>
      <c r="L16" s="71">
        <v>0</v>
      </c>
      <c r="M16" s="71"/>
      <c r="N16" s="71">
        <f t="shared" si="1"/>
        <v>2858263320.6896553</v>
      </c>
    </row>
    <row r="17" spans="1:14" ht="30" customHeight="1">
      <c r="A17" s="222" t="s">
        <v>108</v>
      </c>
      <c r="B17" s="180"/>
      <c r="C17" s="111"/>
      <c r="D17" s="80">
        <v>7580</v>
      </c>
      <c r="E17" s="71"/>
      <c r="F17" s="71">
        <v>0</v>
      </c>
      <c r="G17" s="71"/>
      <c r="H17" s="71">
        <f t="shared" si="0"/>
        <v>7580</v>
      </c>
      <c r="I17" s="71"/>
      <c r="J17" s="71">
        <v>38213</v>
      </c>
      <c r="K17" s="71"/>
      <c r="L17" s="71">
        <v>0</v>
      </c>
      <c r="M17" s="71"/>
      <c r="N17" s="71">
        <f t="shared" si="1"/>
        <v>38213</v>
      </c>
    </row>
    <row r="18" spans="1:14" s="111" customFormat="1" ht="30.75" customHeight="1" thickBot="1">
      <c r="A18" s="222" t="s">
        <v>115</v>
      </c>
      <c r="B18" s="180"/>
      <c r="D18" s="80">
        <v>1532</v>
      </c>
      <c r="E18" s="71"/>
      <c r="F18" s="71">
        <v>0</v>
      </c>
      <c r="G18" s="71"/>
      <c r="H18" s="71">
        <f t="shared" si="0"/>
        <v>1532</v>
      </c>
      <c r="I18" s="71"/>
      <c r="J18" s="71">
        <v>19037</v>
      </c>
      <c r="K18" s="71"/>
      <c r="L18" s="71">
        <v>0</v>
      </c>
      <c r="M18" s="71"/>
      <c r="N18" s="71">
        <f t="shared" si="1"/>
        <v>19037</v>
      </c>
    </row>
    <row r="19" spans="1:14" s="111" customFormat="1" ht="30.75" customHeight="1" thickBot="1">
      <c r="A19" s="222" t="s">
        <v>149</v>
      </c>
      <c r="B19" s="180"/>
      <c r="D19" s="207">
        <v>15739</v>
      </c>
      <c r="E19" s="71"/>
      <c r="F19" s="71">
        <v>0</v>
      </c>
      <c r="G19" s="71"/>
      <c r="H19" s="71">
        <f t="shared" si="0"/>
        <v>15739</v>
      </c>
      <c r="I19" s="71"/>
      <c r="J19" s="71">
        <f>263605+513795176</f>
        <v>514058781</v>
      </c>
      <c r="K19" s="71"/>
      <c r="L19" s="71">
        <v>0</v>
      </c>
      <c r="M19" s="71"/>
      <c r="N19" s="71">
        <f t="shared" si="1"/>
        <v>514058781</v>
      </c>
    </row>
    <row r="20" spans="1:14" s="111" customFormat="1" ht="30.75" customHeight="1">
      <c r="A20" s="222" t="s">
        <v>155</v>
      </c>
      <c r="B20" s="180"/>
      <c r="D20" s="80">
        <v>0</v>
      </c>
      <c r="E20" s="71"/>
      <c r="F20" s="71">
        <v>0</v>
      </c>
      <c r="G20" s="71"/>
      <c r="H20" s="71">
        <f t="shared" si="0"/>
        <v>0</v>
      </c>
      <c r="I20" s="71"/>
      <c r="J20" s="71">
        <v>2568975880</v>
      </c>
      <c r="K20" s="71"/>
      <c r="L20" s="71">
        <v>0</v>
      </c>
      <c r="M20" s="71"/>
      <c r="N20" s="71">
        <f t="shared" si="1"/>
        <v>2568975880</v>
      </c>
    </row>
    <row r="21" spans="1:14" s="111" customFormat="1" ht="30.75" customHeight="1" thickBot="1">
      <c r="A21" s="222" t="s">
        <v>148</v>
      </c>
      <c r="B21" s="180"/>
      <c r="D21" s="80">
        <f>3710+877303559</f>
        <v>877307269</v>
      </c>
      <c r="E21" s="71"/>
      <c r="F21" s="71">
        <v>-14362405</v>
      </c>
      <c r="G21" s="71"/>
      <c r="H21" s="71">
        <f t="shared" si="0"/>
        <v>862944864</v>
      </c>
      <c r="I21" s="71"/>
      <c r="J21" s="71">
        <f>31526+8325463327</f>
        <v>8325494853</v>
      </c>
      <c r="K21" s="71"/>
      <c r="L21" s="71">
        <v>0</v>
      </c>
      <c r="M21" s="71"/>
      <c r="N21" s="71">
        <f t="shared" si="1"/>
        <v>8325494853</v>
      </c>
    </row>
    <row r="22" spans="1:14" s="111" customFormat="1" ht="30.75" customHeight="1" thickBot="1">
      <c r="A22" s="222" t="s">
        <v>156</v>
      </c>
      <c r="B22" s="180"/>
      <c r="D22" s="207">
        <v>0</v>
      </c>
      <c r="E22" s="71"/>
      <c r="F22" s="71">
        <v>0</v>
      </c>
      <c r="G22" s="71"/>
      <c r="H22" s="71">
        <f t="shared" si="0"/>
        <v>0</v>
      </c>
      <c r="I22" s="71"/>
      <c r="J22" s="71">
        <v>2959370684.1509433</v>
      </c>
      <c r="K22" s="71"/>
      <c r="L22" s="71">
        <v>0</v>
      </c>
      <c r="M22" s="71"/>
      <c r="N22" s="71">
        <f t="shared" si="1"/>
        <v>2959370684.1509433</v>
      </c>
    </row>
    <row r="23" spans="1:14" s="111" customFormat="1" ht="30.75" customHeight="1" thickBot="1">
      <c r="A23" s="222" t="s">
        <v>151</v>
      </c>
      <c r="B23" s="180"/>
      <c r="D23" s="207">
        <v>0</v>
      </c>
      <c r="E23" s="71"/>
      <c r="F23" s="71">
        <v>0</v>
      </c>
      <c r="G23" s="71"/>
      <c r="H23" s="71">
        <f t="shared" si="0"/>
        <v>0</v>
      </c>
      <c r="I23" s="71"/>
      <c r="J23" s="71">
        <v>1231643837.5471697</v>
      </c>
      <c r="K23" s="71"/>
      <c r="L23" s="71">
        <v>0</v>
      </c>
      <c r="M23" s="71"/>
      <c r="N23" s="71">
        <f t="shared" si="1"/>
        <v>1231643837.5471697</v>
      </c>
    </row>
    <row r="24" spans="1:14" s="111" customFormat="1" ht="30.75" customHeight="1" thickBot="1">
      <c r="A24" s="222" t="s">
        <v>136</v>
      </c>
      <c r="B24" s="180"/>
      <c r="D24" s="207">
        <v>0</v>
      </c>
      <c r="E24" s="71"/>
      <c r="F24" s="71">
        <v>0</v>
      </c>
      <c r="G24" s="71"/>
      <c r="H24" s="71">
        <f t="shared" si="0"/>
        <v>0</v>
      </c>
      <c r="I24" s="71"/>
      <c r="J24" s="71">
        <v>883561645</v>
      </c>
      <c r="K24" s="71"/>
      <c r="L24" s="71">
        <v>0</v>
      </c>
      <c r="M24" s="71"/>
      <c r="N24" s="71">
        <f t="shared" si="1"/>
        <v>883561645</v>
      </c>
    </row>
    <row r="25" spans="1:14" s="111" customFormat="1" ht="30.75" customHeight="1" thickBot="1">
      <c r="A25" s="222" t="s">
        <v>137</v>
      </c>
      <c r="B25" s="180"/>
      <c r="D25" s="71">
        <v>0</v>
      </c>
      <c r="E25" s="71"/>
      <c r="F25" s="71">
        <v>0</v>
      </c>
      <c r="G25" s="71"/>
      <c r="H25" s="71">
        <f t="shared" si="0"/>
        <v>0</v>
      </c>
      <c r="I25" s="71"/>
      <c r="J25" s="71">
        <v>140235401.03773585</v>
      </c>
      <c r="K25" s="71"/>
      <c r="L25" s="71">
        <v>0</v>
      </c>
      <c r="M25" s="71"/>
      <c r="N25" s="71">
        <f t="shared" si="1"/>
        <v>140235401.03773585</v>
      </c>
    </row>
    <row r="26" spans="1:14" s="111" customFormat="1" ht="30.75" customHeight="1" thickBot="1">
      <c r="A26" s="222" t="s">
        <v>153</v>
      </c>
      <c r="B26" s="180"/>
      <c r="D26" s="207">
        <v>0</v>
      </c>
      <c r="E26" s="71"/>
      <c r="F26" s="71">
        <v>0</v>
      </c>
      <c r="G26" s="71"/>
      <c r="H26" s="71">
        <f t="shared" si="0"/>
        <v>0</v>
      </c>
      <c r="I26" s="71"/>
      <c r="J26" s="71">
        <v>40068495</v>
      </c>
      <c r="K26" s="71"/>
      <c r="L26" s="71">
        <v>0</v>
      </c>
      <c r="M26" s="71"/>
      <c r="N26" s="71">
        <f t="shared" si="1"/>
        <v>40068495</v>
      </c>
    </row>
    <row r="27" spans="1:14" s="111" customFormat="1" ht="30.75" customHeight="1" thickBot="1">
      <c r="A27" s="222" t="s">
        <v>139</v>
      </c>
      <c r="B27" s="180"/>
      <c r="D27" s="207">
        <v>0</v>
      </c>
      <c r="E27" s="71"/>
      <c r="F27" s="71">
        <v>0</v>
      </c>
      <c r="G27" s="71"/>
      <c r="H27" s="71">
        <f t="shared" si="0"/>
        <v>0</v>
      </c>
      <c r="I27" s="71"/>
      <c r="J27" s="71">
        <v>51828902.830188677</v>
      </c>
      <c r="K27" s="71"/>
      <c r="L27" s="71">
        <v>0</v>
      </c>
      <c r="M27" s="71"/>
      <c r="N27" s="71">
        <f t="shared" si="1"/>
        <v>51828902.830188677</v>
      </c>
    </row>
    <row r="28" spans="1:14" s="111" customFormat="1" ht="30.75" customHeight="1" thickBot="1">
      <c r="A28" s="222" t="s">
        <v>138</v>
      </c>
      <c r="B28" s="180"/>
      <c r="D28" s="71">
        <v>0</v>
      </c>
      <c r="E28" s="71"/>
      <c r="F28" s="71">
        <v>0</v>
      </c>
      <c r="G28" s="71"/>
      <c r="H28" s="71">
        <f t="shared" si="0"/>
        <v>0</v>
      </c>
      <c r="I28" s="71"/>
      <c r="J28" s="71">
        <v>80136988.301886797</v>
      </c>
      <c r="K28" s="71"/>
      <c r="L28" s="71">
        <v>0</v>
      </c>
      <c r="M28" s="71"/>
      <c r="N28" s="71">
        <f t="shared" si="1"/>
        <v>80136988.301886797</v>
      </c>
    </row>
    <row r="29" spans="1:14" s="111" customFormat="1" ht="30.75" customHeight="1" thickBot="1">
      <c r="A29" s="222" t="s">
        <v>358</v>
      </c>
      <c r="B29" s="180"/>
      <c r="D29" s="207">
        <v>2631910677</v>
      </c>
      <c r="E29" s="71"/>
      <c r="F29" s="71">
        <v>0</v>
      </c>
      <c r="G29" s="71"/>
      <c r="H29" s="71">
        <f t="shared" si="0"/>
        <v>2631910677</v>
      </c>
      <c r="I29" s="71"/>
      <c r="J29" s="71">
        <v>2631910677</v>
      </c>
      <c r="K29" s="71"/>
      <c r="L29" s="71">
        <v>-14362405</v>
      </c>
      <c r="M29" s="71"/>
      <c r="N29" s="71">
        <f t="shared" si="1"/>
        <v>2617548272</v>
      </c>
    </row>
    <row r="30" spans="1:14" s="111" customFormat="1" ht="30.75" customHeight="1" thickBot="1">
      <c r="A30" s="222" t="s">
        <v>260</v>
      </c>
      <c r="B30" s="180"/>
      <c r="D30" s="207">
        <v>0</v>
      </c>
      <c r="E30" s="71"/>
      <c r="F30" s="71">
        <v>0</v>
      </c>
      <c r="G30" s="71"/>
      <c r="H30" s="71">
        <f t="shared" si="0"/>
        <v>0</v>
      </c>
      <c r="I30" s="71"/>
      <c r="J30" s="71">
        <v>24265738358.684216</v>
      </c>
      <c r="K30" s="71"/>
      <c r="L30" s="71">
        <v>0</v>
      </c>
      <c r="M30" s="71"/>
      <c r="N30" s="71">
        <f t="shared" si="1"/>
        <v>24265738358.684216</v>
      </c>
    </row>
    <row r="31" spans="1:14" s="111" customFormat="1" ht="30.75" customHeight="1" thickBot="1">
      <c r="A31" s="222" t="s">
        <v>154</v>
      </c>
      <c r="B31" s="180"/>
      <c r="D31" s="71">
        <v>0</v>
      </c>
      <c r="E31" s="71"/>
      <c r="F31" s="71">
        <v>0</v>
      </c>
      <c r="G31" s="71"/>
      <c r="H31" s="71">
        <f t="shared" si="0"/>
        <v>0</v>
      </c>
      <c r="I31" s="71"/>
      <c r="J31" s="71">
        <v>1084508923</v>
      </c>
      <c r="K31" s="71"/>
      <c r="L31" s="71">
        <v>0</v>
      </c>
      <c r="M31" s="71"/>
      <c r="N31" s="71">
        <f t="shared" si="1"/>
        <v>1084508923</v>
      </c>
    </row>
    <row r="32" spans="1:14" s="111" customFormat="1" ht="30.75" customHeight="1" thickBot="1">
      <c r="A32" s="222" t="s">
        <v>175</v>
      </c>
      <c r="B32" s="180"/>
      <c r="D32" s="207">
        <v>31129888</v>
      </c>
      <c r="E32" s="71"/>
      <c r="F32" s="71">
        <v>0</v>
      </c>
      <c r="G32" s="71"/>
      <c r="H32" s="71">
        <f t="shared" si="0"/>
        <v>31129888</v>
      </c>
      <c r="I32" s="71"/>
      <c r="J32" s="71">
        <v>295922568</v>
      </c>
      <c r="K32" s="71"/>
      <c r="L32" s="71">
        <v>0</v>
      </c>
      <c r="M32" s="71"/>
      <c r="N32" s="71">
        <f t="shared" si="1"/>
        <v>295922568</v>
      </c>
    </row>
    <row r="33" spans="1:14" s="111" customFormat="1" ht="30.75" customHeight="1" thickBot="1">
      <c r="A33" s="222" t="s">
        <v>275</v>
      </c>
      <c r="B33" s="180"/>
      <c r="D33" s="207">
        <v>1329351468</v>
      </c>
      <c r="E33" s="71"/>
      <c r="F33" s="71">
        <v>0</v>
      </c>
      <c r="G33" s="71"/>
      <c r="H33" s="71">
        <f t="shared" si="0"/>
        <v>1329351468</v>
      </c>
      <c r="I33" s="71"/>
      <c r="J33" s="71">
        <v>3660564766</v>
      </c>
      <c r="K33" s="71"/>
      <c r="L33" s="71">
        <v>-19100715</v>
      </c>
      <c r="M33" s="71"/>
      <c r="N33" s="71">
        <f t="shared" si="1"/>
        <v>3641464051</v>
      </c>
    </row>
    <row r="34" spans="1:14" s="111" customFormat="1" ht="30.75" customHeight="1">
      <c r="A34" s="222" t="s">
        <v>259</v>
      </c>
      <c r="B34" s="180"/>
      <c r="D34" s="80">
        <v>159402644</v>
      </c>
      <c r="E34" s="71"/>
      <c r="F34" s="71">
        <v>0</v>
      </c>
      <c r="G34" s="71"/>
      <c r="H34" s="71">
        <f t="shared" si="0"/>
        <v>159402644</v>
      </c>
      <c r="I34" s="71"/>
      <c r="J34" s="178">
        <v>743527925</v>
      </c>
      <c r="K34" s="71"/>
      <c r="L34" s="71">
        <v>-2894332</v>
      </c>
      <c r="M34" s="71"/>
      <c r="N34" s="71">
        <f t="shared" si="1"/>
        <v>740633593</v>
      </c>
    </row>
    <row r="35" spans="1:14" s="111" customFormat="1" ht="30.75" customHeight="1" thickBot="1">
      <c r="A35" s="222" t="s">
        <v>290</v>
      </c>
      <c r="B35" s="180"/>
      <c r="D35" s="208">
        <v>38781372</v>
      </c>
      <c r="E35" s="71"/>
      <c r="F35" s="71">
        <v>-264063</v>
      </c>
      <c r="G35" s="71"/>
      <c r="H35" s="71">
        <f t="shared" si="0"/>
        <v>38517309</v>
      </c>
      <c r="I35" s="71"/>
      <c r="J35" s="208">
        <v>61807814</v>
      </c>
      <c r="K35" s="71"/>
      <c r="L35" s="71">
        <v>-682162</v>
      </c>
      <c r="M35" s="71"/>
      <c r="N35" s="71">
        <f t="shared" si="1"/>
        <v>61125652</v>
      </c>
    </row>
    <row r="36" spans="1:14" s="111" customFormat="1" ht="30.75" customHeight="1" thickBot="1">
      <c r="A36" s="222" t="s">
        <v>291</v>
      </c>
      <c r="B36" s="180"/>
      <c r="D36" s="207">
        <v>72887675</v>
      </c>
      <c r="E36" s="71"/>
      <c r="F36" s="71">
        <v>-496293</v>
      </c>
      <c r="G36" s="71"/>
      <c r="H36" s="71">
        <f t="shared" si="0"/>
        <v>72391382</v>
      </c>
      <c r="I36" s="71"/>
      <c r="J36" s="71">
        <v>116164735</v>
      </c>
      <c r="K36" s="71"/>
      <c r="L36" s="71">
        <v>-1282090</v>
      </c>
      <c r="M36" s="71"/>
      <c r="N36" s="71">
        <f t="shared" si="1"/>
        <v>114882645</v>
      </c>
    </row>
    <row r="37" spans="1:14" s="111" customFormat="1" ht="30.75" customHeight="1">
      <c r="A37" s="222" t="s">
        <v>292</v>
      </c>
      <c r="B37" s="180"/>
      <c r="D37" s="80">
        <v>330036163</v>
      </c>
      <c r="E37" s="71"/>
      <c r="F37" s="71">
        <v>-2247220</v>
      </c>
      <c r="G37" s="71"/>
      <c r="H37" s="71">
        <f t="shared" si="0"/>
        <v>327788943</v>
      </c>
      <c r="I37" s="71"/>
      <c r="J37" s="71">
        <v>525995133</v>
      </c>
      <c r="K37" s="71"/>
      <c r="L37" s="71">
        <v>-5805318</v>
      </c>
      <c r="M37" s="71"/>
      <c r="N37" s="71">
        <f t="shared" si="1"/>
        <v>520189815</v>
      </c>
    </row>
    <row r="38" spans="1:14" s="111" customFormat="1" ht="30.75" customHeight="1" thickBot="1">
      <c r="A38" s="222" t="s">
        <v>293</v>
      </c>
      <c r="B38" s="180"/>
      <c r="D38" s="80">
        <v>185700826</v>
      </c>
      <c r="E38" s="71"/>
      <c r="F38" s="71">
        <v>-1264439</v>
      </c>
      <c r="G38" s="71"/>
      <c r="H38" s="71">
        <f t="shared" si="0"/>
        <v>184436387</v>
      </c>
      <c r="I38" s="71"/>
      <c r="J38" s="71">
        <v>295960695</v>
      </c>
      <c r="K38" s="71"/>
      <c r="L38" s="71">
        <v>-3266468</v>
      </c>
      <c r="M38" s="71"/>
      <c r="N38" s="71">
        <f t="shared" si="1"/>
        <v>292694227</v>
      </c>
    </row>
    <row r="39" spans="1:14" s="111" customFormat="1" ht="30.75" customHeight="1" thickBot="1">
      <c r="A39" s="222" t="s">
        <v>294</v>
      </c>
      <c r="B39" s="180"/>
      <c r="D39" s="207">
        <v>20475616</v>
      </c>
      <c r="E39" s="71"/>
      <c r="F39" s="71">
        <v>-139419</v>
      </c>
      <c r="G39" s="71"/>
      <c r="H39" s="71">
        <f t="shared" si="0"/>
        <v>20336197</v>
      </c>
      <c r="I39" s="71"/>
      <c r="J39" s="71">
        <v>32633013</v>
      </c>
      <c r="K39" s="71"/>
      <c r="L39" s="71">
        <v>-360165</v>
      </c>
      <c r="M39" s="71"/>
      <c r="N39" s="71">
        <f t="shared" si="1"/>
        <v>32272848</v>
      </c>
    </row>
    <row r="40" spans="1:14" s="111" customFormat="1" ht="30.75" customHeight="1" thickBot="1">
      <c r="A40" s="222" t="s">
        <v>295</v>
      </c>
      <c r="B40" s="180"/>
      <c r="D40" s="207">
        <v>821569314</v>
      </c>
      <c r="E40" s="71"/>
      <c r="F40" s="71">
        <v>-5594075</v>
      </c>
      <c r="G40" s="71"/>
      <c r="H40" s="71">
        <f t="shared" si="0"/>
        <v>815975239</v>
      </c>
      <c r="I40" s="71"/>
      <c r="J40" s="71">
        <v>1309376093</v>
      </c>
      <c r="K40" s="71"/>
      <c r="L40" s="71">
        <v>-14451360</v>
      </c>
      <c r="M40" s="71"/>
      <c r="N40" s="71">
        <f t="shared" si="1"/>
        <v>1294924733</v>
      </c>
    </row>
    <row r="41" spans="1:14" s="111" customFormat="1" ht="30.75" customHeight="1" thickBot="1">
      <c r="A41" s="222" t="s">
        <v>296</v>
      </c>
      <c r="B41" s="180"/>
      <c r="D41" s="71">
        <v>178941881</v>
      </c>
      <c r="E41" s="71"/>
      <c r="F41" s="71">
        <v>0</v>
      </c>
      <c r="G41" s="71"/>
      <c r="H41" s="71">
        <f t="shared" si="0"/>
        <v>178941881</v>
      </c>
      <c r="I41" s="71"/>
      <c r="J41" s="71">
        <v>356377808</v>
      </c>
      <c r="K41" s="71"/>
      <c r="L41" s="71">
        <v>0</v>
      </c>
      <c r="M41" s="71"/>
      <c r="N41" s="71">
        <f t="shared" si="1"/>
        <v>356377808</v>
      </c>
    </row>
    <row r="42" spans="1:14" s="111" customFormat="1" ht="30.75" customHeight="1" thickBot="1">
      <c r="A42" s="222" t="s">
        <v>297</v>
      </c>
      <c r="B42" s="180"/>
      <c r="D42" s="207">
        <v>118819105</v>
      </c>
      <c r="E42" s="71"/>
      <c r="F42" s="71">
        <v>0</v>
      </c>
      <c r="G42" s="71"/>
      <c r="H42" s="71">
        <f t="shared" si="0"/>
        <v>118819105</v>
      </c>
      <c r="I42" s="71"/>
      <c r="J42" s="71">
        <v>205648459</v>
      </c>
      <c r="K42" s="71"/>
      <c r="L42" s="71">
        <v>0</v>
      </c>
      <c r="M42" s="71"/>
      <c r="N42" s="71">
        <f t="shared" si="1"/>
        <v>205648459</v>
      </c>
    </row>
    <row r="43" spans="1:14" s="111" customFormat="1" ht="30.75" customHeight="1">
      <c r="A43" s="222" t="s">
        <v>298</v>
      </c>
      <c r="B43" s="180"/>
      <c r="D43" s="208">
        <v>1232876718</v>
      </c>
      <c r="E43" s="71"/>
      <c r="F43" s="71">
        <v>0</v>
      </c>
      <c r="G43" s="71"/>
      <c r="H43" s="71">
        <f t="shared" si="0"/>
        <v>1232876718</v>
      </c>
      <c r="I43" s="71">
        <f>E43+G43</f>
        <v>0</v>
      </c>
      <c r="J43" s="178">
        <v>4068493151</v>
      </c>
      <c r="K43" s="71"/>
      <c r="L43" s="71">
        <v>0</v>
      </c>
      <c r="M43" s="71"/>
      <c r="N43" s="71">
        <f t="shared" si="1"/>
        <v>4068493151</v>
      </c>
    </row>
    <row r="44" spans="1:14" s="111" customFormat="1" ht="30.75" customHeight="1" thickBot="1">
      <c r="A44" s="222" t="s">
        <v>299</v>
      </c>
      <c r="B44" s="180"/>
      <c r="D44" s="80">
        <v>214421918</v>
      </c>
      <c r="E44" s="71"/>
      <c r="F44" s="71">
        <v>-608334</v>
      </c>
      <c r="G44" s="71"/>
      <c r="H44" s="71">
        <f t="shared" si="0"/>
        <v>213813584</v>
      </c>
      <c r="I44" s="71"/>
      <c r="J44" s="71">
        <v>388639728</v>
      </c>
      <c r="K44" s="71"/>
      <c r="L44" s="71">
        <v>-3771670</v>
      </c>
      <c r="M44" s="71"/>
      <c r="N44" s="71">
        <f t="shared" si="1"/>
        <v>384868058</v>
      </c>
    </row>
    <row r="45" spans="1:14" s="111" customFormat="1" ht="30.75" customHeight="1" thickBot="1">
      <c r="A45" s="222" t="s">
        <v>300</v>
      </c>
      <c r="B45" s="180"/>
      <c r="D45" s="207">
        <v>503013698</v>
      </c>
      <c r="E45" s="71"/>
      <c r="F45" s="71">
        <v>-1427094</v>
      </c>
      <c r="G45" s="71"/>
      <c r="H45" s="71">
        <f t="shared" si="0"/>
        <v>501586604</v>
      </c>
      <c r="I45" s="71"/>
      <c r="J45" s="71">
        <v>911712326</v>
      </c>
      <c r="K45" s="71"/>
      <c r="L45" s="71">
        <v>-8847984</v>
      </c>
      <c r="M45" s="71"/>
      <c r="N45" s="71">
        <f t="shared" si="1"/>
        <v>902864342</v>
      </c>
    </row>
    <row r="46" spans="1:14" s="111" customFormat="1" ht="30.75" customHeight="1" thickBot="1">
      <c r="A46" s="222" t="s">
        <v>301</v>
      </c>
      <c r="B46" s="180"/>
      <c r="D46" s="207">
        <v>576342735</v>
      </c>
      <c r="E46" s="71"/>
      <c r="F46" s="71">
        <v>0</v>
      </c>
      <c r="G46" s="71"/>
      <c r="H46" s="71">
        <f t="shared" si="0"/>
        <v>576342735</v>
      </c>
      <c r="I46" s="71"/>
      <c r="J46" s="71">
        <v>1189390677</v>
      </c>
      <c r="K46" s="71"/>
      <c r="L46" s="71">
        <v>-4914274</v>
      </c>
      <c r="M46" s="71"/>
      <c r="N46" s="71">
        <f t="shared" si="1"/>
        <v>1184476403</v>
      </c>
    </row>
    <row r="47" spans="1:14" s="111" customFormat="1" ht="30.75" customHeight="1" thickBot="1">
      <c r="A47" s="222" t="s">
        <v>274</v>
      </c>
      <c r="B47" s="180"/>
      <c r="D47" s="207">
        <v>801274623</v>
      </c>
      <c r="E47" s="71"/>
      <c r="F47" s="71">
        <v>0</v>
      </c>
      <c r="G47" s="71"/>
      <c r="H47" s="71">
        <f t="shared" si="0"/>
        <v>801274623</v>
      </c>
      <c r="I47" s="71"/>
      <c r="J47" s="71">
        <v>1731787073</v>
      </c>
      <c r="K47" s="71"/>
      <c r="L47" s="71">
        <v>-14549035</v>
      </c>
      <c r="M47" s="71"/>
      <c r="N47" s="71">
        <f t="shared" si="1"/>
        <v>1717238038</v>
      </c>
    </row>
    <row r="48" spans="1:14" s="111" customFormat="1" ht="30.75" customHeight="1" thickBot="1">
      <c r="A48" s="222" t="s">
        <v>258</v>
      </c>
      <c r="B48" s="180"/>
      <c r="D48" s="208">
        <v>895666438</v>
      </c>
      <c r="E48" s="71"/>
      <c r="F48" s="71">
        <v>0</v>
      </c>
      <c r="G48" s="71"/>
      <c r="H48" s="71">
        <f t="shared" si="0"/>
        <v>895666438</v>
      </c>
      <c r="I48" s="71"/>
      <c r="J48" s="71">
        <v>2744784254</v>
      </c>
      <c r="K48" s="71"/>
      <c r="L48" s="71">
        <v>-16262942</v>
      </c>
      <c r="M48" s="71"/>
      <c r="N48" s="71">
        <f t="shared" si="1"/>
        <v>2728521312</v>
      </c>
    </row>
    <row r="49" spans="1:14" s="111" customFormat="1" ht="30.75" customHeight="1" thickBot="1">
      <c r="A49" s="222" t="s">
        <v>257</v>
      </c>
      <c r="B49" s="180"/>
      <c r="D49" s="207">
        <v>1691198630</v>
      </c>
      <c r="E49" s="71"/>
      <c r="F49" s="71">
        <v>0</v>
      </c>
      <c r="G49" s="71"/>
      <c r="H49" s="71">
        <f t="shared" si="0"/>
        <v>1691198630</v>
      </c>
      <c r="I49" s="71"/>
      <c r="J49" s="71">
        <v>5455479467</v>
      </c>
      <c r="K49" s="71"/>
      <c r="L49" s="71">
        <v>-30707709</v>
      </c>
      <c r="M49" s="71"/>
      <c r="N49" s="71">
        <f t="shared" si="1"/>
        <v>5424771758</v>
      </c>
    </row>
    <row r="50" spans="1:14" s="111" customFormat="1" ht="30.75" customHeight="1">
      <c r="A50" s="222" t="s">
        <v>256</v>
      </c>
      <c r="B50" s="180"/>
      <c r="D50" s="71">
        <v>229315068</v>
      </c>
      <c r="E50" s="71"/>
      <c r="F50" s="71">
        <v>0</v>
      </c>
      <c r="G50" s="71"/>
      <c r="H50" s="71">
        <f t="shared" si="0"/>
        <v>229315068</v>
      </c>
      <c r="I50" s="71"/>
      <c r="J50" s="71">
        <v>791506840</v>
      </c>
      <c r="K50" s="71"/>
      <c r="L50" s="71">
        <v>-4163757</v>
      </c>
      <c r="M50" s="71"/>
      <c r="N50" s="71">
        <f t="shared" si="1"/>
        <v>787343083</v>
      </c>
    </row>
    <row r="51" spans="1:14" s="111" customFormat="1" ht="30.75" customHeight="1">
      <c r="A51" s="222" t="s">
        <v>230</v>
      </c>
      <c r="B51" s="180"/>
      <c r="D51" s="71">
        <v>0</v>
      </c>
      <c r="E51" s="71"/>
      <c r="F51" s="71">
        <v>0</v>
      </c>
      <c r="G51" s="71"/>
      <c r="H51" s="71">
        <f t="shared" si="0"/>
        <v>0</v>
      </c>
      <c r="I51" s="71"/>
      <c r="J51" s="71">
        <v>530988904</v>
      </c>
      <c r="K51" s="71"/>
      <c r="L51" s="71">
        <v>0</v>
      </c>
      <c r="M51" s="71"/>
      <c r="N51" s="71">
        <f t="shared" si="1"/>
        <v>530988904</v>
      </c>
    </row>
    <row r="52" spans="1:14" s="111" customFormat="1" ht="30.75" customHeight="1">
      <c r="A52" s="222" t="s">
        <v>234</v>
      </c>
      <c r="B52" s="180"/>
      <c r="D52" s="80">
        <v>39652397</v>
      </c>
      <c r="E52" s="71"/>
      <c r="F52" s="71">
        <v>0</v>
      </c>
      <c r="G52" s="71"/>
      <c r="H52" s="71">
        <f t="shared" si="0"/>
        <v>39652397</v>
      </c>
      <c r="I52" s="71"/>
      <c r="J52" s="71">
        <v>181633574</v>
      </c>
      <c r="K52" s="71"/>
      <c r="L52" s="71">
        <v>-719983</v>
      </c>
      <c r="M52" s="71"/>
      <c r="N52" s="71">
        <f t="shared" si="1"/>
        <v>180913591</v>
      </c>
    </row>
    <row r="53" spans="1:14" s="111" customFormat="1" ht="30.75" customHeight="1">
      <c r="A53" s="222" t="s">
        <v>238</v>
      </c>
      <c r="B53" s="180"/>
      <c r="D53" s="80">
        <v>0</v>
      </c>
      <c r="E53" s="71"/>
      <c r="F53" s="71">
        <v>0</v>
      </c>
      <c r="G53" s="71"/>
      <c r="H53" s="71">
        <f t="shared" si="0"/>
        <v>0</v>
      </c>
      <c r="I53" s="71"/>
      <c r="J53" s="71">
        <v>292561643</v>
      </c>
      <c r="K53" s="71"/>
      <c r="L53" s="71">
        <v>0</v>
      </c>
      <c r="M53" s="71"/>
      <c r="N53" s="71">
        <f t="shared" si="1"/>
        <v>292561643</v>
      </c>
    </row>
    <row r="54" spans="1:14" s="111" customFormat="1" ht="30.75" customHeight="1">
      <c r="A54" s="222" t="s">
        <v>223</v>
      </c>
      <c r="B54" s="180"/>
      <c r="D54" s="80">
        <v>1075068491</v>
      </c>
      <c r="E54" s="71"/>
      <c r="F54" s="71">
        <v>0</v>
      </c>
      <c r="G54" s="71"/>
      <c r="H54" s="71">
        <f t="shared" si="0"/>
        <v>1075068491</v>
      </c>
      <c r="I54" s="71"/>
      <c r="J54" s="71">
        <v>11963835603</v>
      </c>
      <c r="K54" s="71"/>
      <c r="L54" s="71">
        <v>-17002008</v>
      </c>
      <c r="M54" s="71"/>
      <c r="N54" s="71">
        <f t="shared" si="1"/>
        <v>11946833595</v>
      </c>
    </row>
    <row r="55" spans="1:14" s="111" customFormat="1" ht="30.75" customHeight="1">
      <c r="A55" s="222" t="s">
        <v>232</v>
      </c>
      <c r="B55" s="180"/>
      <c r="D55" s="71">
        <v>4720057</v>
      </c>
      <c r="E55" s="71"/>
      <c r="F55" s="71">
        <v>0</v>
      </c>
      <c r="G55" s="71"/>
      <c r="H55" s="71">
        <f t="shared" si="0"/>
        <v>4720057</v>
      </c>
      <c r="I55" s="71"/>
      <c r="J55" s="71">
        <v>22879101</v>
      </c>
      <c r="K55" s="71"/>
      <c r="L55" s="71">
        <v>-85704</v>
      </c>
      <c r="M55" s="71"/>
      <c r="N55" s="71">
        <f t="shared" si="1"/>
        <v>22793397</v>
      </c>
    </row>
    <row r="56" spans="1:14" ht="30" customHeight="1">
      <c r="A56" s="222" t="s">
        <v>237</v>
      </c>
      <c r="B56" s="180"/>
      <c r="C56" s="111"/>
      <c r="D56" s="80">
        <v>41850000</v>
      </c>
      <c r="E56" s="71"/>
      <c r="F56" s="71">
        <v>0</v>
      </c>
      <c r="G56" s="71"/>
      <c r="H56" s="71">
        <f t="shared" si="0"/>
        <v>41850000</v>
      </c>
      <c r="I56" s="71"/>
      <c r="J56" s="71">
        <v>201150000</v>
      </c>
      <c r="K56" s="71"/>
      <c r="L56" s="71">
        <v>-759886</v>
      </c>
      <c r="M56" s="71"/>
      <c r="N56" s="71">
        <f t="shared" si="1"/>
        <v>200390114</v>
      </c>
    </row>
    <row r="57" spans="1:14" ht="30" customHeight="1">
      <c r="A57" s="222" t="s">
        <v>224</v>
      </c>
      <c r="B57" s="180"/>
      <c r="C57" s="111"/>
      <c r="D57" s="80">
        <v>130900685</v>
      </c>
      <c r="E57" s="71"/>
      <c r="F57" s="71">
        <v>0</v>
      </c>
      <c r="G57" s="71"/>
      <c r="H57" s="71">
        <f t="shared" si="0"/>
        <v>130900685</v>
      </c>
      <c r="I57" s="71"/>
      <c r="J57" s="178">
        <v>629167816</v>
      </c>
      <c r="K57" s="71"/>
      <c r="L57" s="71">
        <v>-2376812</v>
      </c>
      <c r="M57" s="71"/>
      <c r="N57" s="71">
        <f t="shared" si="1"/>
        <v>626791004</v>
      </c>
    </row>
    <row r="58" spans="1:14" ht="30" customHeight="1">
      <c r="A58" s="222" t="s">
        <v>225</v>
      </c>
      <c r="B58" s="180"/>
      <c r="C58" s="111"/>
      <c r="D58" s="80">
        <v>0</v>
      </c>
      <c r="E58" s="71"/>
      <c r="F58" s="71">
        <v>0</v>
      </c>
      <c r="G58" s="71"/>
      <c r="H58" s="71">
        <f t="shared" si="0"/>
        <v>0</v>
      </c>
      <c r="I58" s="71"/>
      <c r="J58" s="178">
        <v>22654110</v>
      </c>
      <c r="K58" s="71"/>
      <c r="L58" s="71">
        <v>0</v>
      </c>
      <c r="M58" s="71"/>
      <c r="N58" s="71">
        <f t="shared" si="1"/>
        <v>22654110</v>
      </c>
    </row>
    <row r="59" spans="1:14" s="111" customFormat="1" ht="30.75" customHeight="1">
      <c r="A59" s="222" t="s">
        <v>227</v>
      </c>
      <c r="B59" s="180"/>
      <c r="D59" s="80">
        <v>37836982</v>
      </c>
      <c r="E59" s="71"/>
      <c r="F59" s="71">
        <v>0</v>
      </c>
      <c r="G59" s="71"/>
      <c r="H59" s="71">
        <f t="shared" si="0"/>
        <v>37836982</v>
      </c>
      <c r="I59" s="71"/>
      <c r="J59" s="71">
        <v>183143837</v>
      </c>
      <c r="K59" s="71"/>
      <c r="L59" s="71">
        <v>-687020</v>
      </c>
      <c r="M59" s="71"/>
      <c r="N59" s="71">
        <f t="shared" si="1"/>
        <v>182456817</v>
      </c>
    </row>
    <row r="60" spans="1:14" s="111" customFormat="1" ht="30.75" customHeight="1">
      <c r="A60" s="222" t="s">
        <v>228</v>
      </c>
      <c r="B60" s="180"/>
      <c r="D60" s="80">
        <v>0</v>
      </c>
      <c r="E60" s="71"/>
      <c r="F60" s="71">
        <v>0</v>
      </c>
      <c r="G60" s="71"/>
      <c r="H60" s="71">
        <f t="shared" si="0"/>
        <v>0</v>
      </c>
      <c r="I60" s="71"/>
      <c r="J60" s="71">
        <v>308958904</v>
      </c>
      <c r="K60" s="71"/>
      <c r="L60" s="71">
        <v>0</v>
      </c>
      <c r="M60" s="71"/>
      <c r="N60" s="71">
        <f t="shared" si="1"/>
        <v>308958904</v>
      </c>
    </row>
    <row r="61" spans="1:14" s="111" customFormat="1" ht="30.75" customHeight="1">
      <c r="A61" s="222" t="s">
        <v>229</v>
      </c>
      <c r="B61" s="180"/>
      <c r="D61" s="80">
        <v>298328733</v>
      </c>
      <c r="E61" s="71"/>
      <c r="F61" s="71">
        <v>0</v>
      </c>
      <c r="G61" s="71"/>
      <c r="H61" s="71">
        <f t="shared" si="0"/>
        <v>298328733</v>
      </c>
      <c r="I61" s="71"/>
      <c r="J61" s="178">
        <v>2197926685</v>
      </c>
      <c r="K61" s="71"/>
      <c r="L61" s="71">
        <v>-4373160</v>
      </c>
      <c r="M61" s="71"/>
      <c r="N61" s="71">
        <f t="shared" si="1"/>
        <v>2193553525</v>
      </c>
    </row>
    <row r="62" spans="1:14" s="111" customFormat="1" ht="30.75" customHeight="1">
      <c r="A62" s="222" t="s">
        <v>231</v>
      </c>
      <c r="B62" s="180"/>
      <c r="D62" s="80">
        <v>57328767</v>
      </c>
      <c r="E62" s="71"/>
      <c r="F62" s="71">
        <v>0</v>
      </c>
      <c r="G62" s="71"/>
      <c r="H62" s="71">
        <f t="shared" si="0"/>
        <v>57328767</v>
      </c>
      <c r="I62" s="71"/>
      <c r="J62" s="71">
        <v>1030684929</v>
      </c>
      <c r="K62" s="71"/>
      <c r="L62" s="71">
        <v>-1040939</v>
      </c>
      <c r="M62" s="71"/>
      <c r="N62" s="71">
        <f t="shared" si="1"/>
        <v>1029643990</v>
      </c>
    </row>
    <row r="63" spans="1:14" s="111" customFormat="1" ht="30.75" customHeight="1">
      <c r="A63" s="222" t="s">
        <v>236</v>
      </c>
      <c r="B63" s="180"/>
      <c r="D63" s="80">
        <v>0</v>
      </c>
      <c r="E63" s="71"/>
      <c r="F63" s="71">
        <v>0</v>
      </c>
      <c r="G63" s="71"/>
      <c r="H63" s="71">
        <f t="shared" si="0"/>
        <v>0</v>
      </c>
      <c r="I63" s="71"/>
      <c r="J63" s="71">
        <v>51047260</v>
      </c>
      <c r="K63" s="71"/>
      <c r="L63" s="71">
        <v>0</v>
      </c>
      <c r="M63" s="71"/>
      <c r="N63" s="71">
        <f t="shared" si="1"/>
        <v>51047260</v>
      </c>
    </row>
    <row r="64" spans="1:14" s="111" customFormat="1" ht="30.75" customHeight="1">
      <c r="A64" s="222" t="s">
        <v>235</v>
      </c>
      <c r="B64" s="180"/>
      <c r="D64" s="80">
        <v>0</v>
      </c>
      <c r="E64" s="71"/>
      <c r="F64" s="71">
        <v>0</v>
      </c>
      <c r="G64" s="71"/>
      <c r="H64" s="71">
        <f t="shared" si="0"/>
        <v>0</v>
      </c>
      <c r="I64" s="71"/>
      <c r="J64" s="71">
        <v>1980376028</v>
      </c>
      <c r="K64" s="71"/>
      <c r="L64" s="71">
        <v>0</v>
      </c>
      <c r="M64" s="71"/>
      <c r="N64" s="71">
        <f t="shared" si="1"/>
        <v>1980376028</v>
      </c>
    </row>
    <row r="65" spans="1:14" ht="30" customHeight="1" thickBot="1">
      <c r="A65" s="222" t="s">
        <v>182</v>
      </c>
      <c r="B65" s="180"/>
      <c r="C65" s="111"/>
      <c r="D65" s="71">
        <v>95547945</v>
      </c>
      <c r="E65" s="71"/>
      <c r="F65" s="71">
        <v>0</v>
      </c>
      <c r="G65" s="71"/>
      <c r="H65" s="71">
        <f t="shared" si="0"/>
        <v>95547945</v>
      </c>
      <c r="I65" s="71"/>
      <c r="J65" s="71">
        <v>471575349</v>
      </c>
      <c r="K65" s="71"/>
      <c r="L65" s="71">
        <v>-1734899</v>
      </c>
      <c r="M65" s="71"/>
      <c r="N65" s="71">
        <f t="shared" si="1"/>
        <v>469840450</v>
      </c>
    </row>
    <row r="66" spans="1:14" s="111" customFormat="1" ht="30.75" customHeight="1" thickBot="1">
      <c r="A66" s="222" t="s">
        <v>179</v>
      </c>
      <c r="B66" s="180"/>
      <c r="D66" s="207">
        <v>0</v>
      </c>
      <c r="E66" s="71"/>
      <c r="F66" s="71">
        <v>0</v>
      </c>
      <c r="G66" s="71"/>
      <c r="H66" s="71">
        <f t="shared" si="0"/>
        <v>0</v>
      </c>
      <c r="I66" s="71"/>
      <c r="J66" s="71">
        <v>241742466</v>
      </c>
      <c r="K66" s="71"/>
      <c r="L66" s="71">
        <v>0</v>
      </c>
      <c r="M66" s="71"/>
      <c r="N66" s="71">
        <f t="shared" si="1"/>
        <v>241742466</v>
      </c>
    </row>
    <row r="67" spans="1:14" s="111" customFormat="1" ht="30.75" customHeight="1" thickBot="1">
      <c r="A67" s="222" t="s">
        <v>194</v>
      </c>
      <c r="B67" s="180"/>
      <c r="D67" s="207">
        <v>0</v>
      </c>
      <c r="E67" s="71"/>
      <c r="F67" s="71">
        <v>0</v>
      </c>
      <c r="G67" s="71"/>
      <c r="H67" s="71">
        <f t="shared" si="0"/>
        <v>0</v>
      </c>
      <c r="I67" s="71"/>
      <c r="J67" s="71">
        <v>687476712</v>
      </c>
      <c r="K67" s="71"/>
      <c r="L67" s="71">
        <v>0</v>
      </c>
      <c r="M67" s="71"/>
      <c r="N67" s="71">
        <f t="shared" si="1"/>
        <v>687476712</v>
      </c>
    </row>
    <row r="68" spans="1:14" s="111" customFormat="1" ht="30.75" customHeight="1" thickBot="1">
      <c r="A68" s="222" t="s">
        <v>190</v>
      </c>
      <c r="B68" s="180"/>
      <c r="D68" s="207">
        <v>9101715</v>
      </c>
      <c r="E68" s="71"/>
      <c r="F68" s="71">
        <v>0</v>
      </c>
      <c r="G68" s="71"/>
      <c r="H68" s="71">
        <f t="shared" si="0"/>
        <v>9101715</v>
      </c>
      <c r="I68" s="71"/>
      <c r="J68" s="71">
        <v>49786641</v>
      </c>
      <c r="K68" s="71"/>
      <c r="L68" s="71">
        <v>-147987</v>
      </c>
      <c r="M68" s="71"/>
      <c r="N68" s="71">
        <f t="shared" si="1"/>
        <v>49638654</v>
      </c>
    </row>
    <row r="69" spans="1:14" s="111" customFormat="1" ht="30.75" customHeight="1" thickBot="1">
      <c r="A69" s="222" t="s">
        <v>193</v>
      </c>
      <c r="B69" s="180"/>
      <c r="D69" s="80">
        <v>0</v>
      </c>
      <c r="E69" s="71"/>
      <c r="F69" s="71">
        <v>0</v>
      </c>
      <c r="G69" s="71"/>
      <c r="H69" s="71">
        <f t="shared" si="0"/>
        <v>0</v>
      </c>
      <c r="I69" s="71"/>
      <c r="J69" s="71">
        <v>257307534</v>
      </c>
      <c r="K69" s="71"/>
      <c r="L69" s="71">
        <v>0</v>
      </c>
      <c r="M69" s="71"/>
      <c r="N69" s="71">
        <f t="shared" si="1"/>
        <v>257307534</v>
      </c>
    </row>
    <row r="70" spans="1:14" s="111" customFormat="1" ht="30.75" customHeight="1" thickBot="1">
      <c r="A70" s="222" t="s">
        <v>184</v>
      </c>
      <c r="B70" s="180"/>
      <c r="D70" s="207">
        <v>0</v>
      </c>
      <c r="E70" s="71"/>
      <c r="F70" s="71">
        <v>0</v>
      </c>
      <c r="G70" s="71"/>
      <c r="H70" s="71">
        <f t="shared" si="0"/>
        <v>0</v>
      </c>
      <c r="I70" s="71"/>
      <c r="J70" s="71">
        <v>440228528</v>
      </c>
      <c r="K70" s="71"/>
      <c r="L70" s="71">
        <v>0</v>
      </c>
      <c r="M70" s="71"/>
      <c r="N70" s="71">
        <f t="shared" si="1"/>
        <v>440228528</v>
      </c>
    </row>
    <row r="71" spans="1:14" s="111" customFormat="1" ht="30.75" customHeight="1" thickBot="1">
      <c r="A71" s="222" t="s">
        <v>186</v>
      </c>
      <c r="B71" s="180"/>
      <c r="D71" s="207">
        <v>0</v>
      </c>
      <c r="E71" s="71"/>
      <c r="F71" s="71">
        <v>0</v>
      </c>
      <c r="G71" s="71"/>
      <c r="H71" s="71">
        <f t="shared" si="0"/>
        <v>0</v>
      </c>
      <c r="I71" s="71"/>
      <c r="J71" s="71">
        <v>102914383</v>
      </c>
      <c r="K71" s="71"/>
      <c r="L71" s="71">
        <v>0</v>
      </c>
      <c r="M71" s="71"/>
      <c r="N71" s="71">
        <f t="shared" si="1"/>
        <v>102914383</v>
      </c>
    </row>
    <row r="72" spans="1:14" s="111" customFormat="1" ht="30.75" customHeight="1" thickBot="1">
      <c r="A72" s="222" t="s">
        <v>178</v>
      </c>
      <c r="B72" s="180"/>
      <c r="D72" s="207">
        <v>0</v>
      </c>
      <c r="E72" s="71"/>
      <c r="F72" s="71">
        <v>0</v>
      </c>
      <c r="G72" s="71"/>
      <c r="H72" s="71">
        <f t="shared" ref="H72:H99" si="2">D72+F72</f>
        <v>0</v>
      </c>
      <c r="I72" s="71"/>
      <c r="J72" s="71">
        <v>1510273972</v>
      </c>
      <c r="K72" s="71"/>
      <c r="L72" s="71">
        <v>0</v>
      </c>
      <c r="M72" s="71"/>
      <c r="N72" s="71">
        <f t="shared" ref="N72:N99" si="3">J72+L72</f>
        <v>1510273972</v>
      </c>
    </row>
    <row r="73" spans="1:14" s="111" customFormat="1" ht="30.75" customHeight="1" thickBot="1">
      <c r="A73" s="222" t="s">
        <v>192</v>
      </c>
      <c r="B73" s="180"/>
      <c r="D73" s="207">
        <v>0</v>
      </c>
      <c r="E73" s="71"/>
      <c r="F73" s="71">
        <v>0</v>
      </c>
      <c r="G73" s="71"/>
      <c r="H73" s="71">
        <f t="shared" si="2"/>
        <v>0</v>
      </c>
      <c r="I73" s="71"/>
      <c r="J73" s="71">
        <v>1557036986</v>
      </c>
      <c r="K73" s="71"/>
      <c r="L73" s="71">
        <v>0</v>
      </c>
      <c r="M73" s="71"/>
      <c r="N73" s="71">
        <f t="shared" si="3"/>
        <v>1557036986</v>
      </c>
    </row>
    <row r="74" spans="1:14" s="111" customFormat="1" ht="30.75" customHeight="1" thickBot="1">
      <c r="A74" s="222" t="s">
        <v>188</v>
      </c>
      <c r="B74" s="180"/>
      <c r="D74" s="207">
        <v>0</v>
      </c>
      <c r="E74" s="71"/>
      <c r="F74" s="71">
        <v>0</v>
      </c>
      <c r="G74" s="71"/>
      <c r="H74" s="71">
        <f t="shared" si="2"/>
        <v>0</v>
      </c>
      <c r="I74" s="71"/>
      <c r="J74" s="71">
        <v>5856165</v>
      </c>
      <c r="K74" s="71"/>
      <c r="L74" s="71">
        <v>0</v>
      </c>
      <c r="M74" s="71"/>
      <c r="N74" s="71">
        <f t="shared" si="3"/>
        <v>5856165</v>
      </c>
    </row>
    <row r="75" spans="1:14" s="111" customFormat="1" ht="30.75" customHeight="1" thickBot="1">
      <c r="A75" s="222" t="s">
        <v>174</v>
      </c>
      <c r="B75" s="180"/>
      <c r="D75" s="207">
        <v>0</v>
      </c>
      <c r="E75" s="71"/>
      <c r="F75" s="71">
        <v>0</v>
      </c>
      <c r="G75" s="71"/>
      <c r="H75" s="71">
        <f t="shared" si="2"/>
        <v>0</v>
      </c>
      <c r="I75" s="71"/>
      <c r="J75" s="71">
        <v>81986301</v>
      </c>
      <c r="K75" s="71"/>
      <c r="L75" s="71">
        <v>0</v>
      </c>
      <c r="M75" s="71"/>
      <c r="N75" s="71">
        <f t="shared" si="3"/>
        <v>81986301</v>
      </c>
    </row>
    <row r="76" spans="1:14" s="111" customFormat="1" ht="30.75" customHeight="1" thickBot="1">
      <c r="A76" s="222" t="s">
        <v>187</v>
      </c>
      <c r="B76" s="180"/>
      <c r="D76" s="207">
        <v>0</v>
      </c>
      <c r="E76" s="71"/>
      <c r="F76" s="71">
        <v>0</v>
      </c>
      <c r="G76" s="71"/>
      <c r="H76" s="71">
        <f t="shared" si="2"/>
        <v>0</v>
      </c>
      <c r="I76" s="71"/>
      <c r="J76" s="71">
        <v>25767124</v>
      </c>
      <c r="K76" s="71"/>
      <c r="L76" s="71">
        <v>0</v>
      </c>
      <c r="M76" s="71"/>
      <c r="N76" s="71">
        <f t="shared" si="3"/>
        <v>25767124</v>
      </c>
    </row>
    <row r="77" spans="1:14" s="111" customFormat="1" ht="30.75" customHeight="1" thickBot="1">
      <c r="A77" s="222" t="s">
        <v>185</v>
      </c>
      <c r="B77" s="180"/>
      <c r="D77" s="207">
        <v>0</v>
      </c>
      <c r="E77" s="71"/>
      <c r="F77" s="71">
        <v>0</v>
      </c>
      <c r="G77" s="71"/>
      <c r="H77" s="71">
        <f t="shared" si="2"/>
        <v>0</v>
      </c>
      <c r="I77" s="71"/>
      <c r="J77" s="71">
        <v>309673973</v>
      </c>
      <c r="K77" s="71"/>
      <c r="L77" s="71">
        <v>0</v>
      </c>
      <c r="M77" s="71"/>
      <c r="N77" s="71">
        <f t="shared" si="3"/>
        <v>309673973</v>
      </c>
    </row>
    <row r="78" spans="1:14" s="111" customFormat="1" ht="30.75" customHeight="1" thickBot="1">
      <c r="A78" s="222" t="s">
        <v>173</v>
      </c>
      <c r="B78" s="180"/>
      <c r="D78" s="207">
        <v>0</v>
      </c>
      <c r="E78" s="71"/>
      <c r="F78" s="71">
        <v>0</v>
      </c>
      <c r="G78" s="71"/>
      <c r="H78" s="71">
        <f t="shared" si="2"/>
        <v>0</v>
      </c>
      <c r="I78" s="71"/>
      <c r="J78" s="71">
        <v>64417808</v>
      </c>
      <c r="K78" s="71"/>
      <c r="L78" s="71">
        <v>0</v>
      </c>
      <c r="M78" s="71"/>
      <c r="N78" s="71">
        <f t="shared" si="3"/>
        <v>64417808</v>
      </c>
    </row>
    <row r="79" spans="1:14" s="111" customFormat="1" ht="30.75" customHeight="1" thickBot="1">
      <c r="A79" s="222" t="s">
        <v>191</v>
      </c>
      <c r="B79" s="180"/>
      <c r="D79" s="207">
        <v>0</v>
      </c>
      <c r="E79" s="71"/>
      <c r="F79" s="71">
        <v>0</v>
      </c>
      <c r="G79" s="71"/>
      <c r="H79" s="71">
        <f t="shared" si="2"/>
        <v>0</v>
      </c>
      <c r="I79" s="71"/>
      <c r="J79" s="71">
        <v>10861662328</v>
      </c>
      <c r="K79" s="71"/>
      <c r="L79" s="71">
        <v>0</v>
      </c>
      <c r="M79" s="71"/>
      <c r="N79" s="71">
        <f t="shared" si="3"/>
        <v>10861662328</v>
      </c>
    </row>
    <row r="80" spans="1:14" s="111" customFormat="1" ht="30.75" customHeight="1" thickBot="1">
      <c r="A80" s="222" t="s">
        <v>176</v>
      </c>
      <c r="B80" s="180"/>
      <c r="D80" s="207">
        <v>0</v>
      </c>
      <c r="E80" s="71"/>
      <c r="F80" s="71">
        <v>0</v>
      </c>
      <c r="G80" s="71"/>
      <c r="H80" s="71">
        <f t="shared" si="2"/>
        <v>0</v>
      </c>
      <c r="I80" s="71"/>
      <c r="J80" s="71">
        <v>38065069</v>
      </c>
      <c r="K80" s="71"/>
      <c r="L80" s="71">
        <v>0</v>
      </c>
      <c r="M80" s="71"/>
      <c r="N80" s="71">
        <f t="shared" si="3"/>
        <v>38065069</v>
      </c>
    </row>
    <row r="81" spans="1:14" s="111" customFormat="1" ht="30.75" customHeight="1" thickBot="1">
      <c r="A81" s="222" t="s">
        <v>152</v>
      </c>
      <c r="B81" s="180"/>
      <c r="D81" s="207">
        <v>0</v>
      </c>
      <c r="E81" s="71"/>
      <c r="F81" s="71">
        <v>0</v>
      </c>
      <c r="G81" s="71"/>
      <c r="H81" s="71">
        <f t="shared" si="2"/>
        <v>0</v>
      </c>
      <c r="I81" s="71"/>
      <c r="J81" s="71">
        <v>303333906</v>
      </c>
      <c r="K81" s="71"/>
      <c r="L81" s="71">
        <v>0</v>
      </c>
      <c r="M81" s="71"/>
      <c r="N81" s="71">
        <f t="shared" si="3"/>
        <v>303333906</v>
      </c>
    </row>
    <row r="82" spans="1:14" s="111" customFormat="1" ht="30.75" customHeight="1" thickBot="1">
      <c r="A82" s="222" t="s">
        <v>158</v>
      </c>
      <c r="B82" s="180"/>
      <c r="D82" s="207">
        <v>0</v>
      </c>
      <c r="E82" s="71"/>
      <c r="F82" s="71">
        <v>0</v>
      </c>
      <c r="G82" s="71"/>
      <c r="H82" s="71">
        <f t="shared" si="2"/>
        <v>0</v>
      </c>
      <c r="I82" s="71"/>
      <c r="J82" s="71">
        <v>5942619864</v>
      </c>
      <c r="K82" s="71"/>
      <c r="L82" s="71">
        <v>0</v>
      </c>
      <c r="M82" s="71"/>
      <c r="N82" s="71">
        <f t="shared" si="3"/>
        <v>5942619864</v>
      </c>
    </row>
    <row r="83" spans="1:14" s="111" customFormat="1" ht="30.75" customHeight="1" thickBot="1">
      <c r="A83" s="222" t="s">
        <v>255</v>
      </c>
      <c r="B83" s="180"/>
      <c r="D83" s="207">
        <v>116568493</v>
      </c>
      <c r="E83" s="71"/>
      <c r="F83" s="71">
        <v>0</v>
      </c>
      <c r="G83" s="71"/>
      <c r="H83" s="71">
        <f t="shared" si="2"/>
        <v>116568493</v>
      </c>
      <c r="I83" s="71"/>
      <c r="J83" s="71">
        <v>357226028</v>
      </c>
      <c r="K83" s="71"/>
      <c r="L83" s="71">
        <v>-2116577</v>
      </c>
      <c r="M83" s="71"/>
      <c r="N83" s="71">
        <f t="shared" si="3"/>
        <v>355109451</v>
      </c>
    </row>
    <row r="84" spans="1:14" ht="30" customHeight="1" thickBot="1">
      <c r="A84" s="222" t="s">
        <v>106</v>
      </c>
      <c r="B84" s="180"/>
      <c r="C84" s="111"/>
      <c r="D84" s="80">
        <v>10298</v>
      </c>
      <c r="E84" s="71"/>
      <c r="F84" s="71">
        <v>0</v>
      </c>
      <c r="G84" s="71"/>
      <c r="H84" s="71">
        <f t="shared" si="2"/>
        <v>10298</v>
      </c>
      <c r="I84" s="71"/>
      <c r="J84" s="71">
        <f>59526+3980428507</f>
        <v>3980488033</v>
      </c>
      <c r="K84" s="71"/>
      <c r="L84" s="71">
        <v>0</v>
      </c>
      <c r="M84" s="71"/>
      <c r="N84" s="71">
        <f t="shared" si="3"/>
        <v>3980488033</v>
      </c>
    </row>
    <row r="85" spans="1:14" s="111" customFormat="1" ht="30.75" customHeight="1" thickBot="1">
      <c r="A85" s="222" t="s">
        <v>273</v>
      </c>
      <c r="B85" s="180"/>
      <c r="D85" s="207">
        <v>-5</v>
      </c>
      <c r="E85" s="71"/>
      <c r="F85" s="71">
        <v>0</v>
      </c>
      <c r="G85" s="71"/>
      <c r="H85" s="71">
        <f t="shared" si="2"/>
        <v>-5</v>
      </c>
      <c r="I85" s="71"/>
      <c r="J85" s="71">
        <v>13778406369</v>
      </c>
      <c r="K85" s="71"/>
      <c r="L85" s="71">
        <v>0</v>
      </c>
      <c r="M85" s="71"/>
      <c r="N85" s="71">
        <f t="shared" si="3"/>
        <v>13778406369</v>
      </c>
    </row>
    <row r="86" spans="1:14" s="111" customFormat="1" ht="30.75" customHeight="1" thickBot="1">
      <c r="A86" s="222" t="s">
        <v>226</v>
      </c>
      <c r="B86" s="180"/>
      <c r="D86" s="207">
        <v>6698</v>
      </c>
      <c r="E86" s="71"/>
      <c r="F86" s="71">
        <v>0</v>
      </c>
      <c r="G86" s="71"/>
      <c r="H86" s="71">
        <f t="shared" si="2"/>
        <v>6698</v>
      </c>
      <c r="I86" s="71"/>
      <c r="J86" s="71">
        <f>6698+14790320478</f>
        <v>14790327176</v>
      </c>
      <c r="K86" s="71"/>
      <c r="L86" s="71">
        <v>0</v>
      </c>
      <c r="M86" s="71"/>
      <c r="N86" s="71">
        <f t="shared" si="3"/>
        <v>14790327176</v>
      </c>
    </row>
    <row r="87" spans="1:14" s="111" customFormat="1" ht="30.75" customHeight="1">
      <c r="A87" s="222" t="s">
        <v>254</v>
      </c>
      <c r="B87" s="180"/>
      <c r="D87" s="80">
        <v>0</v>
      </c>
      <c r="E87" s="71"/>
      <c r="F87" s="71">
        <v>0</v>
      </c>
      <c r="G87" s="71"/>
      <c r="H87" s="71">
        <f t="shared" si="2"/>
        <v>0</v>
      </c>
      <c r="I87" s="71"/>
      <c r="J87" s="178">
        <v>71720231.806730777</v>
      </c>
      <c r="K87" s="71"/>
      <c r="L87" s="71">
        <v>0</v>
      </c>
      <c r="M87" s="71"/>
      <c r="N87" s="71">
        <f t="shared" si="3"/>
        <v>71720231.806730777</v>
      </c>
    </row>
    <row r="88" spans="1:14" s="111" customFormat="1" ht="30.75" customHeight="1" thickBot="1">
      <c r="A88" s="222" t="s">
        <v>233</v>
      </c>
      <c r="B88" s="180"/>
      <c r="D88" s="80">
        <v>0</v>
      </c>
      <c r="E88" s="71"/>
      <c r="F88" s="71">
        <v>0</v>
      </c>
      <c r="G88" s="71"/>
      <c r="H88" s="71">
        <f t="shared" si="2"/>
        <v>0</v>
      </c>
      <c r="I88" s="71"/>
      <c r="J88" s="71">
        <v>55767507.358878508</v>
      </c>
      <c r="K88" s="71"/>
      <c r="L88" s="71">
        <v>0</v>
      </c>
      <c r="M88" s="71"/>
      <c r="N88" s="71">
        <f t="shared" si="3"/>
        <v>55767507.358878508</v>
      </c>
    </row>
    <row r="89" spans="1:14" s="111" customFormat="1" ht="30.75" customHeight="1" thickBot="1">
      <c r="A89" s="222" t="s">
        <v>272</v>
      </c>
      <c r="B89" s="180"/>
      <c r="D89" s="207">
        <v>1666084311</v>
      </c>
      <c r="E89" s="71"/>
      <c r="F89" s="71">
        <v>0</v>
      </c>
      <c r="G89" s="71"/>
      <c r="H89" s="71">
        <f t="shared" si="2"/>
        <v>1666084311</v>
      </c>
      <c r="I89" s="71"/>
      <c r="J89" s="71">
        <v>13594166506.551725</v>
      </c>
      <c r="K89" s="71"/>
      <c r="L89" s="71">
        <v>0</v>
      </c>
      <c r="M89" s="71"/>
      <c r="N89" s="71">
        <f t="shared" si="3"/>
        <v>13594166506.551725</v>
      </c>
    </row>
    <row r="90" spans="1:14" s="111" customFormat="1" ht="30.75" customHeight="1" thickBot="1">
      <c r="A90" s="222" t="s">
        <v>181</v>
      </c>
      <c r="B90" s="180"/>
      <c r="D90" s="207">
        <v>0</v>
      </c>
      <c r="E90" s="71"/>
      <c r="F90" s="71">
        <v>0</v>
      </c>
      <c r="G90" s="71"/>
      <c r="H90" s="71">
        <f t="shared" si="2"/>
        <v>0</v>
      </c>
      <c r="I90" s="71"/>
      <c r="J90" s="71">
        <v>1828856712.4999998</v>
      </c>
      <c r="K90" s="71"/>
      <c r="L90" s="71">
        <v>0</v>
      </c>
      <c r="M90" s="71"/>
      <c r="N90" s="71">
        <f t="shared" si="3"/>
        <v>1828856712.4999998</v>
      </c>
    </row>
    <row r="91" spans="1:14" s="111" customFormat="1" ht="30.75" customHeight="1" thickBot="1">
      <c r="A91" s="222" t="s">
        <v>135</v>
      </c>
      <c r="B91" s="180"/>
      <c r="D91" s="207">
        <v>0</v>
      </c>
      <c r="E91" s="71"/>
      <c r="F91" s="71">
        <v>0</v>
      </c>
      <c r="G91" s="71"/>
      <c r="H91" s="71">
        <f t="shared" si="2"/>
        <v>0</v>
      </c>
      <c r="I91" s="71"/>
      <c r="J91" s="71">
        <v>101050273.86792453</v>
      </c>
      <c r="K91" s="71"/>
      <c r="L91" s="71">
        <v>0</v>
      </c>
      <c r="M91" s="71"/>
      <c r="N91" s="71">
        <f t="shared" si="3"/>
        <v>101050273.86792453</v>
      </c>
    </row>
    <row r="92" spans="1:14" s="111" customFormat="1" ht="30.75" customHeight="1" thickBot="1">
      <c r="A92" s="222" t="s">
        <v>189</v>
      </c>
      <c r="B92" s="180"/>
      <c r="D92" s="207">
        <v>0</v>
      </c>
      <c r="E92" s="71"/>
      <c r="F92" s="71">
        <v>0</v>
      </c>
      <c r="G92" s="71"/>
      <c r="H92" s="71">
        <f t="shared" si="2"/>
        <v>0</v>
      </c>
      <c r="I92" s="71"/>
      <c r="J92" s="71">
        <v>7239254794.166666</v>
      </c>
      <c r="K92" s="71"/>
      <c r="L92" s="71">
        <v>0</v>
      </c>
      <c r="M92" s="71"/>
      <c r="N92" s="71">
        <f t="shared" si="3"/>
        <v>7239254794.166666</v>
      </c>
    </row>
    <row r="93" spans="1:14" s="111" customFormat="1" ht="30.75" customHeight="1" thickBot="1">
      <c r="A93" s="222" t="s">
        <v>126</v>
      </c>
      <c r="B93" s="180"/>
      <c r="D93" s="80">
        <v>0</v>
      </c>
      <c r="E93" s="71"/>
      <c r="F93" s="71">
        <v>0</v>
      </c>
      <c r="G93" s="71"/>
      <c r="H93" s="71">
        <f t="shared" si="2"/>
        <v>0</v>
      </c>
      <c r="I93" s="71"/>
      <c r="J93" s="178">
        <v>57680139.056603767</v>
      </c>
      <c r="K93" s="71"/>
      <c r="L93" s="71">
        <v>0</v>
      </c>
      <c r="M93" s="71"/>
      <c r="N93" s="71">
        <f t="shared" si="3"/>
        <v>57680139.056603767</v>
      </c>
    </row>
    <row r="94" spans="1:14" s="111" customFormat="1" ht="30.75" customHeight="1" thickBot="1">
      <c r="A94" s="222" t="s">
        <v>105</v>
      </c>
      <c r="B94" s="180"/>
      <c r="D94" s="207">
        <f>3892+652272148</f>
        <v>652276040</v>
      </c>
      <c r="E94" s="71"/>
      <c r="F94" s="71">
        <v>0</v>
      </c>
      <c r="G94" s="71"/>
      <c r="H94" s="71">
        <f t="shared" si="2"/>
        <v>652276040</v>
      </c>
      <c r="I94" s="71"/>
      <c r="J94" s="71">
        <f>32764+7498581030</f>
        <v>7498613794</v>
      </c>
      <c r="K94" s="71"/>
      <c r="L94" s="71">
        <v>0</v>
      </c>
      <c r="M94" s="71"/>
      <c r="N94" s="71">
        <f t="shared" si="3"/>
        <v>7498613794</v>
      </c>
    </row>
    <row r="95" spans="1:14" s="111" customFormat="1" ht="30.75" customHeight="1" thickBot="1">
      <c r="A95" s="222" t="s">
        <v>117</v>
      </c>
      <c r="B95" s="180"/>
      <c r="D95" s="80">
        <v>0</v>
      </c>
      <c r="E95" s="71"/>
      <c r="F95" s="71">
        <v>0</v>
      </c>
      <c r="G95" s="71"/>
      <c r="H95" s="71">
        <f t="shared" si="2"/>
        <v>0</v>
      </c>
      <c r="I95" s="71"/>
      <c r="J95" s="178">
        <v>11628496.698113207</v>
      </c>
      <c r="K95" s="71"/>
      <c r="L95" s="71">
        <v>0</v>
      </c>
      <c r="M95" s="71"/>
      <c r="N95" s="71">
        <f t="shared" si="3"/>
        <v>11628496.698113207</v>
      </c>
    </row>
    <row r="96" spans="1:14" s="111" customFormat="1" ht="30.75" customHeight="1" thickBot="1">
      <c r="A96" s="222" t="s">
        <v>177</v>
      </c>
      <c r="B96" s="180"/>
      <c r="D96" s="207">
        <v>0</v>
      </c>
      <c r="E96" s="71"/>
      <c r="F96" s="71">
        <v>0</v>
      </c>
      <c r="G96" s="71"/>
      <c r="H96" s="71">
        <f t="shared" si="2"/>
        <v>0</v>
      </c>
      <c r="I96" s="71"/>
      <c r="J96" s="71">
        <v>1624808219.1666665</v>
      </c>
      <c r="K96" s="71"/>
      <c r="L96" s="71">
        <v>0</v>
      </c>
      <c r="M96" s="71"/>
      <c r="N96" s="71">
        <f t="shared" si="3"/>
        <v>1624808219.1666665</v>
      </c>
    </row>
    <row r="97" spans="1:14" s="111" customFormat="1" ht="30.75" customHeight="1">
      <c r="A97" s="222" t="s">
        <v>271</v>
      </c>
      <c r="B97" s="180"/>
      <c r="D97" s="80">
        <v>591780818</v>
      </c>
      <c r="E97" s="71"/>
      <c r="F97" s="71">
        <v>0</v>
      </c>
      <c r="G97" s="71"/>
      <c r="H97" s="71">
        <f t="shared" si="2"/>
        <v>591780818</v>
      </c>
      <c r="I97" s="71"/>
      <c r="J97" s="71">
        <v>3982191781.034483</v>
      </c>
      <c r="K97" s="71"/>
      <c r="L97" s="71">
        <v>0</v>
      </c>
      <c r="M97" s="71"/>
      <c r="N97" s="71">
        <f t="shared" si="3"/>
        <v>3982191781.034483</v>
      </c>
    </row>
    <row r="98" spans="1:14" s="111" customFormat="1" ht="30.75" customHeight="1">
      <c r="A98" s="222" t="s">
        <v>150</v>
      </c>
      <c r="B98" s="180"/>
      <c r="D98" s="80">
        <v>0</v>
      </c>
      <c r="E98" s="71"/>
      <c r="F98" s="71">
        <v>0</v>
      </c>
      <c r="G98" s="71"/>
      <c r="H98" s="71">
        <f t="shared" si="2"/>
        <v>0</v>
      </c>
      <c r="I98" s="71"/>
      <c r="J98" s="71">
        <v>1418042474.1509435</v>
      </c>
      <c r="K98" s="71"/>
      <c r="L98" s="71">
        <v>0</v>
      </c>
      <c r="M98" s="71"/>
      <c r="N98" s="71">
        <f t="shared" si="3"/>
        <v>1418042474.1509435</v>
      </c>
    </row>
    <row r="99" spans="1:14" s="111" customFormat="1" ht="30.75" customHeight="1">
      <c r="A99" s="222" t="s">
        <v>107</v>
      </c>
      <c r="B99" s="180"/>
      <c r="D99" s="80">
        <v>218084</v>
      </c>
      <c r="E99" s="71"/>
      <c r="F99" s="71">
        <v>0</v>
      </c>
      <c r="G99" s="71"/>
      <c r="H99" s="71">
        <f t="shared" si="2"/>
        <v>218084</v>
      </c>
      <c r="I99" s="71"/>
      <c r="J99" s="178">
        <v>14532338</v>
      </c>
      <c r="K99" s="71"/>
      <c r="L99" s="71">
        <v>0</v>
      </c>
      <c r="M99" s="71"/>
      <c r="N99" s="71">
        <f t="shared" si="3"/>
        <v>14532338</v>
      </c>
    </row>
    <row r="100" spans="1:14" s="111" customFormat="1" ht="30.75" customHeight="1" thickBot="1">
      <c r="A100" s="222" t="s">
        <v>2</v>
      </c>
      <c r="B100" s="180"/>
      <c r="C100" s="103">
        <f>SUM(C7:C99)</f>
        <v>0</v>
      </c>
      <c r="D100" s="103">
        <f>SUM(D7:D99)</f>
        <v>27496644256</v>
      </c>
      <c r="E100" s="71"/>
      <c r="F100" s="103">
        <f>SUM(F7:F99)</f>
        <v>-120530998</v>
      </c>
      <c r="G100" s="71"/>
      <c r="H100" s="103">
        <f>SUM(H7:H99)</f>
        <v>27376113258</v>
      </c>
      <c r="I100" s="71"/>
      <c r="J100" s="103">
        <f>SUM(J7:J99)</f>
        <v>225238689514.2225</v>
      </c>
      <c r="K100" s="71"/>
      <c r="L100" s="103">
        <f>SUM(L7:L99)</f>
        <v>-366796419</v>
      </c>
      <c r="M100" s="71"/>
      <c r="N100" s="103">
        <f>SUM(N7:N99)</f>
        <v>224871893095.2225</v>
      </c>
    </row>
    <row r="101" spans="1:14" ht="27" customHeight="1" thickTop="1">
      <c r="G101" s="71"/>
      <c r="I101" s="71"/>
      <c r="K101" s="71"/>
    </row>
  </sheetData>
  <autoFilter ref="A6:N100" xr:uid="{00000000-0009-0000-0000-000006000000}">
    <sortState xmlns:xlrd2="http://schemas.microsoft.com/office/spreadsheetml/2017/richdata2" ref="A7:N99">
      <sortCondition descending="1" ref="A6:A99"/>
    </sortState>
  </autoFilter>
  <mergeCells count="6">
    <mergeCell ref="A4:D4"/>
    <mergeCell ref="J5:N5"/>
    <mergeCell ref="A1:N1"/>
    <mergeCell ref="A2:N2"/>
    <mergeCell ref="A3:N3"/>
    <mergeCell ref="D5:H5"/>
  </mergeCells>
  <phoneticPr fontId="56" type="noConversion"/>
  <printOptions horizontalCentered="1"/>
  <pageMargins left="0.25" right="0.25" top="0.75" bottom="0.75" header="0.3" footer="0.3"/>
  <pageSetup paperSize="9" scale="4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S17"/>
  <sheetViews>
    <sheetView rightToLeft="1" view="pageBreakPreview" zoomScale="85" zoomScaleNormal="100" zoomScaleSheetLayoutView="85" workbookViewId="0">
      <selection activeCell="I21" sqref="I21"/>
    </sheetView>
  </sheetViews>
  <sheetFormatPr defaultColWidth="9.140625" defaultRowHeight="17.25"/>
  <cols>
    <col min="1" max="1" width="39" style="7" customWidth="1"/>
    <col min="2" max="2" width="1.28515625" style="7" customWidth="1"/>
    <col min="3" max="3" width="9.85546875" style="7" customWidth="1"/>
    <col min="4" max="4" width="0.85546875" style="7" customWidth="1"/>
    <col min="5" max="5" width="24.28515625" style="81" customWidth="1"/>
    <col min="6" max="6" width="0.5703125" style="81" customWidth="1"/>
    <col min="7" max="7" width="24.42578125" style="81" customWidth="1"/>
    <col min="8" max="8" width="0.85546875" style="81" customWidth="1"/>
    <col min="9" max="9" width="21" style="82" customWidth="1"/>
    <col min="10" max="10" width="0.5703125" style="82" customWidth="1"/>
    <col min="11" max="11" width="12" style="82" customWidth="1"/>
    <col min="12" max="12" width="0.42578125" style="82" customWidth="1"/>
    <col min="13" max="13" width="22.28515625" style="82" customWidth="1"/>
    <col min="14" max="14" width="0.42578125" style="82" customWidth="1"/>
    <col min="15" max="15" width="22.28515625" style="82" customWidth="1"/>
    <col min="16" max="16" width="0.5703125" style="82" customWidth="1"/>
    <col min="17" max="17" width="21.7109375" style="82" customWidth="1"/>
    <col min="18" max="18" width="10.85546875" style="7" bestFit="1" customWidth="1"/>
    <col min="19" max="19" width="13.5703125" style="7" bestFit="1" customWidth="1"/>
    <col min="20" max="16384" width="9.140625" style="7"/>
  </cols>
  <sheetData>
    <row r="1" spans="1:19" ht="22.5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9" ht="22.5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</row>
    <row r="3" spans="1:19" ht="22.5">
      <c r="A3" s="362" t="str">
        <f>' سهام'!A3:W3</f>
        <v>برای ماه منتهی به 1403/03/31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</row>
    <row r="4" spans="1:19" ht="22.5">
      <c r="A4" s="373" t="s">
        <v>60</v>
      </c>
      <c r="B4" s="373"/>
      <c r="C4" s="373"/>
      <c r="D4" s="373"/>
      <c r="E4" s="373"/>
      <c r="F4" s="373"/>
      <c r="G4" s="373"/>
      <c r="H4" s="373"/>
      <c r="I4" s="373"/>
      <c r="J4" s="383"/>
      <c r="K4" s="383"/>
      <c r="L4" s="383"/>
      <c r="M4" s="383"/>
      <c r="N4" s="383"/>
      <c r="O4" s="383"/>
      <c r="P4" s="383"/>
      <c r="Q4" s="383"/>
    </row>
    <row r="5" spans="1:19" ht="15.75" customHeight="1" thickBot="1">
      <c r="A5" s="111"/>
      <c r="B5" s="111"/>
      <c r="C5" s="381" t="s">
        <v>357</v>
      </c>
      <c r="D5" s="381"/>
      <c r="E5" s="381"/>
      <c r="F5" s="381"/>
      <c r="G5" s="381"/>
      <c r="H5" s="381"/>
      <c r="I5" s="381"/>
      <c r="J5" s="12"/>
      <c r="K5" s="382" t="s">
        <v>355</v>
      </c>
      <c r="L5" s="382"/>
      <c r="M5" s="382"/>
      <c r="N5" s="382"/>
      <c r="O5" s="382"/>
      <c r="P5" s="382"/>
      <c r="Q5" s="382"/>
    </row>
    <row r="6" spans="1:19" ht="22.5" thickBot="1">
      <c r="A6" s="202" t="s">
        <v>35</v>
      </c>
      <c r="B6" s="202"/>
      <c r="C6" s="203" t="s">
        <v>3</v>
      </c>
      <c r="D6" s="202"/>
      <c r="E6" s="204" t="s">
        <v>42</v>
      </c>
      <c r="F6" s="78"/>
      <c r="G6" s="205" t="s">
        <v>39</v>
      </c>
      <c r="H6" s="78"/>
      <c r="I6" s="89" t="s">
        <v>43</v>
      </c>
      <c r="J6" s="12"/>
      <c r="K6" s="88" t="s">
        <v>3</v>
      </c>
      <c r="L6" s="79"/>
      <c r="M6" s="89" t="s">
        <v>19</v>
      </c>
      <c r="N6" s="79"/>
      <c r="O6" s="88" t="s">
        <v>39</v>
      </c>
      <c r="P6" s="79"/>
      <c r="Q6" s="206" t="s">
        <v>43</v>
      </c>
    </row>
    <row r="7" spans="1:19" ht="21.75">
      <c r="A7" s="279" t="s">
        <v>131</v>
      </c>
      <c r="B7" s="202"/>
      <c r="C7" s="201">
        <v>0</v>
      </c>
      <c r="D7" s="280"/>
      <c r="E7" s="201">
        <v>0</v>
      </c>
      <c r="F7" s="71"/>
      <c r="G7" s="80">
        <v>0</v>
      </c>
      <c r="H7" s="78"/>
      <c r="I7" s="71">
        <f t="shared" ref="I7:I9" si="0">E7+G7</f>
        <v>0</v>
      </c>
      <c r="J7" s="12"/>
      <c r="K7" s="91">
        <v>198700</v>
      </c>
      <c r="L7" s="79"/>
      <c r="M7" s="80">
        <v>192395802792</v>
      </c>
      <c r="N7" s="80"/>
      <c r="O7" s="80">
        <v>-192519188132</v>
      </c>
      <c r="P7" s="224"/>
      <c r="Q7" s="71">
        <f>M7+O7</f>
        <v>-123385340</v>
      </c>
      <c r="R7" s="171"/>
      <c r="S7" s="171"/>
    </row>
    <row r="8" spans="1:19" ht="21.75">
      <c r="A8" s="279" t="s">
        <v>145</v>
      </c>
      <c r="B8" s="202"/>
      <c r="C8" s="201">
        <v>0</v>
      </c>
      <c r="D8" s="280"/>
      <c r="E8" s="201">
        <v>0</v>
      </c>
      <c r="F8" s="71"/>
      <c r="G8" s="80">
        <v>0</v>
      </c>
      <c r="H8" s="78"/>
      <c r="I8" s="71">
        <f t="shared" si="0"/>
        <v>0</v>
      </c>
      <c r="J8" s="12"/>
      <c r="K8" s="91">
        <v>150000</v>
      </c>
      <c r="L8" s="79"/>
      <c r="M8" s="80">
        <v>152303492193</v>
      </c>
      <c r="N8" s="80"/>
      <c r="O8" s="80">
        <v>-153313937318</v>
      </c>
      <c r="P8" s="224"/>
      <c r="Q8" s="71">
        <f t="shared" ref="Q8:Q13" si="1">M8+O8</f>
        <v>-1010445125</v>
      </c>
      <c r="R8" s="171"/>
      <c r="S8" s="171"/>
    </row>
    <row r="9" spans="1:19" ht="21.75">
      <c r="A9" s="279" t="s">
        <v>170</v>
      </c>
      <c r="B9" s="202"/>
      <c r="C9" s="201">
        <v>0</v>
      </c>
      <c r="D9" s="280"/>
      <c r="E9" s="201">
        <v>0</v>
      </c>
      <c r="F9" s="71"/>
      <c r="G9" s="80">
        <v>0</v>
      </c>
      <c r="H9" s="78"/>
      <c r="I9" s="71">
        <f t="shared" si="0"/>
        <v>0</v>
      </c>
      <c r="J9" s="12"/>
      <c r="K9" s="91">
        <v>380000</v>
      </c>
      <c r="L9" s="79"/>
      <c r="M9" s="80">
        <v>409299670616</v>
      </c>
      <c r="N9" s="80"/>
      <c r="O9" s="80">
        <v>-409377670616</v>
      </c>
      <c r="P9" s="224"/>
      <c r="Q9" s="71">
        <f t="shared" si="1"/>
        <v>-78000000</v>
      </c>
      <c r="R9" s="171"/>
      <c r="S9" s="171"/>
    </row>
    <row r="10" spans="1:19" ht="21.75">
      <c r="A10" s="279" t="s">
        <v>110</v>
      </c>
      <c r="B10" s="202"/>
      <c r="C10" s="201">
        <v>0</v>
      </c>
      <c r="D10" s="280"/>
      <c r="E10" s="201">
        <v>0</v>
      </c>
      <c r="F10" s="71"/>
      <c r="G10" s="80">
        <v>0</v>
      </c>
      <c r="H10" s="78"/>
      <c r="I10" s="71"/>
      <c r="J10" s="12"/>
      <c r="K10" s="91">
        <v>155000</v>
      </c>
      <c r="L10" s="79"/>
      <c r="M10" s="80">
        <v>150667537709</v>
      </c>
      <c r="N10" s="80"/>
      <c r="O10" s="80">
        <v>-146791460053</v>
      </c>
      <c r="P10" s="224"/>
      <c r="Q10" s="71">
        <f t="shared" si="1"/>
        <v>3876077656</v>
      </c>
      <c r="R10" s="171"/>
      <c r="S10" s="171"/>
    </row>
    <row r="11" spans="1:19" ht="21.75">
      <c r="A11" s="279" t="s">
        <v>132</v>
      </c>
      <c r="B11" s="202"/>
      <c r="C11" s="201">
        <v>0</v>
      </c>
      <c r="D11" s="280"/>
      <c r="E11" s="201">
        <v>0</v>
      </c>
      <c r="F11" s="71"/>
      <c r="G11" s="80">
        <v>0</v>
      </c>
      <c r="H11" s="78"/>
      <c r="I11" s="71"/>
      <c r="J11" s="12"/>
      <c r="K11" s="91">
        <v>723000</v>
      </c>
      <c r="L11" s="79"/>
      <c r="M11" s="80">
        <v>771577949994</v>
      </c>
      <c r="N11" s="80"/>
      <c r="O11" s="80">
        <v>-751741083705</v>
      </c>
      <c r="P11" s="224"/>
      <c r="Q11" s="71">
        <f t="shared" si="1"/>
        <v>19836866289</v>
      </c>
      <c r="R11" s="171"/>
      <c r="S11" s="171"/>
    </row>
    <row r="12" spans="1:19" ht="21.75">
      <c r="A12" s="279" t="s">
        <v>283</v>
      </c>
      <c r="B12" s="202"/>
      <c r="C12" s="201">
        <v>200000</v>
      </c>
      <c r="D12" s="280"/>
      <c r="E12" s="201">
        <v>200933299180</v>
      </c>
      <c r="F12" s="71"/>
      <c r="G12" s="80">
        <v>-200952049180</v>
      </c>
      <c r="H12" s="78"/>
      <c r="I12" s="71">
        <f>E12+G12</f>
        <v>-18750000</v>
      </c>
      <c r="J12" s="12"/>
      <c r="K12" s="91">
        <v>200000</v>
      </c>
      <c r="L12" s="79"/>
      <c r="M12" s="80">
        <v>200933299180</v>
      </c>
      <c r="N12" s="80"/>
      <c r="O12" s="80">
        <v>-200952049180</v>
      </c>
      <c r="P12" s="224"/>
      <c r="Q12" s="71">
        <f t="shared" si="1"/>
        <v>-18750000</v>
      </c>
      <c r="R12" s="171"/>
      <c r="S12" s="171"/>
    </row>
    <row r="13" spans="1:19" ht="21.75">
      <c r="A13" s="279" t="s">
        <v>217</v>
      </c>
      <c r="B13" s="202"/>
      <c r="C13" s="201">
        <v>57110</v>
      </c>
      <c r="D13" s="280"/>
      <c r="E13" s="201">
        <v>50085378091</v>
      </c>
      <c r="F13" s="71"/>
      <c r="G13" s="201">
        <v>-46592810010</v>
      </c>
      <c r="H13" s="78"/>
      <c r="I13" s="71">
        <f t="shared" ref="I13" si="2">E13+G13</f>
        <v>3492568081</v>
      </c>
      <c r="J13" s="12"/>
      <c r="K13" s="91">
        <v>57110</v>
      </c>
      <c r="L13" s="79"/>
      <c r="M13" s="80">
        <v>50085378091</v>
      </c>
      <c r="N13" s="80"/>
      <c r="O13" s="80">
        <v>-46592810010</v>
      </c>
      <c r="P13" s="224"/>
      <c r="Q13" s="71">
        <f t="shared" si="1"/>
        <v>3492568081</v>
      </c>
      <c r="R13" s="171"/>
      <c r="S13" s="171"/>
    </row>
    <row r="14" spans="1:19" ht="23.25" thickBot="1">
      <c r="C14" s="171"/>
      <c r="E14" s="211">
        <f>SUM(E7:E13)</f>
        <v>251018677271</v>
      </c>
      <c r="F14" s="7"/>
      <c r="G14" s="211">
        <f>SUM(G7:G13)</f>
        <v>-247544859190</v>
      </c>
      <c r="H14" s="7"/>
      <c r="I14" s="211">
        <f>SUM(I7:I13)</f>
        <v>3473818081</v>
      </c>
      <c r="J14" s="7"/>
      <c r="K14" s="289"/>
      <c r="L14" s="7"/>
      <c r="M14" s="288">
        <f>SUM(M7:M13)</f>
        <v>1927263130575</v>
      </c>
      <c r="N14" s="7"/>
      <c r="O14" s="288">
        <f>SUM(O7:O13)</f>
        <v>-1901288199014</v>
      </c>
      <c r="P14" s="7"/>
      <c r="Q14" s="211">
        <f>SUM(Q7:Q13)</f>
        <v>25974931561</v>
      </c>
    </row>
    <row r="15" spans="1:19" ht="10.5" customHeight="1" thickTop="1">
      <c r="A15" s="111"/>
      <c r="B15" s="111"/>
      <c r="C15" s="111"/>
      <c r="D15" s="111"/>
      <c r="E15" s="72"/>
      <c r="F15" s="72"/>
      <c r="G15" s="72"/>
      <c r="H15" s="72"/>
      <c r="I15" s="12"/>
      <c r="J15" s="12"/>
      <c r="K15" s="12"/>
      <c r="L15" s="12"/>
      <c r="M15" s="12"/>
      <c r="N15" s="12"/>
      <c r="O15" s="12"/>
      <c r="P15" s="12"/>
      <c r="Q15" s="12"/>
    </row>
    <row r="16" spans="1:19" ht="21.75">
      <c r="A16" s="378" t="s">
        <v>41</v>
      </c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80"/>
    </row>
    <row r="17" spans="17:17" ht="24">
      <c r="Q17" s="83"/>
    </row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:Q1"/>
    <mergeCell ref="A2:Q2"/>
    <mergeCell ref="A3:Q3"/>
    <mergeCell ref="A16:Q16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S16"/>
  <sheetViews>
    <sheetView rightToLeft="1" view="pageBreakPreview" zoomScale="85" zoomScaleNormal="100" zoomScaleSheetLayoutView="85" workbookViewId="0">
      <selection activeCell="O11" sqref="O11"/>
    </sheetView>
  </sheetViews>
  <sheetFormatPr defaultColWidth="9.140625" defaultRowHeight="21.75"/>
  <cols>
    <col min="1" max="1" width="33.5703125" style="7" customWidth="1"/>
    <col min="2" max="2" width="0.5703125" style="7" customWidth="1"/>
    <col min="3" max="3" width="13.5703125" style="12" customWidth="1"/>
    <col min="4" max="4" width="0.85546875" style="12" customWidth="1"/>
    <col min="5" max="5" width="19.7109375" style="12" customWidth="1"/>
    <col min="6" max="6" width="0.85546875" style="12" customWidth="1"/>
    <col min="7" max="7" width="27" style="12" customWidth="1"/>
    <col min="8" max="8" width="0.7109375" style="12" customWidth="1"/>
    <col min="9" max="9" width="27.85546875" style="12" customWidth="1"/>
    <col min="10" max="10" width="1.42578125" style="12" customWidth="1"/>
    <col min="11" max="11" width="13.85546875" style="12" customWidth="1"/>
    <col min="12" max="12" width="1.140625" style="12" customWidth="1"/>
    <col min="13" max="13" width="25.85546875" style="12" customWidth="1"/>
    <col min="14" max="14" width="1" style="12" customWidth="1"/>
    <col min="15" max="15" width="26.7109375" style="12" customWidth="1"/>
    <col min="16" max="16" width="1.140625" style="12" customWidth="1"/>
    <col min="17" max="17" width="21.5703125" style="12" customWidth="1"/>
    <col min="18" max="18" width="11.7109375" style="7" bestFit="1" customWidth="1"/>
    <col min="19" max="19" width="18.85546875" style="7" customWidth="1"/>
    <col min="20" max="16384" width="9.140625" style="7"/>
  </cols>
  <sheetData>
    <row r="1" spans="1:19" ht="22.5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9" ht="22.5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</row>
    <row r="3" spans="1:19" ht="22.5">
      <c r="A3" s="362" t="str">
        <f>' سهام'!A3:W3</f>
        <v>برای ماه منتهی به 1403/03/31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</row>
    <row r="4" spans="1:19">
      <c r="A4" s="329" t="s">
        <v>59</v>
      </c>
      <c r="B4" s="329"/>
      <c r="C4" s="329"/>
      <c r="D4" s="329"/>
      <c r="E4" s="329"/>
      <c r="F4" s="329"/>
      <c r="G4" s="329"/>
      <c r="H4" s="329"/>
    </row>
    <row r="5" spans="1:19" s="181" customFormat="1" ht="16.5" customHeight="1" thickBot="1">
      <c r="A5" s="158"/>
      <c r="B5" s="158"/>
      <c r="C5" s="387" t="s">
        <v>357</v>
      </c>
      <c r="D5" s="387"/>
      <c r="E5" s="387"/>
      <c r="F5" s="387"/>
      <c r="G5" s="387"/>
      <c r="H5" s="387"/>
      <c r="I5" s="387"/>
      <c r="J5" s="79"/>
      <c r="K5" s="382" t="s">
        <v>355</v>
      </c>
      <c r="L5" s="382"/>
      <c r="M5" s="382"/>
      <c r="N5" s="382"/>
      <c r="O5" s="382"/>
      <c r="P5" s="382"/>
      <c r="Q5" s="382"/>
    </row>
    <row r="6" spans="1:19" s="181" customFormat="1" ht="27" customHeight="1" thickBot="1">
      <c r="A6" s="158" t="s">
        <v>35</v>
      </c>
      <c r="B6" s="158"/>
      <c r="C6" s="88" t="s">
        <v>3</v>
      </c>
      <c r="D6" s="79"/>
      <c r="E6" s="89" t="s">
        <v>19</v>
      </c>
      <c r="F6" s="79"/>
      <c r="G6" s="88" t="s">
        <v>39</v>
      </c>
      <c r="H6" s="79"/>
      <c r="I6" s="89" t="s">
        <v>40</v>
      </c>
      <c r="J6" s="79"/>
      <c r="K6" s="88" t="s">
        <v>3</v>
      </c>
      <c r="L6" s="79"/>
      <c r="M6" s="89" t="s">
        <v>19</v>
      </c>
      <c r="N6" s="79"/>
      <c r="O6" s="89" t="s">
        <v>39</v>
      </c>
      <c r="P6" s="79"/>
      <c r="Q6" s="227" t="s">
        <v>40</v>
      </c>
    </row>
    <row r="7" spans="1:19" s="181" customFormat="1" ht="27" customHeight="1">
      <c r="A7" s="158" t="s">
        <v>110</v>
      </c>
      <c r="B7" s="158"/>
      <c r="C7" s="91">
        <v>345000</v>
      </c>
      <c r="D7" s="79"/>
      <c r="E7" s="107">
        <v>341750246540</v>
      </c>
      <c r="F7" s="79"/>
      <c r="G7" s="223">
        <v>-344934019377</v>
      </c>
      <c r="H7" s="79"/>
      <c r="I7" s="80">
        <f>E7+G7</f>
        <v>-3183772837</v>
      </c>
      <c r="J7" s="79"/>
      <c r="K7" s="91">
        <v>345000</v>
      </c>
      <c r="L7" s="107"/>
      <c r="M7" s="92">
        <v>341750246540</v>
      </c>
      <c r="N7" s="92"/>
      <c r="O7" s="223">
        <v>-319757033531</v>
      </c>
      <c r="P7" s="107"/>
      <c r="Q7" s="223">
        <f>M7+O7</f>
        <v>21993213009</v>
      </c>
    </row>
    <row r="8" spans="1:19" s="181" customFormat="1" ht="27" customHeight="1">
      <c r="A8" s="158" t="s">
        <v>217</v>
      </c>
      <c r="B8" s="158"/>
      <c r="C8" s="91">
        <v>269890</v>
      </c>
      <c r="D8" s="79"/>
      <c r="E8" s="107">
        <v>240049007892</v>
      </c>
      <c r="F8" s="79"/>
      <c r="G8" s="223">
        <v>-239153389103</v>
      </c>
      <c r="H8" s="79"/>
      <c r="I8" s="80">
        <f t="shared" ref="I8:I13" si="0">E8+G8</f>
        <v>895618789</v>
      </c>
      <c r="J8" s="79"/>
      <c r="K8" s="91">
        <v>269890</v>
      </c>
      <c r="L8" s="107"/>
      <c r="M8" s="92">
        <v>240049007892</v>
      </c>
      <c r="N8" s="92"/>
      <c r="O8" s="223">
        <v>-220187944208</v>
      </c>
      <c r="P8" s="107"/>
      <c r="Q8" s="223">
        <f t="shared" ref="Q8:Q13" si="1">M8+O8</f>
        <v>19861063684</v>
      </c>
      <c r="R8" s="282"/>
      <c r="S8" s="281"/>
    </row>
    <row r="9" spans="1:19" s="181" customFormat="1" ht="27" customHeight="1">
      <c r="A9" s="158" t="s">
        <v>282</v>
      </c>
      <c r="B9" s="158"/>
      <c r="C9" s="91">
        <v>33574</v>
      </c>
      <c r="D9" s="79"/>
      <c r="E9" s="107">
        <v>25814733454</v>
      </c>
      <c r="F9" s="79"/>
      <c r="G9" s="223">
        <v>-24125931665</v>
      </c>
      <c r="H9" s="79"/>
      <c r="I9" s="80">
        <f t="shared" si="0"/>
        <v>1688801789</v>
      </c>
      <c r="J9" s="79"/>
      <c r="K9" s="91">
        <v>33574</v>
      </c>
      <c r="L9" s="107"/>
      <c r="M9" s="92">
        <v>25814733454</v>
      </c>
      <c r="N9" s="92"/>
      <c r="O9" s="223">
        <v>-24736934728</v>
      </c>
      <c r="P9" s="107"/>
      <c r="Q9" s="223">
        <f t="shared" si="1"/>
        <v>1077798726</v>
      </c>
      <c r="R9" s="282"/>
      <c r="S9" s="281"/>
    </row>
    <row r="10" spans="1:19" s="181" customFormat="1" ht="27" customHeight="1">
      <c r="A10" s="158" t="s">
        <v>169</v>
      </c>
      <c r="B10" s="158"/>
      <c r="C10" s="91">
        <v>32000</v>
      </c>
      <c r="D10" s="79"/>
      <c r="E10" s="107">
        <v>21752568635</v>
      </c>
      <c r="F10" s="79"/>
      <c r="G10" s="223">
        <v>-21644076300</v>
      </c>
      <c r="H10" s="79"/>
      <c r="I10" s="80">
        <f t="shared" si="0"/>
        <v>108492335</v>
      </c>
      <c r="J10" s="79"/>
      <c r="K10" s="91">
        <v>32000</v>
      </c>
      <c r="L10" s="107"/>
      <c r="M10" s="92">
        <v>21752568635</v>
      </c>
      <c r="N10" s="92"/>
      <c r="O10" s="223">
        <v>-19769911643</v>
      </c>
      <c r="P10" s="107"/>
      <c r="Q10" s="223">
        <f t="shared" si="1"/>
        <v>1982656992</v>
      </c>
      <c r="R10" s="282"/>
      <c r="S10" s="281"/>
    </row>
    <row r="11" spans="1:19" s="181" customFormat="1" ht="27" customHeight="1">
      <c r="A11" s="158" t="s">
        <v>218</v>
      </c>
      <c r="B11" s="158"/>
      <c r="C11" s="91">
        <v>482800</v>
      </c>
      <c r="D11" s="79"/>
      <c r="E11" s="107">
        <v>343752599149</v>
      </c>
      <c r="F11" s="79"/>
      <c r="G11" s="223">
        <v>-340891562204</v>
      </c>
      <c r="H11" s="79"/>
      <c r="I11" s="80">
        <f t="shared" si="0"/>
        <v>2861036945</v>
      </c>
      <c r="J11" s="79"/>
      <c r="K11" s="91">
        <v>482800</v>
      </c>
      <c r="L11" s="107"/>
      <c r="M11" s="92">
        <v>343752599149</v>
      </c>
      <c r="N11" s="92"/>
      <c r="O11" s="223">
        <v>-315152338762</v>
      </c>
      <c r="P11" s="107"/>
      <c r="Q11" s="223">
        <f t="shared" si="1"/>
        <v>28600260387</v>
      </c>
      <c r="R11" s="282"/>
      <c r="S11" s="281"/>
    </row>
    <row r="12" spans="1:19" s="181" customFormat="1" ht="27" customHeight="1">
      <c r="A12" s="158" t="s">
        <v>145</v>
      </c>
      <c r="B12" s="158"/>
      <c r="C12" s="91">
        <v>355000</v>
      </c>
      <c r="D12" s="79"/>
      <c r="E12" s="107">
        <v>342867843938</v>
      </c>
      <c r="F12" s="79"/>
      <c r="G12" s="223">
        <v>-340738230000</v>
      </c>
      <c r="H12" s="79"/>
      <c r="I12" s="80">
        <f t="shared" si="0"/>
        <v>2129613938</v>
      </c>
      <c r="J12" s="79"/>
      <c r="K12" s="91">
        <v>355000</v>
      </c>
      <c r="L12" s="79"/>
      <c r="M12" s="92">
        <v>342867843938</v>
      </c>
      <c r="N12" s="79"/>
      <c r="O12" s="223">
        <v>-347411020338</v>
      </c>
      <c r="P12" s="79"/>
      <c r="Q12" s="223">
        <f t="shared" si="1"/>
        <v>-4543176400</v>
      </c>
      <c r="R12" s="282"/>
      <c r="S12" s="281"/>
    </row>
    <row r="13" spans="1:19" s="181" customFormat="1" ht="27" customHeight="1">
      <c r="A13" s="158" t="s">
        <v>283</v>
      </c>
      <c r="B13" s="158"/>
      <c r="C13" s="91">
        <v>800000</v>
      </c>
      <c r="D13" s="79"/>
      <c r="E13" s="107">
        <v>799855000000</v>
      </c>
      <c r="F13" s="79"/>
      <c r="G13" s="223">
        <v>-799818750000</v>
      </c>
      <c r="H13" s="79"/>
      <c r="I13" s="80">
        <f t="shared" si="0"/>
        <v>36250000</v>
      </c>
      <c r="J13" s="79"/>
      <c r="K13" s="91">
        <v>800000</v>
      </c>
      <c r="L13" s="79"/>
      <c r="M13" s="92">
        <v>799855000000</v>
      </c>
      <c r="N13" s="79"/>
      <c r="O13" s="223">
        <v>-800000000000</v>
      </c>
      <c r="P13" s="79"/>
      <c r="Q13" s="223">
        <f t="shared" si="1"/>
        <v>-145000000</v>
      </c>
      <c r="R13" s="282"/>
      <c r="S13" s="281"/>
    </row>
    <row r="14" spans="1:19" s="181" customFormat="1" ht="23.25" thickBot="1">
      <c r="A14" s="283" t="s">
        <v>2</v>
      </c>
      <c r="B14" s="158"/>
      <c r="C14" s="394"/>
      <c r="D14" s="395"/>
      <c r="E14" s="396">
        <f>SUM(E7:E13)</f>
        <v>2115841999608</v>
      </c>
      <c r="F14" s="109"/>
      <c r="G14" s="212">
        <f>SUM(G7:G13)</f>
        <v>-2111305958649</v>
      </c>
      <c r="H14" s="109"/>
      <c r="I14" s="212">
        <f>SUM(I7:I13)</f>
        <v>4536040959</v>
      </c>
      <c r="J14" s="109"/>
      <c r="K14" s="394"/>
      <c r="L14" s="109"/>
      <c r="M14" s="212">
        <f>SUM(M7:M13)</f>
        <v>2115841999608</v>
      </c>
      <c r="N14" s="109"/>
      <c r="O14" s="212">
        <f>SUM(O7:O13)</f>
        <v>-2047015183210</v>
      </c>
      <c r="P14" s="109"/>
      <c r="Q14" s="212">
        <f>SUM(Q7:Q13)</f>
        <v>68826816398</v>
      </c>
    </row>
    <row r="15" spans="1:19" s="181" customFormat="1" ht="22.5" thickTop="1">
      <c r="A15" s="158"/>
      <c r="B15" s="15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9" s="181" customFormat="1" ht="24.75" customHeight="1">
      <c r="A16" s="384" t="s">
        <v>41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6"/>
    </row>
  </sheetData>
  <autoFilter ref="A6:Q6" xr:uid="{00000000-0009-0000-0000-000009000000}">
    <sortState xmlns:xlrd2="http://schemas.microsoft.com/office/spreadsheetml/2017/richdata2" ref="A7:Q25">
      <sortCondition descending="1" ref="Q6"/>
    </sortState>
  </autoFilter>
  <mergeCells count="7">
    <mergeCell ref="A16:Q16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55" zoomScaleNormal="100" zoomScaleSheetLayoutView="55" workbookViewId="0">
      <selection activeCell="C8" sqref="C8:C9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302" t="s">
        <v>84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</row>
    <row r="2" spans="1:23" ht="31.5">
      <c r="A2" s="302" t="s">
        <v>47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</row>
    <row r="3" spans="1:23" ht="31.5">
      <c r="A3" s="302" t="s">
        <v>350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</row>
    <row r="4" spans="1:23" ht="31.5">
      <c r="A4" s="309" t="s">
        <v>23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</row>
    <row r="5" spans="1:23" ht="31.5">
      <c r="A5" s="309" t="s">
        <v>24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</row>
    <row r="7" spans="1:23" ht="36.75" customHeight="1" thickBot="1">
      <c r="A7" s="1"/>
      <c r="B7" s="2"/>
      <c r="C7" s="294" t="s">
        <v>281</v>
      </c>
      <c r="D7" s="294"/>
      <c r="E7" s="294"/>
      <c r="F7" s="294"/>
      <c r="G7" s="294"/>
      <c r="H7" s="3"/>
      <c r="I7" s="310" t="s">
        <v>7</v>
      </c>
      <c r="J7" s="310"/>
      <c r="K7" s="310"/>
      <c r="L7" s="310"/>
      <c r="M7" s="310"/>
      <c r="O7" s="295" t="s">
        <v>351</v>
      </c>
      <c r="P7" s="295"/>
      <c r="Q7" s="295"/>
      <c r="R7" s="295"/>
      <c r="S7" s="295"/>
      <c r="T7" s="295"/>
      <c r="U7" s="295"/>
      <c r="V7" s="295"/>
      <c r="W7" s="295"/>
    </row>
    <row r="8" spans="1:23" ht="29.25" customHeight="1">
      <c r="A8" s="303" t="s">
        <v>1</v>
      </c>
      <c r="B8" s="4"/>
      <c r="C8" s="308" t="s">
        <v>3</v>
      </c>
      <c r="D8" s="296"/>
      <c r="E8" s="308" t="s">
        <v>0</v>
      </c>
      <c r="F8" s="296"/>
      <c r="G8" s="298" t="s">
        <v>19</v>
      </c>
      <c r="H8" s="23"/>
      <c r="I8" s="305" t="s">
        <v>4</v>
      </c>
      <c r="J8" s="305"/>
      <c r="K8" s="25"/>
      <c r="L8" s="305" t="s">
        <v>5</v>
      </c>
      <c r="M8" s="305"/>
      <c r="O8" s="306" t="s">
        <v>3</v>
      </c>
      <c r="P8" s="296"/>
      <c r="Q8" s="298" t="s">
        <v>31</v>
      </c>
      <c r="R8" s="22"/>
      <c r="S8" s="306" t="s">
        <v>0</v>
      </c>
      <c r="T8" s="296"/>
      <c r="U8" s="298" t="s">
        <v>19</v>
      </c>
      <c r="V8" s="5"/>
      <c r="W8" s="300" t="s">
        <v>20</v>
      </c>
    </row>
    <row r="9" spans="1:23" ht="49.5" customHeight="1" thickBot="1">
      <c r="A9" s="304"/>
      <c r="B9" s="4"/>
      <c r="C9" s="307"/>
      <c r="D9" s="297"/>
      <c r="E9" s="307"/>
      <c r="F9" s="297"/>
      <c r="G9" s="299"/>
      <c r="H9" s="23"/>
      <c r="I9" s="26" t="s">
        <v>3</v>
      </c>
      <c r="J9" s="26" t="s">
        <v>0</v>
      </c>
      <c r="K9" s="25"/>
      <c r="L9" s="26" t="s">
        <v>3</v>
      </c>
      <c r="M9" s="26" t="s">
        <v>46</v>
      </c>
      <c r="O9" s="307"/>
      <c r="P9" s="296"/>
      <c r="Q9" s="299"/>
      <c r="R9" s="22"/>
      <c r="S9" s="307"/>
      <c r="T9" s="296"/>
      <c r="U9" s="299"/>
      <c r="V9" s="5"/>
      <c r="W9" s="301"/>
    </row>
    <row r="10" spans="1:23" ht="28.5" customHeight="1" thickBot="1">
      <c r="A10" s="63" t="s">
        <v>86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55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22"/>
  <sheetViews>
    <sheetView rightToLeft="1" view="pageBreakPreview" zoomScale="40" zoomScaleNormal="50" zoomScaleSheetLayoutView="40" workbookViewId="0">
      <selection activeCell="S39" sqref="S39"/>
    </sheetView>
  </sheetViews>
  <sheetFormatPr defaultColWidth="9.140625" defaultRowHeight="15.75"/>
  <cols>
    <col min="1" max="1" width="50" style="112" customWidth="1"/>
    <col min="2" max="2" width="0.5703125" style="112" customWidth="1"/>
    <col min="3" max="3" width="12.5703125" style="112" customWidth="1"/>
    <col min="4" max="4" width="0.5703125" style="112" customWidth="1"/>
    <col min="5" max="5" width="20.5703125" style="112" customWidth="1"/>
    <col min="6" max="6" width="0.5703125" style="112" customWidth="1"/>
    <col min="7" max="7" width="19.7109375" style="112" customWidth="1"/>
    <col min="8" max="8" width="0.5703125" style="112" customWidth="1"/>
    <col min="9" max="9" width="19.7109375" style="112" customWidth="1"/>
    <col min="10" max="10" width="0.42578125" style="112" customWidth="1"/>
    <col min="11" max="11" width="18.7109375" style="112" customWidth="1"/>
    <col min="12" max="12" width="0.7109375" style="112" customWidth="1"/>
    <col min="13" max="13" width="15.85546875" style="112" customWidth="1"/>
    <col min="14" max="14" width="1.140625" style="112" customWidth="1"/>
    <col min="15" max="15" width="27.5703125" style="112" customWidth="1"/>
    <col min="16" max="16" width="0.5703125" style="112" customWidth="1"/>
    <col min="17" max="17" width="28.5703125" style="112" customWidth="1"/>
    <col min="18" max="18" width="0.5703125" style="112" customWidth="1"/>
    <col min="19" max="19" width="25.7109375" style="112" customWidth="1"/>
    <col min="20" max="20" width="29" style="112" customWidth="1"/>
    <col min="21" max="21" width="0.5703125" style="112" customWidth="1"/>
    <col min="22" max="22" width="16.140625" style="112" customWidth="1"/>
    <col min="23" max="23" width="25" style="112" customWidth="1"/>
    <col min="24" max="24" width="0.5703125" style="112" customWidth="1"/>
    <col min="25" max="25" width="17" style="112" customWidth="1"/>
    <col min="26" max="26" width="0.42578125" style="112" customWidth="1"/>
    <col min="27" max="27" width="26.7109375" style="112" customWidth="1"/>
    <col min="28" max="28" width="0.7109375" style="112" customWidth="1"/>
    <col min="29" max="29" width="28.85546875" style="112" customWidth="1"/>
    <col min="30" max="30" width="0.7109375" style="112" hidden="1" customWidth="1"/>
    <col min="31" max="31" width="29.7109375" style="112" customWidth="1"/>
    <col min="32" max="32" width="0.7109375" style="112" hidden="1" customWidth="1"/>
    <col min="33" max="33" width="16.5703125" style="112" customWidth="1"/>
    <col min="34" max="34" width="17" style="112" bestFit="1" customWidth="1"/>
    <col min="35" max="16384" width="9.140625" style="112"/>
  </cols>
  <sheetData>
    <row r="1" spans="1:34" s="111" customFormat="1" ht="24.75">
      <c r="A1" s="320" t="s">
        <v>84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</row>
    <row r="2" spans="1:34" s="111" customFormat="1" ht="24.7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</row>
    <row r="3" spans="1:34" s="111" customFormat="1" ht="24.75">
      <c r="A3" s="320" t="str">
        <f>' سهام'!A3:W3</f>
        <v>برای ماه منتهی به 1403/03/31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</row>
    <row r="4" spans="1:34" ht="27.75">
      <c r="A4" s="321" t="s">
        <v>62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</row>
    <row r="5" spans="1:34" ht="24.7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285"/>
      <c r="AB5" s="113"/>
      <c r="AC5" s="113"/>
      <c r="AD5" s="113"/>
      <c r="AE5" s="113"/>
      <c r="AF5" s="113"/>
      <c r="AG5" s="113"/>
    </row>
    <row r="6" spans="1:34" ht="27.75" customHeight="1" thickBot="1">
      <c r="A6" s="313" t="s">
        <v>63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 t="s">
        <v>281</v>
      </c>
      <c r="N6" s="313"/>
      <c r="O6" s="313"/>
      <c r="P6" s="313"/>
      <c r="Q6" s="313"/>
      <c r="R6" s="114"/>
      <c r="S6" s="322" t="s">
        <v>7</v>
      </c>
      <c r="T6" s="322"/>
      <c r="U6" s="322"/>
      <c r="V6" s="322"/>
      <c r="W6" s="322"/>
      <c r="X6" s="113"/>
      <c r="Y6" s="313" t="s">
        <v>352</v>
      </c>
      <c r="Z6" s="313"/>
      <c r="AA6" s="313"/>
      <c r="AB6" s="313"/>
      <c r="AC6" s="313"/>
      <c r="AD6" s="313"/>
      <c r="AE6" s="313"/>
      <c r="AF6" s="313"/>
      <c r="AG6" s="313"/>
    </row>
    <row r="7" spans="1:34" ht="26.25" customHeight="1">
      <c r="A7" s="311" t="s">
        <v>64</v>
      </c>
      <c r="B7" s="115"/>
      <c r="C7" s="317" t="s">
        <v>65</v>
      </c>
      <c r="D7" s="115"/>
      <c r="E7" s="319" t="s">
        <v>70</v>
      </c>
      <c r="F7" s="115"/>
      <c r="G7" s="312" t="s">
        <v>66</v>
      </c>
      <c r="H7" s="115"/>
      <c r="I7" s="317" t="s">
        <v>21</v>
      </c>
      <c r="J7" s="115"/>
      <c r="K7" s="319" t="s">
        <v>67</v>
      </c>
      <c r="L7" s="116"/>
      <c r="M7" s="315" t="s">
        <v>3</v>
      </c>
      <c r="N7" s="312"/>
      <c r="O7" s="312" t="s">
        <v>0</v>
      </c>
      <c r="P7" s="312"/>
      <c r="Q7" s="312" t="s">
        <v>19</v>
      </c>
      <c r="R7" s="115"/>
      <c r="S7" s="314" t="s">
        <v>4</v>
      </c>
      <c r="T7" s="314"/>
      <c r="U7" s="113"/>
      <c r="V7" s="314" t="s">
        <v>5</v>
      </c>
      <c r="W7" s="314"/>
      <c r="X7" s="113"/>
      <c r="Y7" s="315" t="s">
        <v>3</v>
      </c>
      <c r="Z7" s="311"/>
      <c r="AA7" s="312" t="s">
        <v>68</v>
      </c>
      <c r="AB7" s="115"/>
      <c r="AC7" s="312" t="s">
        <v>0</v>
      </c>
      <c r="AD7" s="311"/>
      <c r="AE7" s="312" t="s">
        <v>19</v>
      </c>
      <c r="AF7" s="117"/>
      <c r="AG7" s="312" t="s">
        <v>20</v>
      </c>
    </row>
    <row r="8" spans="1:34" s="121" customFormat="1" ht="55.5" customHeight="1" thickBot="1">
      <c r="A8" s="313"/>
      <c r="B8" s="115"/>
      <c r="C8" s="318"/>
      <c r="D8" s="115"/>
      <c r="E8" s="318"/>
      <c r="F8" s="115"/>
      <c r="G8" s="313"/>
      <c r="H8" s="115"/>
      <c r="I8" s="318"/>
      <c r="J8" s="115"/>
      <c r="K8" s="318"/>
      <c r="L8" s="114"/>
      <c r="M8" s="316"/>
      <c r="N8" s="311"/>
      <c r="O8" s="313"/>
      <c r="P8" s="311"/>
      <c r="Q8" s="313"/>
      <c r="R8" s="115"/>
      <c r="S8" s="118" t="s">
        <v>3</v>
      </c>
      <c r="T8" s="118" t="s">
        <v>0</v>
      </c>
      <c r="U8" s="119"/>
      <c r="V8" s="118" t="s">
        <v>3</v>
      </c>
      <c r="W8" s="118" t="s">
        <v>46</v>
      </c>
      <c r="X8" s="119"/>
      <c r="Y8" s="316"/>
      <c r="Z8" s="311"/>
      <c r="AA8" s="313"/>
      <c r="AB8" s="115"/>
      <c r="AC8" s="313"/>
      <c r="AD8" s="311"/>
      <c r="AE8" s="313"/>
      <c r="AF8" s="117"/>
      <c r="AG8" s="313"/>
    </row>
    <row r="9" spans="1:34" s="121" customFormat="1" ht="41.25" customHeight="1">
      <c r="A9" s="231" t="s">
        <v>110</v>
      </c>
      <c r="B9" s="115"/>
      <c r="C9" s="114" t="s">
        <v>87</v>
      </c>
      <c r="D9" s="115"/>
      <c r="E9" s="114" t="s">
        <v>87</v>
      </c>
      <c r="F9" s="115"/>
      <c r="G9" s="122" t="s">
        <v>111</v>
      </c>
      <c r="H9" s="122"/>
      <c r="I9" s="122" t="s">
        <v>112</v>
      </c>
      <c r="J9" s="115"/>
      <c r="K9" s="240">
        <v>0.18</v>
      </c>
      <c r="L9" s="114"/>
      <c r="M9" s="30">
        <v>345000</v>
      </c>
      <c r="N9" s="115"/>
      <c r="O9" s="30">
        <v>320584615384</v>
      </c>
      <c r="P9" s="115"/>
      <c r="Q9" s="30">
        <v>344934019377</v>
      </c>
      <c r="R9" s="115"/>
      <c r="S9" s="30">
        <v>0</v>
      </c>
      <c r="T9" s="30">
        <v>0</v>
      </c>
      <c r="U9" s="119"/>
      <c r="V9" s="30">
        <v>0</v>
      </c>
      <c r="W9" s="30">
        <v>0</v>
      </c>
      <c r="X9" s="119"/>
      <c r="Y9" s="30">
        <v>345000</v>
      </c>
      <c r="Z9" s="115"/>
      <c r="AA9" s="93">
        <v>990760</v>
      </c>
      <c r="AB9" s="115"/>
      <c r="AC9" s="30">
        <v>320584615384</v>
      </c>
      <c r="AD9" s="30">
        <v>344934019377</v>
      </c>
      <c r="AE9" s="30">
        <v>341750246540</v>
      </c>
      <c r="AF9" s="117"/>
      <c r="AG9" s="241">
        <f>AE9/درآمدها!$J$5</f>
        <v>0.12040822787628187</v>
      </c>
      <c r="AH9" s="120">
        <f>M9+S9-V9-Y9</f>
        <v>0</v>
      </c>
    </row>
    <row r="10" spans="1:34" s="121" customFormat="1" ht="41.25" customHeight="1">
      <c r="A10" s="231" t="s">
        <v>217</v>
      </c>
      <c r="B10" s="115"/>
      <c r="C10" s="114" t="s">
        <v>87</v>
      </c>
      <c r="D10" s="115"/>
      <c r="E10" s="114" t="s">
        <v>87</v>
      </c>
      <c r="F10" s="115"/>
      <c r="G10" s="122" t="s">
        <v>219</v>
      </c>
      <c r="H10" s="122"/>
      <c r="I10" s="122" t="s">
        <v>221</v>
      </c>
      <c r="J10" s="115"/>
      <c r="K10" s="64">
        <v>0</v>
      </c>
      <c r="L10" s="114"/>
      <c r="M10" s="30">
        <v>327000</v>
      </c>
      <c r="N10" s="115"/>
      <c r="O10" s="30">
        <v>266780754218</v>
      </c>
      <c r="P10" s="115"/>
      <c r="Q10" s="30">
        <v>285746199113</v>
      </c>
      <c r="R10" s="115"/>
      <c r="S10" s="30">
        <v>0</v>
      </c>
      <c r="T10" s="30">
        <v>0</v>
      </c>
      <c r="U10" s="119"/>
      <c r="V10" s="30">
        <v>57110</v>
      </c>
      <c r="W10" s="30">
        <v>50085378091</v>
      </c>
      <c r="X10" s="119"/>
      <c r="Y10" s="30">
        <v>269890</v>
      </c>
      <c r="Z10" s="115"/>
      <c r="AA10" s="93">
        <v>889594</v>
      </c>
      <c r="AB10" s="115"/>
      <c r="AC10" s="30">
        <v>220187944208</v>
      </c>
      <c r="AD10" s="30">
        <v>269490705956</v>
      </c>
      <c r="AE10" s="30">
        <v>240049007892</v>
      </c>
      <c r="AF10" s="117"/>
      <c r="AG10" s="241">
        <f>AE10/درآمدها!$J$5</f>
        <v>8.4576019875240327E-2</v>
      </c>
      <c r="AH10" s="120">
        <f t="shared" ref="AH10:AH15" si="0">M10+S10-V10-Y10</f>
        <v>0</v>
      </c>
    </row>
    <row r="11" spans="1:34" s="121" customFormat="1" ht="41.25" customHeight="1">
      <c r="A11" s="231" t="s">
        <v>282</v>
      </c>
      <c r="B11" s="115"/>
      <c r="C11" s="114" t="s">
        <v>87</v>
      </c>
      <c r="D11" s="115"/>
      <c r="E11" s="114" t="s">
        <v>87</v>
      </c>
      <c r="F11" s="115"/>
      <c r="G11" s="122" t="s">
        <v>284</v>
      </c>
      <c r="H11" s="20"/>
      <c r="I11" s="122" t="s">
        <v>286</v>
      </c>
      <c r="J11" s="115"/>
      <c r="K11" s="64">
        <v>0</v>
      </c>
      <c r="L11" s="114"/>
      <c r="M11" s="30">
        <v>33574</v>
      </c>
      <c r="N11" s="105">
        <v>200036250000</v>
      </c>
      <c r="O11" s="30">
        <v>24736934728</v>
      </c>
      <c r="P11" s="30"/>
      <c r="Q11" s="30">
        <v>24125931665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33574</v>
      </c>
      <c r="Z11" s="30"/>
      <c r="AA11" s="93">
        <v>769030</v>
      </c>
      <c r="AB11" s="30"/>
      <c r="AC11" s="30">
        <v>24736934728</v>
      </c>
      <c r="AD11" s="30">
        <v>764316093597</v>
      </c>
      <c r="AE11" s="30">
        <v>25814733454</v>
      </c>
      <c r="AF11" s="242"/>
      <c r="AG11" s="241">
        <f>AE11/درآمدها!$J$5</f>
        <v>9.0952569596197755E-3</v>
      </c>
      <c r="AH11" s="120">
        <f t="shared" si="0"/>
        <v>0</v>
      </c>
    </row>
    <row r="12" spans="1:34" s="121" customFormat="1" ht="41.25" customHeight="1">
      <c r="A12" s="231" t="s">
        <v>169</v>
      </c>
      <c r="B12" s="115"/>
      <c r="C12" s="122" t="s">
        <v>87</v>
      </c>
      <c r="D12" s="20"/>
      <c r="E12" s="122" t="s">
        <v>87</v>
      </c>
      <c r="F12" s="20"/>
      <c r="G12" s="122" t="s">
        <v>171</v>
      </c>
      <c r="H12" s="20"/>
      <c r="I12" s="122" t="s">
        <v>172</v>
      </c>
      <c r="J12" s="122"/>
      <c r="K12" s="64">
        <v>0</v>
      </c>
      <c r="L12" s="114"/>
      <c r="M12" s="30">
        <v>32000</v>
      </c>
      <c r="N12" s="106"/>
      <c r="O12" s="30">
        <v>19769911643</v>
      </c>
      <c r="P12" s="30"/>
      <c r="Q12" s="30">
        <v>21644076300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32000</v>
      </c>
      <c r="Z12" s="30"/>
      <c r="AA12" s="93">
        <v>679891</v>
      </c>
      <c r="AB12" s="30"/>
      <c r="AC12" s="30">
        <v>19769911643</v>
      </c>
      <c r="AD12" s="30">
        <v>19833844465</v>
      </c>
      <c r="AE12" s="30">
        <v>21752568635</v>
      </c>
      <c r="AF12" s="243"/>
      <c r="AG12" s="241">
        <f>AE12/درآمدها!$J$5</f>
        <v>7.6640419944539236E-3</v>
      </c>
      <c r="AH12" s="120">
        <f t="shared" si="0"/>
        <v>0</v>
      </c>
    </row>
    <row r="13" spans="1:34" s="121" customFormat="1" ht="41.25" customHeight="1">
      <c r="A13" s="231" t="s">
        <v>218</v>
      </c>
      <c r="B13" s="115"/>
      <c r="C13" s="122" t="s">
        <v>87</v>
      </c>
      <c r="D13" s="20"/>
      <c r="E13" s="122" t="s">
        <v>87</v>
      </c>
      <c r="F13" s="20"/>
      <c r="G13" s="122" t="s">
        <v>220</v>
      </c>
      <c r="H13" s="20"/>
      <c r="I13" s="122" t="s">
        <v>222</v>
      </c>
      <c r="J13" s="122"/>
      <c r="K13" s="64">
        <v>0</v>
      </c>
      <c r="L13" s="114"/>
      <c r="M13" s="30">
        <v>482800</v>
      </c>
      <c r="N13" s="106"/>
      <c r="O13" s="30">
        <v>315152338762</v>
      </c>
      <c r="P13" s="30"/>
      <c r="Q13" s="30">
        <v>340891562204</v>
      </c>
      <c r="R13" s="30"/>
      <c r="S13" s="30">
        <v>0</v>
      </c>
      <c r="T13" s="30">
        <v>0</v>
      </c>
      <c r="U13" s="30"/>
      <c r="V13" s="30">
        <v>0</v>
      </c>
      <c r="W13" s="30">
        <v>0</v>
      </c>
      <c r="X13" s="30"/>
      <c r="Y13" s="30">
        <v>482800</v>
      </c>
      <c r="Z13" s="30"/>
      <c r="AA13" s="93">
        <v>712127</v>
      </c>
      <c r="AB13" s="30"/>
      <c r="AC13" s="30">
        <v>315152338762</v>
      </c>
      <c r="AD13" s="30"/>
      <c r="AE13" s="30">
        <v>343752599149</v>
      </c>
      <c r="AF13" s="243"/>
      <c r="AG13" s="241">
        <f>AE13/درآمدها!$J$5</f>
        <v>0.12111371304176198</v>
      </c>
      <c r="AH13" s="120">
        <f t="shared" si="0"/>
        <v>0</v>
      </c>
    </row>
    <row r="14" spans="1:34" s="121" customFormat="1" ht="41.25" customHeight="1">
      <c r="A14" s="231" t="s">
        <v>145</v>
      </c>
      <c r="B14" s="115"/>
      <c r="C14" s="122" t="s">
        <v>87</v>
      </c>
      <c r="D14" s="20"/>
      <c r="E14" s="122" t="s">
        <v>87</v>
      </c>
      <c r="F14" s="20"/>
      <c r="G14" s="122" t="s">
        <v>146</v>
      </c>
      <c r="H14" s="20"/>
      <c r="I14" s="122" t="s">
        <v>147</v>
      </c>
      <c r="J14" s="122"/>
      <c r="K14" s="240">
        <v>0.21</v>
      </c>
      <c r="L14" s="114"/>
      <c r="M14" s="30">
        <v>355000</v>
      </c>
      <c r="N14" s="106"/>
      <c r="O14" s="30">
        <v>344932059406</v>
      </c>
      <c r="P14" s="30"/>
      <c r="Q14" s="30">
        <v>340738230000</v>
      </c>
      <c r="R14" s="30"/>
      <c r="S14" s="30">
        <v>0</v>
      </c>
      <c r="T14" s="30">
        <v>0</v>
      </c>
      <c r="U14" s="30"/>
      <c r="V14" s="30">
        <v>0</v>
      </c>
      <c r="W14" s="30">
        <v>0</v>
      </c>
      <c r="X14" s="30"/>
      <c r="Y14" s="30">
        <v>355000</v>
      </c>
      <c r="Z14" s="30"/>
      <c r="AA14" s="93">
        <v>966000</v>
      </c>
      <c r="AB14" s="30"/>
      <c r="AC14" s="30">
        <v>344932059406</v>
      </c>
      <c r="AD14" s="30">
        <v>298025973000</v>
      </c>
      <c r="AE14" s="30">
        <v>342867843938</v>
      </c>
      <c r="AF14" s="243"/>
      <c r="AG14" s="241">
        <f>AE14/درآمدها!$J$5</f>
        <v>0.12080198888606822</v>
      </c>
      <c r="AH14" s="120">
        <f t="shared" si="0"/>
        <v>0</v>
      </c>
    </row>
    <row r="15" spans="1:34" s="121" customFormat="1" ht="41.25" customHeight="1" thickBot="1">
      <c r="A15" s="231" t="s">
        <v>283</v>
      </c>
      <c r="B15" s="115"/>
      <c r="C15" s="122" t="s">
        <v>87</v>
      </c>
      <c r="D15" s="20"/>
      <c r="E15" s="122" t="s">
        <v>87</v>
      </c>
      <c r="F15" s="20"/>
      <c r="G15" s="122" t="s">
        <v>285</v>
      </c>
      <c r="H15" s="20"/>
      <c r="I15" s="122" t="s">
        <v>287</v>
      </c>
      <c r="J15" s="122"/>
      <c r="K15" s="240">
        <v>0.23</v>
      </c>
      <c r="L15" s="114"/>
      <c r="M15" s="30">
        <v>1000000</v>
      </c>
      <c r="N15" s="106"/>
      <c r="O15" s="30">
        <v>1000000000000</v>
      </c>
      <c r="P15" s="30"/>
      <c r="Q15" s="30">
        <v>999818750000</v>
      </c>
      <c r="R15" s="30"/>
      <c r="S15" s="30">
        <v>0</v>
      </c>
      <c r="T15" s="30">
        <v>0</v>
      </c>
      <c r="U15" s="30"/>
      <c r="V15" s="30">
        <v>200000</v>
      </c>
      <c r="W15" s="30">
        <v>200933299180</v>
      </c>
      <c r="X15" s="30"/>
      <c r="Y15" s="30">
        <v>800000</v>
      </c>
      <c r="Z15" s="30"/>
      <c r="AA15" s="93">
        <v>1000000</v>
      </c>
      <c r="AB15" s="30"/>
      <c r="AC15" s="30">
        <v>800000000000</v>
      </c>
      <c r="AD15" s="30">
        <v>348103144869</v>
      </c>
      <c r="AE15" s="30">
        <v>799855000000</v>
      </c>
      <c r="AF15" s="243"/>
      <c r="AG15" s="241">
        <f>AE15/درآمدها!$J$5</f>
        <v>0.28181142247313928</v>
      </c>
      <c r="AH15" s="120">
        <f t="shared" si="0"/>
        <v>0</v>
      </c>
    </row>
    <row r="16" spans="1:34" s="124" customFormat="1" ht="32.25" thickBot="1">
      <c r="A16" s="1" t="s">
        <v>2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388"/>
      <c r="N16" s="96"/>
      <c r="O16" s="389">
        <f>SUM(O9:O15)</f>
        <v>2291956614141</v>
      </c>
      <c r="P16" s="390"/>
      <c r="Q16" s="389">
        <f>SUM(Q9:Q15)</f>
        <v>2357898768659</v>
      </c>
      <c r="R16" s="390"/>
      <c r="S16" s="388"/>
      <c r="T16" s="389">
        <f>SUM(T9:T15)</f>
        <v>0</v>
      </c>
      <c r="U16" s="390"/>
      <c r="V16" s="388"/>
      <c r="W16" s="389">
        <f>SUM(W9:X15)</f>
        <v>251018677271</v>
      </c>
      <c r="X16" s="390"/>
      <c r="Y16" s="388"/>
      <c r="Z16" s="390"/>
      <c r="AA16" s="390"/>
      <c r="AB16" s="390"/>
      <c r="AC16" s="389">
        <f>SUM(AC9:AC15)</f>
        <v>2045363804131</v>
      </c>
      <c r="AD16" s="390"/>
      <c r="AE16" s="389">
        <f>SUM(AE9:AE15)</f>
        <v>2115841999608</v>
      </c>
      <c r="AF16" s="390"/>
      <c r="AG16" s="250">
        <f>SUM(AG9:AG15)</f>
        <v>0.7454706711065654</v>
      </c>
      <c r="AH16" s="120"/>
    </row>
    <row r="17" spans="13:34" s="125" customFormat="1" ht="32.25" thickTop="1">
      <c r="M17" s="112"/>
      <c r="N17" s="112"/>
      <c r="P17" s="112"/>
      <c r="R17" s="112"/>
      <c r="S17" s="112"/>
      <c r="U17" s="112"/>
      <c r="V17" s="112"/>
      <c r="X17" s="112"/>
      <c r="Y17" s="112"/>
      <c r="Z17" s="112"/>
      <c r="AA17" s="112"/>
      <c r="AB17" s="112"/>
      <c r="AD17" s="112"/>
      <c r="AF17" s="112"/>
      <c r="AH17" s="120"/>
    </row>
    <row r="20" spans="13:34">
      <c r="AA20" s="228"/>
      <c r="AC20" s="239"/>
    </row>
    <row r="21" spans="13:34">
      <c r="AA21" s="228"/>
    </row>
    <row r="22" spans="13:34">
      <c r="AA22" s="229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2"/>
  <sheetViews>
    <sheetView rightToLeft="1" view="pageBreakPreview" zoomScale="85" zoomScaleNormal="56" zoomScaleSheetLayoutView="85" workbookViewId="0">
      <selection activeCell="A10" sqref="A10"/>
    </sheetView>
  </sheetViews>
  <sheetFormatPr defaultRowHeight="15"/>
  <cols>
    <col min="1" max="1" width="30.42578125" customWidth="1"/>
    <col min="2" max="2" width="2" customWidth="1"/>
    <col min="3" max="3" width="12.5703125" customWidth="1"/>
    <col min="4" max="4" width="2" customWidth="1"/>
    <col min="5" max="5" width="21.85546875" customWidth="1"/>
    <col min="6" max="6" width="2" customWidth="1"/>
    <col min="7" max="7" width="15.7109375" customWidth="1"/>
    <col min="8" max="8" width="2" customWidth="1"/>
    <col min="9" max="9" width="13.28515625" customWidth="1"/>
    <col min="10" max="10" width="2" customWidth="1"/>
    <col min="11" max="11" width="20" customWidth="1"/>
    <col min="12" max="12" width="2" customWidth="1"/>
    <col min="13" max="13" width="48.85546875" customWidth="1"/>
    <col min="14" max="14" width="20.140625" bestFit="1" customWidth="1"/>
    <col min="15" max="15" width="17.28515625" style="102" customWidth="1"/>
    <col min="16" max="16" width="16.7109375" bestFit="1" customWidth="1"/>
  </cols>
  <sheetData>
    <row r="1" spans="1:33" s="111" customFormat="1" ht="24.75">
      <c r="A1" s="314" t="s">
        <v>84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126"/>
      <c r="O1" s="97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3" s="111" customFormat="1" ht="24.75">
      <c r="A2" s="314" t="s">
        <v>47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126"/>
      <c r="O2" s="97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 spans="1:33" s="111" customFormat="1" ht="24.75">
      <c r="A3" s="314" t="str">
        <f>' سهام'!A3:W3</f>
        <v>برای ماه منتهی به 1403/03/31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126"/>
      <c r="O3" s="97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</row>
    <row r="5" spans="1:33" s="127" customFormat="1" ht="22.5">
      <c r="A5" s="323" t="s">
        <v>94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98"/>
      <c r="O5" s="99"/>
      <c r="P5" s="100"/>
    </row>
    <row r="6" spans="1:33" s="127" customFormat="1" ht="22.5">
      <c r="A6" s="323" t="s">
        <v>97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98"/>
      <c r="O6" s="99"/>
      <c r="P6" s="100"/>
    </row>
    <row r="7" spans="1:33" s="127" customFormat="1" ht="47.1" customHeight="1" thickBot="1">
      <c r="A7" s="128"/>
    </row>
    <row r="8" spans="1:33" ht="42">
      <c r="A8" s="129" t="s">
        <v>88</v>
      </c>
      <c r="B8" s="130"/>
      <c r="C8" s="131" t="s">
        <v>89</v>
      </c>
      <c r="D8" s="130"/>
      <c r="E8" s="244" t="s">
        <v>95</v>
      </c>
      <c r="F8" s="130"/>
      <c r="G8" s="244" t="s">
        <v>90</v>
      </c>
      <c r="H8" s="130"/>
      <c r="I8" s="244" t="s">
        <v>91</v>
      </c>
      <c r="J8" s="130"/>
      <c r="K8" s="244" t="s">
        <v>92</v>
      </c>
      <c r="L8" s="130"/>
      <c r="M8" s="244" t="s">
        <v>93</v>
      </c>
      <c r="N8" s="127"/>
      <c r="O8" s="127"/>
      <c r="P8" s="127"/>
      <c r="Q8" s="127"/>
    </row>
    <row r="9" spans="1:33" ht="42" customHeight="1">
      <c r="A9" s="132" t="s">
        <v>268</v>
      </c>
      <c r="B9" s="133"/>
      <c r="C9" s="286">
        <v>269890</v>
      </c>
      <c r="D9" s="133"/>
      <c r="E9" s="138">
        <v>907270</v>
      </c>
      <c r="F9" s="133"/>
      <c r="G9" s="139">
        <v>889594</v>
      </c>
      <c r="H9" s="133"/>
      <c r="I9" s="247">
        <f t="shared" ref="I9:I10" si="0">G9/E9-1</f>
        <v>-1.9482623695261658E-2</v>
      </c>
      <c r="J9" s="133"/>
      <c r="K9" s="138">
        <f>اوراق!AE10</f>
        <v>240049007892</v>
      </c>
      <c r="L9" s="138"/>
      <c r="M9" s="245" t="s">
        <v>318</v>
      </c>
      <c r="N9" s="101"/>
      <c r="O9" s="136"/>
      <c r="P9" s="108"/>
      <c r="Q9" s="127"/>
    </row>
    <row r="10" spans="1:33" ht="42" customHeight="1">
      <c r="A10" s="137" t="s">
        <v>269</v>
      </c>
      <c r="B10" s="133"/>
      <c r="C10" s="138">
        <v>482800</v>
      </c>
      <c r="D10" s="133"/>
      <c r="E10" s="138">
        <v>708980</v>
      </c>
      <c r="F10" s="133"/>
      <c r="G10" s="139">
        <v>712127</v>
      </c>
      <c r="H10" s="133"/>
      <c r="I10" s="247">
        <f t="shared" si="0"/>
        <v>4.4387711924172013E-3</v>
      </c>
      <c r="J10" s="133"/>
      <c r="K10" s="138">
        <f>اوراق!AE13</f>
        <v>343752599149</v>
      </c>
      <c r="L10" s="138"/>
      <c r="M10" s="245" t="s">
        <v>318</v>
      </c>
      <c r="N10" s="101"/>
      <c r="O10" s="136"/>
      <c r="P10" s="246"/>
      <c r="Q10" s="127"/>
    </row>
    <row r="11" spans="1:33" ht="42" customHeight="1">
      <c r="A11" s="137" t="s">
        <v>270</v>
      </c>
      <c r="B11" s="133"/>
      <c r="C11" s="138">
        <v>32000</v>
      </c>
      <c r="D11" s="133"/>
      <c r="E11" s="138">
        <v>679580</v>
      </c>
      <c r="F11" s="133"/>
      <c r="G11" s="139">
        <v>679891</v>
      </c>
      <c r="H11" s="133"/>
      <c r="I11" s="247">
        <f>G11/E11-1</f>
        <v>4.5763559845779511E-4</v>
      </c>
      <c r="J11" s="133"/>
      <c r="K11" s="138">
        <f>اوراق!AE12</f>
        <v>21752568635</v>
      </c>
      <c r="L11" s="138"/>
      <c r="M11" s="245" t="s">
        <v>318</v>
      </c>
      <c r="N11" s="101"/>
      <c r="O11" s="136"/>
      <c r="P11" s="108"/>
      <c r="Q11" s="127"/>
    </row>
    <row r="12" spans="1:33" ht="22.5">
      <c r="A12" s="138"/>
      <c r="B12" s="138"/>
      <c r="C12" s="138"/>
      <c r="D12" s="138"/>
      <c r="E12" s="138"/>
      <c r="F12" s="138"/>
      <c r="G12" s="138"/>
      <c r="H12" s="138"/>
      <c r="I12" s="134"/>
      <c r="J12" s="138"/>
      <c r="K12" s="138"/>
      <c r="L12" s="138"/>
      <c r="M12" s="138"/>
      <c r="N12" s="101"/>
      <c r="O12" s="136"/>
      <c r="P12" s="108"/>
      <c r="Q12" s="127"/>
    </row>
    <row r="13" spans="1:33" ht="22.5">
      <c r="C13" s="140"/>
      <c r="L13" s="135"/>
    </row>
    <row r="14" spans="1:33">
      <c r="C14" s="140"/>
      <c r="O14" s="248"/>
    </row>
    <row r="16" spans="1:33" ht="22.5">
      <c r="G16" s="141"/>
      <c r="N16" s="98"/>
    </row>
    <row r="17" spans="5:15" ht="22.5">
      <c r="E17" s="138"/>
      <c r="N17" s="98"/>
      <c r="O17" s="249"/>
    </row>
    <row r="18" spans="5:15" ht="22.5">
      <c r="N18" s="98"/>
    </row>
    <row r="20" spans="5:15">
      <c r="K20" s="140"/>
      <c r="M20" s="142"/>
    </row>
    <row r="21" spans="5:15">
      <c r="K21" s="140"/>
    </row>
    <row r="22" spans="5:15">
      <c r="M22" s="140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L107"/>
  <sheetViews>
    <sheetView rightToLeft="1" view="pageBreakPreview" topLeftCell="A100" zoomScaleNormal="100" zoomScaleSheetLayoutView="100" workbookViewId="0">
      <selection activeCell="F118" sqref="F118"/>
    </sheetView>
  </sheetViews>
  <sheetFormatPr defaultColWidth="9.140625" defaultRowHeight="15"/>
  <cols>
    <col min="1" max="1" width="38" style="143" customWidth="1"/>
    <col min="2" max="2" width="0.5703125" style="143" customWidth="1"/>
    <col min="3" max="3" width="0.85546875" style="143" customWidth="1"/>
    <col min="4" max="4" width="17" style="70" customWidth="1"/>
    <col min="5" max="5" width="0.7109375" style="143" customWidth="1"/>
    <col min="6" max="6" width="21.85546875" style="143" customWidth="1"/>
    <col min="7" max="7" width="0.42578125" style="143" customWidth="1"/>
    <col min="8" max="8" width="22.140625" style="143" customWidth="1"/>
    <col min="9" max="9" width="0.42578125" style="143" customWidth="1"/>
    <col min="10" max="10" width="17.28515625" style="143" customWidth="1"/>
    <col min="11" max="11" width="0.5703125" style="143" customWidth="1"/>
    <col min="12" max="12" width="12.140625" style="143" customWidth="1"/>
    <col min="13" max="16384" width="9.140625" style="143"/>
  </cols>
  <sheetData>
    <row r="1" spans="1:12" ht="18.75">
      <c r="A1" s="326" t="s">
        <v>84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2" ht="18.75">
      <c r="A2" s="326" t="s">
        <v>47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</row>
    <row r="3" spans="1:12" ht="16.5" customHeight="1">
      <c r="A3" s="326" t="str">
        <f>' سهام'!A3:W3</f>
        <v>برای ماه منتهی به 1403/03/31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</row>
    <row r="4" spans="1:12" ht="18.75">
      <c r="A4" s="329" t="s">
        <v>48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</row>
    <row r="5" spans="1:12" ht="11.25" customHeight="1" thickBot="1">
      <c r="A5" s="144"/>
      <c r="B5" s="144"/>
      <c r="C5" s="145"/>
      <c r="D5" s="65"/>
      <c r="E5" s="145"/>
      <c r="F5" s="145"/>
      <c r="G5" s="145"/>
      <c r="H5" s="145"/>
      <c r="I5" s="145"/>
      <c r="J5" s="145"/>
      <c r="K5" s="145"/>
      <c r="L5" s="145"/>
    </row>
    <row r="6" spans="1:12" ht="18.75" customHeight="1" thickBot="1">
      <c r="A6" s="146"/>
      <c r="B6" s="144"/>
      <c r="C6" s="147"/>
      <c r="D6" s="66" t="s">
        <v>281</v>
      </c>
      <c r="E6" s="148"/>
      <c r="F6" s="325" t="s">
        <v>7</v>
      </c>
      <c r="G6" s="325"/>
      <c r="H6" s="325"/>
      <c r="I6" s="149"/>
      <c r="J6" s="209" t="s">
        <v>351</v>
      </c>
      <c r="K6" s="210"/>
      <c r="L6" s="210"/>
    </row>
    <row r="7" spans="1:12" ht="24" customHeight="1">
      <c r="A7" s="332" t="s">
        <v>8</v>
      </c>
      <c r="B7" s="150"/>
      <c r="C7" s="332"/>
      <c r="D7" s="334" t="s">
        <v>6</v>
      </c>
      <c r="E7" s="150"/>
      <c r="F7" s="336" t="s">
        <v>33</v>
      </c>
      <c r="G7" s="151"/>
      <c r="H7" s="336" t="s">
        <v>34</v>
      </c>
      <c r="I7" s="144"/>
      <c r="J7" s="330" t="s">
        <v>6</v>
      </c>
      <c r="K7" s="332"/>
      <c r="L7" s="327" t="s">
        <v>20</v>
      </c>
    </row>
    <row r="8" spans="1:12" ht="18.75" thickBot="1">
      <c r="A8" s="333"/>
      <c r="B8" s="150"/>
      <c r="C8" s="332"/>
      <c r="D8" s="335"/>
      <c r="E8" s="150"/>
      <c r="F8" s="337"/>
      <c r="G8" s="144"/>
      <c r="H8" s="337"/>
      <c r="I8" s="144"/>
      <c r="J8" s="331"/>
      <c r="K8" s="332"/>
      <c r="L8" s="328"/>
    </row>
    <row r="9" spans="1:12" s="144" customFormat="1" ht="18">
      <c r="A9" s="152" t="s">
        <v>109</v>
      </c>
      <c r="C9" s="68"/>
      <c r="D9" s="68">
        <v>573951</v>
      </c>
      <c r="E9" s="68"/>
      <c r="F9" s="67">
        <v>2431</v>
      </c>
      <c r="G9" s="68"/>
      <c r="H9" s="67">
        <v>0</v>
      </c>
      <c r="I9" s="68"/>
      <c r="J9" s="68">
        <v>576382</v>
      </c>
      <c r="L9" s="69">
        <f>J9/درآمدها!$J$5</f>
        <v>2.0307559658677255E-7</v>
      </c>
    </row>
    <row r="10" spans="1:12" s="144" customFormat="1" ht="18">
      <c r="A10" s="152" t="s">
        <v>102</v>
      </c>
      <c r="C10" s="68"/>
      <c r="D10" s="68">
        <v>6582450639</v>
      </c>
      <c r="E10" s="68"/>
      <c r="F10" s="67">
        <v>575828054655</v>
      </c>
      <c r="G10" s="68"/>
      <c r="H10" s="67">
        <v>582100450000</v>
      </c>
      <c r="I10" s="68"/>
      <c r="J10" s="68">
        <v>310055294</v>
      </c>
      <c r="L10" s="69">
        <f>J10/درآمدها!$J$5</f>
        <v>1.0924120427760956E-4</v>
      </c>
    </row>
    <row r="11" spans="1:12" s="144" customFormat="1" ht="18">
      <c r="A11" s="152" t="s">
        <v>103</v>
      </c>
      <c r="C11" s="68"/>
      <c r="D11" s="68">
        <v>136000</v>
      </c>
      <c r="E11" s="68"/>
      <c r="F11" s="67">
        <v>0</v>
      </c>
      <c r="G11" s="68"/>
      <c r="H11" s="67">
        <v>0</v>
      </c>
      <c r="I11" s="68"/>
      <c r="J11" s="68">
        <v>136000</v>
      </c>
      <c r="L11" s="69">
        <f>J11/درآمدها!$J$5</f>
        <v>4.7916626709024683E-8</v>
      </c>
    </row>
    <row r="12" spans="1:12" s="144" customFormat="1" ht="18">
      <c r="A12" s="152" t="s">
        <v>180</v>
      </c>
      <c r="C12" s="68"/>
      <c r="D12" s="68">
        <v>0</v>
      </c>
      <c r="E12" s="68"/>
      <c r="F12" s="67">
        <v>0</v>
      </c>
      <c r="G12" s="68"/>
      <c r="H12" s="67">
        <v>0</v>
      </c>
      <c r="I12" s="68"/>
      <c r="J12" s="68">
        <v>0</v>
      </c>
      <c r="L12" s="69">
        <f>J12/درآمدها!$J$5</f>
        <v>0</v>
      </c>
    </row>
    <row r="13" spans="1:12" s="144" customFormat="1" ht="18">
      <c r="A13" s="152" t="s">
        <v>114</v>
      </c>
      <c r="C13" s="68"/>
      <c r="D13" s="68">
        <v>0</v>
      </c>
      <c r="E13" s="68"/>
      <c r="F13" s="67">
        <v>0</v>
      </c>
      <c r="G13" s="68"/>
      <c r="H13" s="67">
        <v>0</v>
      </c>
      <c r="I13" s="68"/>
      <c r="J13" s="68">
        <v>0</v>
      </c>
      <c r="L13" s="69">
        <f>J13/درآمدها!$J$5</f>
        <v>0</v>
      </c>
    </row>
    <row r="14" spans="1:12" s="144" customFormat="1" ht="18">
      <c r="A14" s="152" t="s">
        <v>116</v>
      </c>
      <c r="C14" s="68"/>
      <c r="D14" s="68">
        <v>0</v>
      </c>
      <c r="E14" s="68"/>
      <c r="F14" s="67">
        <v>0</v>
      </c>
      <c r="G14" s="68"/>
      <c r="H14" s="67">
        <v>0</v>
      </c>
      <c r="I14" s="68"/>
      <c r="J14" s="68">
        <v>0</v>
      </c>
      <c r="L14" s="69">
        <f>J14/درآمدها!$J$5</f>
        <v>0</v>
      </c>
    </row>
    <row r="15" spans="1:12" s="144" customFormat="1" ht="18">
      <c r="A15" s="152" t="s">
        <v>183</v>
      </c>
      <c r="C15" s="68"/>
      <c r="D15" s="68">
        <v>0</v>
      </c>
      <c r="E15" s="68"/>
      <c r="F15" s="67">
        <v>0</v>
      </c>
      <c r="G15" s="68"/>
      <c r="H15" s="67">
        <v>0</v>
      </c>
      <c r="I15" s="68"/>
      <c r="J15" s="68">
        <v>0</v>
      </c>
      <c r="L15" s="69">
        <f>J15/درآمدها!$J$5</f>
        <v>0</v>
      </c>
    </row>
    <row r="16" spans="1:12" s="144" customFormat="1" ht="18">
      <c r="A16" s="152" t="s">
        <v>127</v>
      </c>
      <c r="C16" s="68"/>
      <c r="D16" s="68">
        <v>0</v>
      </c>
      <c r="E16" s="68"/>
      <c r="F16" s="67">
        <v>0</v>
      </c>
      <c r="G16" s="68"/>
      <c r="H16" s="67">
        <v>0</v>
      </c>
      <c r="I16" s="68"/>
      <c r="J16" s="68">
        <v>0</v>
      </c>
      <c r="L16" s="69">
        <f>J16/درآمدها!$J$5</f>
        <v>0</v>
      </c>
    </row>
    <row r="17" spans="1:12" s="144" customFormat="1" ht="18">
      <c r="A17" s="152" t="s">
        <v>125</v>
      </c>
      <c r="C17" s="68"/>
      <c r="D17" s="68">
        <v>0</v>
      </c>
      <c r="E17" s="68"/>
      <c r="F17" s="67">
        <v>0</v>
      </c>
      <c r="G17" s="68"/>
      <c r="H17" s="67">
        <v>0</v>
      </c>
      <c r="I17" s="68"/>
      <c r="J17" s="68">
        <v>0</v>
      </c>
      <c r="L17" s="69">
        <f>J17/درآمدها!$J$5</f>
        <v>0</v>
      </c>
    </row>
    <row r="18" spans="1:12" s="144" customFormat="1" ht="18">
      <c r="A18" s="152" t="s">
        <v>108</v>
      </c>
      <c r="C18" s="68"/>
      <c r="D18" s="68">
        <v>1789850</v>
      </c>
      <c r="E18" s="68"/>
      <c r="F18" s="67">
        <v>7580</v>
      </c>
      <c r="G18" s="68"/>
      <c r="H18" s="67">
        <v>0</v>
      </c>
      <c r="I18" s="68"/>
      <c r="J18" s="68">
        <v>1797430</v>
      </c>
      <c r="L18" s="69">
        <f>J18/درآمدها!$J$5</f>
        <v>6.3328516430589886E-7</v>
      </c>
    </row>
    <row r="19" spans="1:12" s="144" customFormat="1" ht="18">
      <c r="A19" s="152" t="s">
        <v>113</v>
      </c>
      <c r="C19" s="68"/>
      <c r="D19" s="68">
        <v>262424</v>
      </c>
      <c r="E19" s="68"/>
      <c r="F19" s="67">
        <v>0</v>
      </c>
      <c r="G19" s="68"/>
      <c r="H19" s="67">
        <v>0</v>
      </c>
      <c r="I19" s="68"/>
      <c r="J19" s="68">
        <v>262424</v>
      </c>
      <c r="L19" s="69">
        <f>J19/درآمدها!$J$5</f>
        <v>9.2459359172713922E-8</v>
      </c>
    </row>
    <row r="20" spans="1:12" s="144" customFormat="1" ht="18">
      <c r="A20" s="152" t="s">
        <v>106</v>
      </c>
      <c r="C20" s="68"/>
      <c r="D20" s="68">
        <v>2435155</v>
      </c>
      <c r="E20" s="68"/>
      <c r="F20" s="67">
        <v>10298</v>
      </c>
      <c r="G20" s="68"/>
      <c r="H20" s="67">
        <v>0</v>
      </c>
      <c r="I20" s="68"/>
      <c r="J20" s="68">
        <v>2445453</v>
      </c>
      <c r="L20" s="69">
        <f>J20/درآمدها!$J$5</f>
        <v>8.6160190099606283E-7</v>
      </c>
    </row>
    <row r="21" spans="1:12" s="144" customFormat="1" ht="18.75" customHeight="1">
      <c r="A21" s="152" t="s">
        <v>115</v>
      </c>
      <c r="C21" s="68"/>
      <c r="D21" s="68">
        <v>363427</v>
      </c>
      <c r="E21" s="68"/>
      <c r="F21" s="67">
        <v>1532</v>
      </c>
      <c r="G21" s="68"/>
      <c r="H21" s="67">
        <v>0</v>
      </c>
      <c r="I21" s="68"/>
      <c r="J21" s="68">
        <v>364959</v>
      </c>
      <c r="L21" s="69">
        <f>J21/درآمدها!$J$5</f>
        <v>1.2858532475808045E-7</v>
      </c>
    </row>
    <row r="22" spans="1:12" s="144" customFormat="1" ht="18.75" customHeight="1">
      <c r="A22" s="152" t="s">
        <v>149</v>
      </c>
      <c r="C22" s="68"/>
      <c r="D22" s="68">
        <v>1854346</v>
      </c>
      <c r="E22" s="68"/>
      <c r="F22" s="67">
        <v>15739</v>
      </c>
      <c r="G22" s="68"/>
      <c r="H22" s="67">
        <v>0</v>
      </c>
      <c r="I22" s="68"/>
      <c r="J22" s="86">
        <v>1870085</v>
      </c>
      <c r="L22" s="69">
        <f>J22/درآمدها!$J$5</f>
        <v>6.5888356514078254E-7</v>
      </c>
    </row>
    <row r="23" spans="1:12" s="144" customFormat="1" ht="18">
      <c r="A23" s="152" t="s">
        <v>155</v>
      </c>
      <c r="C23" s="68"/>
      <c r="D23" s="68">
        <v>0</v>
      </c>
      <c r="E23" s="68"/>
      <c r="F23" s="67">
        <v>0</v>
      </c>
      <c r="G23" s="68"/>
      <c r="H23" s="67">
        <v>0</v>
      </c>
      <c r="I23" s="68"/>
      <c r="J23" s="68">
        <v>0</v>
      </c>
      <c r="L23" s="69">
        <f>J23/درآمدها!$J$5</f>
        <v>0</v>
      </c>
    </row>
    <row r="24" spans="1:12" s="144" customFormat="1" ht="18">
      <c r="A24" s="152" t="s">
        <v>148</v>
      </c>
      <c r="C24" s="68"/>
      <c r="D24" s="68">
        <v>5327762105</v>
      </c>
      <c r="E24" s="68"/>
      <c r="F24" s="67">
        <v>545031298710</v>
      </c>
      <c r="G24" s="68"/>
      <c r="H24" s="67">
        <v>550179962000</v>
      </c>
      <c r="I24" s="68"/>
      <c r="J24" s="68">
        <v>179098815</v>
      </c>
      <c r="L24" s="69">
        <f>J24/درآمدها!$J$5</f>
        <v>6.3101551929291703E-5</v>
      </c>
    </row>
    <row r="25" spans="1:12" s="144" customFormat="1" ht="18">
      <c r="A25" s="152" t="s">
        <v>156</v>
      </c>
      <c r="C25" s="68"/>
      <c r="D25" s="68">
        <v>0</v>
      </c>
      <c r="E25" s="68"/>
      <c r="F25" s="67">
        <v>0</v>
      </c>
      <c r="G25" s="68"/>
      <c r="H25" s="67">
        <v>0</v>
      </c>
      <c r="I25" s="68"/>
      <c r="J25" s="68">
        <v>0</v>
      </c>
      <c r="L25" s="69">
        <f>J25/درآمدها!$J$5</f>
        <v>0</v>
      </c>
    </row>
    <row r="26" spans="1:12" s="144" customFormat="1" ht="18">
      <c r="A26" s="152" t="s">
        <v>151</v>
      </c>
      <c r="C26" s="68"/>
      <c r="D26" s="68">
        <v>0</v>
      </c>
      <c r="E26" s="68"/>
      <c r="F26" s="67">
        <v>0</v>
      </c>
      <c r="G26" s="68"/>
      <c r="H26" s="67">
        <v>0</v>
      </c>
      <c r="I26" s="68"/>
      <c r="J26" s="68">
        <v>0</v>
      </c>
      <c r="L26" s="69">
        <f>J26/درآمدها!$J$5</f>
        <v>0</v>
      </c>
    </row>
    <row r="27" spans="1:12" s="144" customFormat="1" ht="18">
      <c r="A27" s="152" t="s">
        <v>136</v>
      </c>
      <c r="C27" s="68"/>
      <c r="D27" s="68">
        <v>0</v>
      </c>
      <c r="E27" s="68"/>
      <c r="F27" s="67">
        <v>0</v>
      </c>
      <c r="G27" s="68"/>
      <c r="H27" s="67">
        <v>0</v>
      </c>
      <c r="I27" s="68"/>
      <c r="J27" s="68">
        <v>0</v>
      </c>
      <c r="L27" s="69">
        <f>J27/درآمدها!$J$5</f>
        <v>0</v>
      </c>
    </row>
    <row r="28" spans="1:12" s="144" customFormat="1" ht="18">
      <c r="A28" s="152" t="s">
        <v>137</v>
      </c>
      <c r="C28" s="68"/>
      <c r="D28" s="68">
        <v>0</v>
      </c>
      <c r="E28" s="68"/>
      <c r="F28" s="67">
        <v>0</v>
      </c>
      <c r="G28" s="68"/>
      <c r="H28" s="67">
        <v>0</v>
      </c>
      <c r="I28" s="68"/>
      <c r="J28" s="68">
        <v>0</v>
      </c>
      <c r="L28" s="69">
        <f>J28/درآمدها!$J$5</f>
        <v>0</v>
      </c>
    </row>
    <row r="29" spans="1:12" s="144" customFormat="1" ht="18">
      <c r="A29" s="152" t="s">
        <v>153</v>
      </c>
      <c r="C29" s="68"/>
      <c r="D29" s="68">
        <v>0</v>
      </c>
      <c r="E29" s="68"/>
      <c r="F29" s="67">
        <v>0</v>
      </c>
      <c r="G29" s="68"/>
      <c r="H29" s="67">
        <v>0</v>
      </c>
      <c r="I29" s="68"/>
      <c r="J29" s="68">
        <v>0</v>
      </c>
      <c r="L29" s="69">
        <f>J29/درآمدها!$J$5</f>
        <v>0</v>
      </c>
    </row>
    <row r="30" spans="1:12" s="144" customFormat="1" ht="19.5" customHeight="1">
      <c r="A30" s="152" t="s">
        <v>139</v>
      </c>
      <c r="C30" s="68"/>
      <c r="D30" s="68">
        <v>0</v>
      </c>
      <c r="E30" s="68"/>
      <c r="F30" s="67">
        <v>0</v>
      </c>
      <c r="G30" s="68"/>
      <c r="H30" s="67">
        <v>0</v>
      </c>
      <c r="I30" s="68"/>
      <c r="J30" s="68">
        <v>0</v>
      </c>
      <c r="L30" s="69">
        <f>J30/درآمدها!$J$5</f>
        <v>0</v>
      </c>
    </row>
    <row r="31" spans="1:12" s="144" customFormat="1" ht="18">
      <c r="A31" s="152" t="s">
        <v>138</v>
      </c>
      <c r="C31" s="68"/>
      <c r="D31" s="68">
        <v>0</v>
      </c>
      <c r="E31" s="68"/>
      <c r="F31" s="67">
        <v>0</v>
      </c>
      <c r="G31" s="68"/>
      <c r="H31" s="67">
        <v>0</v>
      </c>
      <c r="I31" s="68"/>
      <c r="J31" s="68">
        <v>0</v>
      </c>
      <c r="L31" s="69">
        <f>J31/درآمدها!$J$5</f>
        <v>0</v>
      </c>
    </row>
    <row r="32" spans="1:12" s="144" customFormat="1" ht="19.5" customHeight="1">
      <c r="A32" s="152" t="s">
        <v>288</v>
      </c>
      <c r="C32" s="68"/>
      <c r="D32" s="68">
        <v>150000000000</v>
      </c>
      <c r="E32" s="68"/>
      <c r="F32" s="67">
        <v>0</v>
      </c>
      <c r="G32" s="68"/>
      <c r="H32" s="67">
        <v>150000000000</v>
      </c>
      <c r="I32" s="68"/>
      <c r="J32" s="68">
        <v>0</v>
      </c>
      <c r="L32" s="69">
        <f>J32/درآمدها!$J$5</f>
        <v>0</v>
      </c>
    </row>
    <row r="33" spans="1:12" s="144" customFormat="1" ht="19.5" customHeight="1">
      <c r="A33" s="152" t="s">
        <v>289</v>
      </c>
      <c r="C33" s="68"/>
      <c r="D33" s="68">
        <v>420000000000</v>
      </c>
      <c r="E33" s="68"/>
      <c r="F33" s="67">
        <v>0</v>
      </c>
      <c r="G33" s="68"/>
      <c r="H33" s="67">
        <v>420000000000</v>
      </c>
      <c r="I33" s="68"/>
      <c r="J33" s="68">
        <v>0</v>
      </c>
      <c r="L33" s="69">
        <f>J33/درآمدها!$J$5</f>
        <v>0</v>
      </c>
    </row>
    <row r="34" spans="1:12" s="144" customFormat="1" ht="18.75" customHeight="1">
      <c r="A34" s="152" t="s">
        <v>154</v>
      </c>
      <c r="C34" s="68"/>
      <c r="D34" s="68">
        <v>0</v>
      </c>
      <c r="E34" s="68"/>
      <c r="F34" s="67">
        <v>0</v>
      </c>
      <c r="G34" s="68"/>
      <c r="H34" s="67">
        <v>0</v>
      </c>
      <c r="I34" s="68"/>
      <c r="J34" s="68">
        <v>0</v>
      </c>
      <c r="L34" s="69">
        <f>J34/درآمدها!$J$5</f>
        <v>0</v>
      </c>
    </row>
    <row r="35" spans="1:12" s="144" customFormat="1" ht="18.75" customHeight="1">
      <c r="A35" s="152" t="s">
        <v>175</v>
      </c>
      <c r="C35" s="68"/>
      <c r="D35" s="68">
        <v>34530026540</v>
      </c>
      <c r="E35" s="68"/>
      <c r="F35" s="67">
        <v>403285866905</v>
      </c>
      <c r="G35" s="68"/>
      <c r="H35" s="67">
        <v>430812715203</v>
      </c>
      <c r="I35" s="68"/>
      <c r="J35" s="68">
        <v>7003178242</v>
      </c>
      <c r="L35" s="69">
        <f>J35/درآمدها!$J$5</f>
        <v>2.467416747049101E-3</v>
      </c>
    </row>
    <row r="36" spans="1:12" s="144" customFormat="1" ht="19.5" customHeight="1">
      <c r="A36" s="152" t="s">
        <v>275</v>
      </c>
      <c r="C36" s="68"/>
      <c r="D36" s="68">
        <v>105048500000</v>
      </c>
      <c r="E36" s="68"/>
      <c r="F36" s="67">
        <v>0</v>
      </c>
      <c r="G36" s="68"/>
      <c r="H36" s="67">
        <v>50000000000</v>
      </c>
      <c r="I36" s="68"/>
      <c r="J36" s="68">
        <v>55048500000</v>
      </c>
      <c r="L36" s="69">
        <f>J36/درآمدها!$J$5</f>
        <v>1.9395135480821658E-2</v>
      </c>
    </row>
    <row r="37" spans="1:12" s="144" customFormat="1" ht="19.5" customHeight="1">
      <c r="A37" s="152" t="s">
        <v>259</v>
      </c>
      <c r="C37" s="68"/>
      <c r="D37" s="220">
        <v>8341500000</v>
      </c>
      <c r="E37" s="68"/>
      <c r="F37" s="67">
        <v>0</v>
      </c>
      <c r="G37" s="68"/>
      <c r="H37" s="67">
        <v>0</v>
      </c>
      <c r="I37" s="68"/>
      <c r="J37" s="68">
        <v>8341500000</v>
      </c>
      <c r="L37" s="69">
        <f>J37/درآمدها!$J$5</f>
        <v>2.9389451595097748E-3</v>
      </c>
    </row>
    <row r="38" spans="1:12" s="144" customFormat="1" ht="19.5" customHeight="1">
      <c r="A38" s="152" t="s">
        <v>290</v>
      </c>
      <c r="C38" s="68"/>
      <c r="D38" s="68">
        <v>1966000000</v>
      </c>
      <c r="E38" s="68"/>
      <c r="F38" s="221">
        <v>0</v>
      </c>
      <c r="G38" s="68"/>
      <c r="H38" s="221">
        <v>0</v>
      </c>
      <c r="I38" s="68"/>
      <c r="J38" s="220">
        <v>1966000000</v>
      </c>
      <c r="L38" s="69">
        <f>J38/درآمدها!$J$5</f>
        <v>6.9267711845545979E-4</v>
      </c>
    </row>
    <row r="39" spans="1:12" s="144" customFormat="1" ht="19.5" customHeight="1">
      <c r="A39" s="152" t="s">
        <v>291</v>
      </c>
      <c r="C39" s="68"/>
      <c r="D39" s="68">
        <v>3695000000</v>
      </c>
      <c r="E39" s="68"/>
      <c r="F39" s="67">
        <v>0</v>
      </c>
      <c r="G39" s="68"/>
      <c r="H39" s="67">
        <v>0</v>
      </c>
      <c r="I39" s="68"/>
      <c r="J39" s="68">
        <v>3695000000</v>
      </c>
      <c r="L39" s="69">
        <f>J39/درآمدها!$J$5</f>
        <v>1.3018524683076928E-3</v>
      </c>
    </row>
    <row r="40" spans="1:12" s="144" customFormat="1" ht="19.5" customHeight="1">
      <c r="A40" s="152" t="s">
        <v>292</v>
      </c>
      <c r="C40" s="68"/>
      <c r="D40" s="68">
        <v>16731000000</v>
      </c>
      <c r="E40" s="68"/>
      <c r="F40" s="67">
        <v>0</v>
      </c>
      <c r="G40" s="68"/>
      <c r="H40" s="67">
        <v>0</v>
      </c>
      <c r="I40" s="68"/>
      <c r="J40" s="68">
        <v>16731000000</v>
      </c>
      <c r="L40" s="69">
        <f>J40/درآمدها!$J$5</f>
        <v>5.8948020696227357E-3</v>
      </c>
    </row>
    <row r="41" spans="1:12" s="144" customFormat="1" ht="19.5" customHeight="1">
      <c r="A41" s="152" t="s">
        <v>293</v>
      </c>
      <c r="C41" s="68"/>
      <c r="D41" s="67">
        <v>9414000000</v>
      </c>
      <c r="E41" s="68"/>
      <c r="F41" s="67">
        <v>0</v>
      </c>
      <c r="G41" s="68"/>
      <c r="H41" s="67">
        <v>0</v>
      </c>
      <c r="I41" s="68"/>
      <c r="J41" s="68">
        <v>9414000000</v>
      </c>
      <c r="L41" s="69">
        <f>J41/درآمدها!$J$5</f>
        <v>3.316817087049694E-3</v>
      </c>
    </row>
    <row r="42" spans="1:12" s="144" customFormat="1" ht="19.5" customHeight="1">
      <c r="A42" s="152" t="s">
        <v>294</v>
      </c>
      <c r="C42" s="68"/>
      <c r="D42" s="68">
        <v>1038000000</v>
      </c>
      <c r="E42" s="68"/>
      <c r="F42" s="67">
        <v>0</v>
      </c>
      <c r="G42" s="68"/>
      <c r="H42" s="67">
        <v>0</v>
      </c>
      <c r="I42" s="68"/>
      <c r="J42" s="68">
        <v>1038000000</v>
      </c>
      <c r="L42" s="69">
        <f>J42/درآمدها!$J$5</f>
        <v>3.6571660679387955E-4</v>
      </c>
    </row>
    <row r="43" spans="1:12" s="144" customFormat="1" ht="19.5" customHeight="1">
      <c r="A43" s="152" t="s">
        <v>295</v>
      </c>
      <c r="C43" s="68"/>
      <c r="D43" s="68">
        <v>41649000000</v>
      </c>
      <c r="E43" s="68"/>
      <c r="F43" s="67">
        <v>0</v>
      </c>
      <c r="G43" s="68"/>
      <c r="H43" s="67">
        <v>0</v>
      </c>
      <c r="I43" s="68"/>
      <c r="J43" s="68">
        <v>41649000000</v>
      </c>
      <c r="L43" s="69">
        <f>J43/درآمدها!$J$5</f>
        <v>1.4674114601501243E-2</v>
      </c>
    </row>
    <row r="44" spans="1:12" s="144" customFormat="1" ht="19.5" customHeight="1">
      <c r="A44" s="152" t="s">
        <v>296</v>
      </c>
      <c r="C44" s="68"/>
      <c r="D44" s="67">
        <v>15149500000</v>
      </c>
      <c r="E44" s="68"/>
      <c r="F44" s="67">
        <v>0</v>
      </c>
      <c r="G44" s="68"/>
      <c r="H44" s="67">
        <v>15149500000</v>
      </c>
      <c r="I44" s="68"/>
      <c r="J44" s="68">
        <v>0</v>
      </c>
      <c r="L44" s="69">
        <f>J44/درآمدها!$J$5</f>
        <v>0</v>
      </c>
    </row>
    <row r="45" spans="1:12" s="144" customFormat="1" ht="19.5" customHeight="1">
      <c r="A45" s="152" t="s">
        <v>297</v>
      </c>
      <c r="C45" s="68"/>
      <c r="D45" s="68">
        <v>7413500000</v>
      </c>
      <c r="E45" s="68"/>
      <c r="F45" s="67">
        <v>0</v>
      </c>
      <c r="G45" s="68"/>
      <c r="H45" s="67">
        <v>7413500000</v>
      </c>
      <c r="I45" s="68"/>
      <c r="J45" s="68">
        <v>0</v>
      </c>
      <c r="L45" s="69">
        <f>J45/درآمدها!$J$5</f>
        <v>0</v>
      </c>
    </row>
    <row r="46" spans="1:12" s="144" customFormat="1" ht="19.5" customHeight="1">
      <c r="A46" s="152" t="s">
        <v>298</v>
      </c>
      <c r="C46" s="68"/>
      <c r="D46" s="68">
        <v>200000000000</v>
      </c>
      <c r="E46" s="68"/>
      <c r="F46" s="67">
        <v>0</v>
      </c>
      <c r="G46" s="68"/>
      <c r="H46" s="67">
        <v>200000000000</v>
      </c>
      <c r="I46" s="68"/>
      <c r="J46" s="68">
        <v>0</v>
      </c>
      <c r="L46" s="69">
        <f>J46/درآمدها!$J$5</f>
        <v>0</v>
      </c>
    </row>
    <row r="47" spans="1:12" s="144" customFormat="1" ht="19.5" customHeight="1">
      <c r="A47" s="152" t="s">
        <v>299</v>
      </c>
      <c r="C47" s="68"/>
      <c r="D47" s="68">
        <v>10870000000</v>
      </c>
      <c r="E47" s="68"/>
      <c r="F47" s="67">
        <v>0</v>
      </c>
      <c r="G47" s="68"/>
      <c r="H47" s="67">
        <v>0</v>
      </c>
      <c r="I47" s="68"/>
      <c r="J47" s="68">
        <v>10870000000</v>
      </c>
      <c r="L47" s="69">
        <f>J47/درآمدها!$J$5</f>
        <v>3.8298068553463114E-3</v>
      </c>
    </row>
    <row r="48" spans="1:12" s="144" customFormat="1" ht="18">
      <c r="A48" s="152" t="s">
        <v>300</v>
      </c>
      <c r="C48" s="68"/>
      <c r="D48" s="68">
        <v>25500000000</v>
      </c>
      <c r="E48" s="68"/>
      <c r="F48" s="67">
        <v>0</v>
      </c>
      <c r="G48" s="68"/>
      <c r="H48" s="67">
        <v>0</v>
      </c>
      <c r="I48" s="68"/>
      <c r="J48" s="68">
        <v>25500000000</v>
      </c>
      <c r="L48" s="69">
        <f>J48/درآمدها!$J$5</f>
        <v>8.9843675079421276E-3</v>
      </c>
    </row>
    <row r="49" spans="1:12" s="144" customFormat="1" ht="19.5" customHeight="1">
      <c r="A49" s="152" t="s">
        <v>301</v>
      </c>
      <c r="C49" s="68"/>
      <c r="D49" s="68">
        <v>38250000000</v>
      </c>
      <c r="E49" s="68"/>
      <c r="F49" s="67">
        <v>0</v>
      </c>
      <c r="G49" s="68"/>
      <c r="H49" s="67">
        <v>24087000000</v>
      </c>
      <c r="I49" s="68"/>
      <c r="J49" s="68">
        <v>14163000000</v>
      </c>
      <c r="L49" s="69">
        <f>J49/درآمدها!$J$5</f>
        <v>4.9900234123523282E-3</v>
      </c>
    </row>
    <row r="50" spans="1:12" s="144" customFormat="1" ht="19.5" customHeight="1">
      <c r="A50" s="152" t="s">
        <v>274</v>
      </c>
      <c r="C50" s="68"/>
      <c r="D50" s="68">
        <v>41930500000</v>
      </c>
      <c r="E50" s="68"/>
      <c r="F50" s="67">
        <v>0</v>
      </c>
      <c r="G50" s="68"/>
      <c r="H50" s="67">
        <v>0</v>
      </c>
      <c r="I50" s="68"/>
      <c r="J50" s="68">
        <v>41930500000</v>
      </c>
      <c r="L50" s="69">
        <f>J50/درآمدها!$J$5</f>
        <v>1.4773294972226174E-2</v>
      </c>
    </row>
    <row r="51" spans="1:12" s="144" customFormat="1" ht="19.5" customHeight="1">
      <c r="A51" s="152" t="s">
        <v>258</v>
      </c>
      <c r="C51" s="68"/>
      <c r="D51" s="67">
        <v>46870000000</v>
      </c>
      <c r="E51" s="68"/>
      <c r="F51" s="67">
        <v>0</v>
      </c>
      <c r="G51" s="68"/>
      <c r="H51" s="67">
        <v>0</v>
      </c>
      <c r="I51" s="68"/>
      <c r="J51" s="68">
        <v>46870000000</v>
      </c>
      <c r="L51" s="69">
        <f>J51/درآمدها!$J$5</f>
        <v>1.6513619807735198E-2</v>
      </c>
    </row>
    <row r="52" spans="1:12" s="144" customFormat="1" ht="19.5" customHeight="1">
      <c r="A52" s="152" t="s">
        <v>257</v>
      </c>
      <c r="C52" s="68"/>
      <c r="D52" s="68">
        <v>88500000000</v>
      </c>
      <c r="E52" s="68"/>
      <c r="F52" s="67">
        <v>0</v>
      </c>
      <c r="G52" s="68"/>
      <c r="H52" s="67">
        <v>0</v>
      </c>
      <c r="I52" s="68"/>
      <c r="J52" s="68">
        <v>88500000000</v>
      </c>
      <c r="L52" s="69">
        <f>J52/درآمدها!$J$5</f>
        <v>3.1181040174622681E-2</v>
      </c>
    </row>
    <row r="53" spans="1:12" s="144" customFormat="1" ht="19.5" customHeight="1">
      <c r="A53" s="152" t="s">
        <v>256</v>
      </c>
      <c r="C53" s="68"/>
      <c r="D53" s="68">
        <v>12000000000</v>
      </c>
      <c r="E53" s="68"/>
      <c r="F53" s="67">
        <v>0</v>
      </c>
      <c r="G53" s="68"/>
      <c r="H53" s="67">
        <v>0</v>
      </c>
      <c r="I53" s="68"/>
      <c r="J53" s="68">
        <v>12000000000</v>
      </c>
      <c r="L53" s="69">
        <f>J53/درآمدها!$J$5</f>
        <v>4.2279376507962955E-3</v>
      </c>
    </row>
    <row r="54" spans="1:12" s="144" customFormat="1" ht="19.5" customHeight="1">
      <c r="A54" s="152" t="s">
        <v>230</v>
      </c>
      <c r="C54" s="68"/>
      <c r="D54" s="68">
        <v>0</v>
      </c>
      <c r="E54" s="68"/>
      <c r="F54" s="67">
        <v>0</v>
      </c>
      <c r="G54" s="68"/>
      <c r="H54" s="67">
        <v>0</v>
      </c>
      <c r="I54" s="68"/>
      <c r="J54" s="68">
        <v>0</v>
      </c>
      <c r="L54" s="69">
        <f>J54/درآمدها!$J$5</f>
        <v>0</v>
      </c>
    </row>
    <row r="55" spans="1:12" s="144" customFormat="1" ht="18">
      <c r="A55" s="152" t="s">
        <v>234</v>
      </c>
      <c r="C55" s="68"/>
      <c r="D55" s="68">
        <v>2075000000</v>
      </c>
      <c r="E55" s="68"/>
      <c r="F55" s="67">
        <v>0</v>
      </c>
      <c r="G55" s="68"/>
      <c r="H55" s="67">
        <v>0</v>
      </c>
      <c r="I55" s="68"/>
      <c r="J55" s="68">
        <v>2075000000</v>
      </c>
      <c r="L55" s="69">
        <f>J55/درآمدها!$J$5</f>
        <v>7.3108088545019282E-4</v>
      </c>
    </row>
    <row r="56" spans="1:12" s="144" customFormat="1" ht="19.5" customHeight="1">
      <c r="A56" s="152" t="s">
        <v>238</v>
      </c>
      <c r="C56" s="68"/>
      <c r="D56" s="68">
        <v>0</v>
      </c>
      <c r="E56" s="68"/>
      <c r="F56" s="67">
        <v>0</v>
      </c>
      <c r="G56" s="68"/>
      <c r="H56" s="67">
        <v>0</v>
      </c>
      <c r="I56" s="68"/>
      <c r="J56" s="68">
        <v>0</v>
      </c>
      <c r="L56" s="69">
        <f>J56/درآمدها!$J$5</f>
        <v>0</v>
      </c>
    </row>
    <row r="57" spans="1:12" s="144" customFormat="1" ht="19.5" customHeight="1">
      <c r="A57" s="152" t="s">
        <v>223</v>
      </c>
      <c r="C57" s="68"/>
      <c r="D57" s="68">
        <v>74000000000</v>
      </c>
      <c r="E57" s="68"/>
      <c r="F57" s="67">
        <v>0</v>
      </c>
      <c r="G57" s="68"/>
      <c r="H57" s="67">
        <v>25000000000</v>
      </c>
      <c r="I57" s="68"/>
      <c r="J57" s="68">
        <v>49000000000</v>
      </c>
      <c r="L57" s="69">
        <f>J57/درآمدها!$J$5</f>
        <v>1.7264078740751542E-2</v>
      </c>
    </row>
    <row r="58" spans="1:12" s="144" customFormat="1" ht="19.5" customHeight="1">
      <c r="A58" s="152" t="s">
        <v>232</v>
      </c>
      <c r="C58" s="68"/>
      <c r="D58" s="68">
        <v>247000000</v>
      </c>
      <c r="E58" s="68"/>
      <c r="F58" s="67">
        <v>0</v>
      </c>
      <c r="G58" s="68"/>
      <c r="H58" s="67">
        <v>0</v>
      </c>
      <c r="I58" s="68"/>
      <c r="J58" s="68">
        <v>247000000</v>
      </c>
      <c r="L58" s="69">
        <f>J58/درآمدها!$J$5</f>
        <v>8.7025049978890426E-5</v>
      </c>
    </row>
    <row r="59" spans="1:12" s="144" customFormat="1" ht="19.5" customHeight="1">
      <c r="A59" s="152" t="s">
        <v>237</v>
      </c>
      <c r="C59" s="68"/>
      <c r="D59" s="68">
        <v>2190000000</v>
      </c>
      <c r="E59" s="68"/>
      <c r="F59" s="67">
        <v>0</v>
      </c>
      <c r="G59" s="68"/>
      <c r="H59" s="67">
        <v>0</v>
      </c>
      <c r="I59" s="68"/>
      <c r="J59" s="68">
        <v>2190000000</v>
      </c>
      <c r="L59" s="69">
        <f>J59/درآمدها!$J$5</f>
        <v>7.71598621270324E-4</v>
      </c>
    </row>
    <row r="60" spans="1:12" s="144" customFormat="1" ht="19.5" customHeight="1">
      <c r="A60" s="152" t="s">
        <v>224</v>
      </c>
      <c r="C60" s="68"/>
      <c r="D60" s="68">
        <v>6850000000</v>
      </c>
      <c r="E60" s="68"/>
      <c r="F60" s="67">
        <v>0</v>
      </c>
      <c r="G60" s="68"/>
      <c r="H60" s="67">
        <v>0</v>
      </c>
      <c r="I60" s="68"/>
      <c r="J60" s="68">
        <v>6850000000</v>
      </c>
      <c r="L60" s="69">
        <f>J60/درآمدها!$J$5</f>
        <v>2.413447742329552E-3</v>
      </c>
    </row>
    <row r="61" spans="1:12" s="144" customFormat="1" ht="19.5" customHeight="1">
      <c r="A61" s="152" t="s">
        <v>225</v>
      </c>
      <c r="C61" s="68"/>
      <c r="D61" s="68">
        <v>0</v>
      </c>
      <c r="E61" s="68"/>
      <c r="F61" s="67">
        <v>0</v>
      </c>
      <c r="G61" s="68"/>
      <c r="H61" s="67">
        <v>0</v>
      </c>
      <c r="I61" s="68"/>
      <c r="J61" s="68">
        <v>0</v>
      </c>
      <c r="L61" s="69">
        <f>J61/درآمدها!$J$5</f>
        <v>0</v>
      </c>
    </row>
    <row r="62" spans="1:12" s="144" customFormat="1" ht="18">
      <c r="A62" s="152" t="s">
        <v>227</v>
      </c>
      <c r="C62" s="68"/>
      <c r="D62" s="68">
        <v>1980000000</v>
      </c>
      <c r="E62" s="68"/>
      <c r="F62" s="67">
        <v>0</v>
      </c>
      <c r="G62" s="68"/>
      <c r="H62" s="67">
        <v>0</v>
      </c>
      <c r="I62" s="68"/>
      <c r="J62" s="68">
        <v>1980000000</v>
      </c>
      <c r="L62" s="69">
        <f>J62/درآمدها!$J$5</f>
        <v>6.9760971238138876E-4</v>
      </c>
    </row>
    <row r="63" spans="1:12" s="144" customFormat="1" ht="19.5" customHeight="1">
      <c r="A63" s="152" t="s">
        <v>228</v>
      </c>
      <c r="C63" s="68"/>
      <c r="D63" s="68">
        <v>0</v>
      </c>
      <c r="E63" s="68"/>
      <c r="F63" s="67">
        <v>0</v>
      </c>
      <c r="G63" s="68"/>
      <c r="H63" s="67">
        <v>0</v>
      </c>
      <c r="I63" s="68"/>
      <c r="J63" s="68">
        <v>0</v>
      </c>
      <c r="L63" s="69">
        <f>J63/درآمدها!$J$5</f>
        <v>0</v>
      </c>
    </row>
    <row r="64" spans="1:12" s="144" customFormat="1" ht="19.5" customHeight="1">
      <c r="A64" s="152" t="s">
        <v>229</v>
      </c>
      <c r="C64" s="68"/>
      <c r="D64" s="68">
        <v>16842000000</v>
      </c>
      <c r="E64" s="68"/>
      <c r="F64" s="67">
        <v>0</v>
      </c>
      <c r="G64" s="68"/>
      <c r="H64" s="67">
        <v>4238500000</v>
      </c>
      <c r="I64" s="68"/>
      <c r="J64" s="68">
        <v>12603500000</v>
      </c>
      <c r="L64" s="69">
        <f>J64/درآمدها!$J$5</f>
        <v>4.4405676818175931E-3</v>
      </c>
    </row>
    <row r="65" spans="1:12" s="144" customFormat="1" ht="19.5" customHeight="1">
      <c r="A65" s="152" t="s">
        <v>231</v>
      </c>
      <c r="C65" s="68"/>
      <c r="D65" s="68">
        <v>3000000000</v>
      </c>
      <c r="E65" s="68"/>
      <c r="F65" s="67">
        <v>0</v>
      </c>
      <c r="G65" s="68"/>
      <c r="H65" s="67">
        <v>0</v>
      </c>
      <c r="I65" s="68"/>
      <c r="J65" s="68">
        <v>3000000000</v>
      </c>
      <c r="L65" s="69">
        <f>J65/درآمدها!$J$5</f>
        <v>1.0569844126990739E-3</v>
      </c>
    </row>
    <row r="66" spans="1:12" s="144" customFormat="1" ht="19.5" customHeight="1">
      <c r="A66" s="152" t="s">
        <v>236</v>
      </c>
      <c r="C66" s="68"/>
      <c r="D66" s="68">
        <v>0</v>
      </c>
      <c r="E66" s="68"/>
      <c r="F66" s="67">
        <v>0</v>
      </c>
      <c r="G66" s="68"/>
      <c r="H66" s="67">
        <v>0</v>
      </c>
      <c r="I66" s="68"/>
      <c r="J66" s="68">
        <v>0</v>
      </c>
      <c r="L66" s="69">
        <f>J66/درآمدها!$J$5</f>
        <v>0</v>
      </c>
    </row>
    <row r="67" spans="1:12" s="144" customFormat="1" ht="19.5" customHeight="1">
      <c r="A67" s="152" t="s">
        <v>235</v>
      </c>
      <c r="C67" s="68"/>
      <c r="D67" s="67">
        <v>0</v>
      </c>
      <c r="E67" s="68"/>
      <c r="F67" s="67">
        <v>0</v>
      </c>
      <c r="G67" s="68"/>
      <c r="H67" s="67">
        <v>0</v>
      </c>
      <c r="I67" s="68"/>
      <c r="J67" s="68">
        <v>0</v>
      </c>
      <c r="L67" s="69">
        <f>J67/درآمدها!$J$5</f>
        <v>0</v>
      </c>
    </row>
    <row r="68" spans="1:12" s="144" customFormat="1" ht="19.5" customHeight="1">
      <c r="A68" s="152" t="s">
        <v>182</v>
      </c>
      <c r="C68" s="68"/>
      <c r="D68" s="67">
        <v>5000000000</v>
      </c>
      <c r="E68" s="68"/>
      <c r="F68" s="67">
        <v>0</v>
      </c>
      <c r="G68" s="68"/>
      <c r="H68" s="67">
        <v>0</v>
      </c>
      <c r="I68" s="68"/>
      <c r="J68" s="68">
        <v>5000000000</v>
      </c>
      <c r="L68" s="69">
        <f>J68/درآمدها!$J$5</f>
        <v>1.7616406878317899E-3</v>
      </c>
    </row>
    <row r="69" spans="1:12" s="144" customFormat="1" ht="19.5" customHeight="1">
      <c r="A69" s="152" t="s">
        <v>179</v>
      </c>
      <c r="C69" s="68"/>
      <c r="D69" s="67">
        <v>0</v>
      </c>
      <c r="E69" s="68"/>
      <c r="F69" s="67">
        <v>0</v>
      </c>
      <c r="G69" s="68"/>
      <c r="H69" s="67">
        <v>0</v>
      </c>
      <c r="I69" s="68"/>
      <c r="J69" s="68">
        <v>0</v>
      </c>
      <c r="L69" s="69">
        <f>J69/درآمدها!$J$5</f>
        <v>0</v>
      </c>
    </row>
    <row r="70" spans="1:12" s="144" customFormat="1" ht="19.5" customHeight="1">
      <c r="A70" s="152" t="s">
        <v>194</v>
      </c>
      <c r="C70" s="68"/>
      <c r="D70" s="68">
        <v>0</v>
      </c>
      <c r="E70" s="68"/>
      <c r="F70" s="67">
        <v>0</v>
      </c>
      <c r="G70" s="68"/>
      <c r="H70" s="67">
        <v>0</v>
      </c>
      <c r="I70" s="68"/>
      <c r="J70" s="68">
        <v>0</v>
      </c>
      <c r="L70" s="69">
        <f>J70/درآمدها!$J$5</f>
        <v>0</v>
      </c>
    </row>
    <row r="71" spans="1:12" s="144" customFormat="1" ht="19.5" customHeight="1">
      <c r="A71" s="152" t="s">
        <v>190</v>
      </c>
      <c r="C71" s="68"/>
      <c r="D71" s="68">
        <v>500000000</v>
      </c>
      <c r="E71" s="68"/>
      <c r="F71" s="67">
        <v>0</v>
      </c>
      <c r="G71" s="68"/>
      <c r="H71" s="67">
        <v>73500000</v>
      </c>
      <c r="I71" s="68"/>
      <c r="J71" s="68">
        <v>426500000</v>
      </c>
      <c r="L71" s="69">
        <f>J71/درآمدها!$J$5</f>
        <v>1.5026795067205168E-4</v>
      </c>
    </row>
    <row r="72" spans="1:12" s="144" customFormat="1" ht="17.25" customHeight="1">
      <c r="A72" s="152" t="s">
        <v>193</v>
      </c>
      <c r="C72" s="68"/>
      <c r="D72" s="68">
        <v>0</v>
      </c>
      <c r="E72" s="68"/>
      <c r="F72" s="67">
        <v>0</v>
      </c>
      <c r="G72" s="68"/>
      <c r="H72" s="67">
        <v>0</v>
      </c>
      <c r="I72" s="68"/>
      <c r="J72" s="68">
        <v>0</v>
      </c>
      <c r="L72" s="69">
        <f>J72/درآمدها!$J$5</f>
        <v>0</v>
      </c>
    </row>
    <row r="73" spans="1:12" s="144" customFormat="1" ht="17.25" customHeight="1">
      <c r="A73" s="152" t="s">
        <v>184</v>
      </c>
      <c r="C73" s="68"/>
      <c r="D73" s="68">
        <v>0</v>
      </c>
      <c r="E73" s="68"/>
      <c r="F73" s="67">
        <v>0</v>
      </c>
      <c r="G73" s="68"/>
      <c r="H73" s="67">
        <v>0</v>
      </c>
      <c r="I73" s="68"/>
      <c r="J73" s="68">
        <v>0</v>
      </c>
      <c r="L73" s="69">
        <f>J73/درآمدها!$J$5</f>
        <v>0</v>
      </c>
    </row>
    <row r="74" spans="1:12" s="144" customFormat="1" ht="17.25" customHeight="1">
      <c r="A74" s="152" t="s">
        <v>186</v>
      </c>
      <c r="C74" s="68"/>
      <c r="D74" s="68">
        <v>0</v>
      </c>
      <c r="E74" s="68"/>
      <c r="F74" s="67">
        <v>0</v>
      </c>
      <c r="G74" s="68"/>
      <c r="H74" s="67">
        <v>0</v>
      </c>
      <c r="I74" s="68"/>
      <c r="J74" s="68">
        <v>0</v>
      </c>
      <c r="L74" s="69">
        <f>J74/درآمدها!$J$5</f>
        <v>0</v>
      </c>
    </row>
    <row r="75" spans="1:12" s="144" customFormat="1" ht="17.25" customHeight="1">
      <c r="A75" s="152" t="s">
        <v>178</v>
      </c>
      <c r="C75" s="68"/>
      <c r="D75" s="68">
        <v>0</v>
      </c>
      <c r="E75" s="68"/>
      <c r="F75" s="67">
        <v>0</v>
      </c>
      <c r="G75" s="68"/>
      <c r="H75" s="67">
        <v>0</v>
      </c>
      <c r="I75" s="68"/>
      <c r="J75" s="68">
        <v>0</v>
      </c>
      <c r="L75" s="69">
        <f>J75/درآمدها!$J$5</f>
        <v>0</v>
      </c>
    </row>
    <row r="76" spans="1:12" s="144" customFormat="1" ht="17.25" customHeight="1">
      <c r="A76" s="152" t="s">
        <v>192</v>
      </c>
      <c r="C76" s="68"/>
      <c r="D76" s="68">
        <v>0</v>
      </c>
      <c r="E76" s="68"/>
      <c r="F76" s="67">
        <v>0</v>
      </c>
      <c r="G76" s="68"/>
      <c r="H76" s="67">
        <v>0</v>
      </c>
      <c r="I76" s="68"/>
      <c r="J76" s="68">
        <v>0</v>
      </c>
      <c r="L76" s="69">
        <f>J76/درآمدها!$J$5</f>
        <v>0</v>
      </c>
    </row>
    <row r="77" spans="1:12" s="144" customFormat="1" ht="17.25" customHeight="1">
      <c r="A77" s="152" t="s">
        <v>188</v>
      </c>
      <c r="C77" s="68"/>
      <c r="D77" s="68">
        <v>0</v>
      </c>
      <c r="E77" s="68"/>
      <c r="F77" s="67">
        <v>0</v>
      </c>
      <c r="G77" s="68"/>
      <c r="H77" s="67">
        <v>0</v>
      </c>
      <c r="I77" s="68"/>
      <c r="J77" s="68">
        <v>0</v>
      </c>
      <c r="L77" s="69">
        <f>J77/درآمدها!$J$5</f>
        <v>0</v>
      </c>
    </row>
    <row r="78" spans="1:12" s="144" customFormat="1" ht="17.25" customHeight="1">
      <c r="A78" s="152" t="s">
        <v>174</v>
      </c>
      <c r="C78" s="68"/>
      <c r="D78" s="68">
        <v>0</v>
      </c>
      <c r="E78" s="68"/>
      <c r="F78" s="67">
        <v>0</v>
      </c>
      <c r="G78" s="68"/>
      <c r="H78" s="67">
        <v>0</v>
      </c>
      <c r="I78" s="68"/>
      <c r="J78" s="68">
        <v>0</v>
      </c>
      <c r="L78" s="69">
        <f>J78/درآمدها!$J$5</f>
        <v>0</v>
      </c>
    </row>
    <row r="79" spans="1:12" s="144" customFormat="1" ht="17.25" customHeight="1">
      <c r="A79" s="152" t="s">
        <v>187</v>
      </c>
      <c r="C79" s="68"/>
      <c r="D79" s="68">
        <v>0</v>
      </c>
      <c r="E79" s="68"/>
      <c r="F79" s="67">
        <v>0</v>
      </c>
      <c r="G79" s="68"/>
      <c r="H79" s="67">
        <v>0</v>
      </c>
      <c r="I79" s="68"/>
      <c r="J79" s="68">
        <v>0</v>
      </c>
      <c r="L79" s="69">
        <f>J79/درآمدها!$J$5</f>
        <v>0</v>
      </c>
    </row>
    <row r="80" spans="1:12" s="144" customFormat="1" ht="17.25" customHeight="1">
      <c r="A80" s="152" t="s">
        <v>185</v>
      </c>
      <c r="C80" s="68"/>
      <c r="D80" s="68">
        <v>0</v>
      </c>
      <c r="E80" s="68"/>
      <c r="F80" s="67">
        <v>0</v>
      </c>
      <c r="G80" s="68"/>
      <c r="H80" s="67">
        <v>0</v>
      </c>
      <c r="I80" s="68"/>
      <c r="J80" s="68">
        <v>0</v>
      </c>
      <c r="L80" s="69">
        <f>J80/درآمدها!$J$5</f>
        <v>0</v>
      </c>
    </row>
    <row r="81" spans="1:12" s="144" customFormat="1" ht="17.25" customHeight="1">
      <c r="A81" s="152" t="s">
        <v>173</v>
      </c>
      <c r="C81" s="68"/>
      <c r="D81" s="68">
        <v>0</v>
      </c>
      <c r="E81" s="68"/>
      <c r="F81" s="67">
        <v>0</v>
      </c>
      <c r="G81" s="68"/>
      <c r="H81" s="67">
        <v>0</v>
      </c>
      <c r="I81" s="68"/>
      <c r="J81" s="68">
        <v>0</v>
      </c>
      <c r="L81" s="69">
        <f>J81/درآمدها!$J$5</f>
        <v>0</v>
      </c>
    </row>
    <row r="82" spans="1:12" s="144" customFormat="1" ht="17.25" customHeight="1">
      <c r="A82" s="152" t="s">
        <v>191</v>
      </c>
      <c r="C82" s="68"/>
      <c r="D82" s="68">
        <v>0</v>
      </c>
      <c r="E82" s="68"/>
      <c r="F82" s="67">
        <v>0</v>
      </c>
      <c r="G82" s="68"/>
      <c r="H82" s="67">
        <v>0</v>
      </c>
      <c r="I82" s="68"/>
      <c r="J82" s="68">
        <v>0</v>
      </c>
      <c r="L82" s="69">
        <f>J82/درآمدها!$J$5</f>
        <v>0</v>
      </c>
    </row>
    <row r="83" spans="1:12" s="144" customFormat="1" ht="17.25" customHeight="1">
      <c r="A83" s="152" t="s">
        <v>176</v>
      </c>
      <c r="C83" s="68"/>
      <c r="D83" s="68">
        <v>0</v>
      </c>
      <c r="E83" s="68"/>
      <c r="F83" s="67">
        <v>0</v>
      </c>
      <c r="G83" s="68"/>
      <c r="H83" s="67">
        <v>0</v>
      </c>
      <c r="I83" s="68"/>
      <c r="J83" s="68">
        <v>0</v>
      </c>
      <c r="L83" s="69">
        <f>J83/درآمدها!$J$5</f>
        <v>0</v>
      </c>
    </row>
    <row r="84" spans="1:12" s="144" customFormat="1" ht="17.25" customHeight="1">
      <c r="A84" s="152" t="s">
        <v>152</v>
      </c>
      <c r="C84" s="68"/>
      <c r="D84" s="68">
        <v>0</v>
      </c>
      <c r="E84" s="68"/>
      <c r="F84" s="67">
        <v>0</v>
      </c>
      <c r="G84" s="68"/>
      <c r="H84" s="67">
        <v>0</v>
      </c>
      <c r="I84" s="68"/>
      <c r="J84" s="68">
        <v>0</v>
      </c>
      <c r="L84" s="69">
        <f>J84/درآمدها!$J$5</f>
        <v>0</v>
      </c>
    </row>
    <row r="85" spans="1:12" s="144" customFormat="1" ht="17.25" customHeight="1">
      <c r="A85" s="152" t="s">
        <v>158</v>
      </c>
      <c r="C85" s="68"/>
      <c r="D85" s="68">
        <v>0</v>
      </c>
      <c r="E85" s="68"/>
      <c r="F85" s="67">
        <v>0</v>
      </c>
      <c r="G85" s="68"/>
      <c r="H85" s="67">
        <v>0</v>
      </c>
      <c r="I85" s="68"/>
      <c r="J85" s="68">
        <v>0</v>
      </c>
      <c r="L85" s="69">
        <f>J85/درآمدها!$J$5</f>
        <v>0</v>
      </c>
    </row>
    <row r="86" spans="1:12" s="144" customFormat="1" ht="17.25" customHeight="1">
      <c r="A86" s="152" t="s">
        <v>157</v>
      </c>
      <c r="C86" s="68"/>
      <c r="D86" s="68">
        <v>0</v>
      </c>
      <c r="E86" s="68"/>
      <c r="F86" s="67">
        <v>0</v>
      </c>
      <c r="G86" s="68"/>
      <c r="H86" s="67">
        <v>0</v>
      </c>
      <c r="I86" s="68"/>
      <c r="J86" s="68">
        <v>0</v>
      </c>
      <c r="L86" s="69">
        <f>J86/درآمدها!$J$5</f>
        <v>0</v>
      </c>
    </row>
    <row r="87" spans="1:12" s="144" customFormat="1" ht="18.75" customHeight="1">
      <c r="A87" s="152" t="s">
        <v>255</v>
      </c>
      <c r="C87" s="68"/>
      <c r="D87" s="68">
        <v>6100000000</v>
      </c>
      <c r="E87" s="68"/>
      <c r="F87" s="67">
        <v>0</v>
      </c>
      <c r="G87" s="68"/>
      <c r="H87" s="67">
        <v>0</v>
      </c>
      <c r="I87" s="68"/>
      <c r="J87" s="68">
        <v>6100000000</v>
      </c>
      <c r="L87" s="69">
        <f>J87/درآمدها!$J$5</f>
        <v>2.1492016391547837E-3</v>
      </c>
    </row>
    <row r="88" spans="1:12" s="144" customFormat="1" ht="18.75" customHeight="1">
      <c r="A88" s="152" t="s">
        <v>302</v>
      </c>
      <c r="C88" s="68"/>
      <c r="D88" s="68">
        <v>2194383</v>
      </c>
      <c r="E88" s="68"/>
      <c r="F88" s="67">
        <v>110131100493</v>
      </c>
      <c r="G88" s="68"/>
      <c r="H88" s="67">
        <v>110131380493</v>
      </c>
      <c r="I88" s="68"/>
      <c r="J88" s="68">
        <v>1914383</v>
      </c>
      <c r="L88" s="69">
        <f>J88/درآمدها!$J$5</f>
        <v>6.7449099697869703E-7</v>
      </c>
    </row>
    <row r="89" spans="1:12" s="144" customFormat="1" ht="18.75" customHeight="1">
      <c r="A89" s="152" t="s">
        <v>273</v>
      </c>
      <c r="C89" s="68"/>
      <c r="D89" s="68">
        <v>109091000000</v>
      </c>
      <c r="E89" s="68"/>
      <c r="F89" s="67">
        <v>0</v>
      </c>
      <c r="G89" s="68"/>
      <c r="H89" s="67">
        <v>109091000000</v>
      </c>
      <c r="I89" s="68"/>
      <c r="J89" s="68">
        <v>0</v>
      </c>
      <c r="L89" s="69">
        <f>J89/درآمدها!$J$5</f>
        <v>0</v>
      </c>
    </row>
    <row r="90" spans="1:12" s="144" customFormat="1" ht="18.75" customHeight="1">
      <c r="A90" s="152" t="s">
        <v>226</v>
      </c>
      <c r="C90" s="68"/>
      <c r="D90" s="68">
        <v>789137</v>
      </c>
      <c r="E90" s="68"/>
      <c r="F90" s="67">
        <v>6698</v>
      </c>
      <c r="G90" s="68"/>
      <c r="H90" s="67">
        <v>0</v>
      </c>
      <c r="I90" s="68"/>
      <c r="J90" s="68">
        <v>795835</v>
      </c>
      <c r="L90" s="69">
        <f>J90/درآمدها!$J$5</f>
        <v>2.803950633601225E-7</v>
      </c>
    </row>
    <row r="91" spans="1:12" s="144" customFormat="1" ht="18.75" customHeight="1">
      <c r="A91" s="152" t="s">
        <v>254</v>
      </c>
      <c r="C91" s="68"/>
      <c r="D91" s="68">
        <v>0</v>
      </c>
      <c r="E91" s="68"/>
      <c r="F91" s="67">
        <v>0</v>
      </c>
      <c r="G91" s="68"/>
      <c r="H91" s="67">
        <v>0</v>
      </c>
      <c r="I91" s="68"/>
      <c r="J91" s="68">
        <v>0</v>
      </c>
      <c r="L91" s="69">
        <f>J91/درآمدها!$J$5</f>
        <v>0</v>
      </c>
    </row>
    <row r="92" spans="1:12" s="144" customFormat="1" ht="18.75" customHeight="1">
      <c r="A92" s="152" t="s">
        <v>233</v>
      </c>
      <c r="C92" s="68"/>
      <c r="D92" s="68">
        <v>0</v>
      </c>
      <c r="E92" s="68"/>
      <c r="F92" s="67">
        <v>0</v>
      </c>
      <c r="G92" s="68"/>
      <c r="H92" s="67">
        <v>0</v>
      </c>
      <c r="I92" s="68"/>
      <c r="J92" s="68">
        <v>0</v>
      </c>
      <c r="L92" s="69">
        <f>J92/درآمدها!$J$5</f>
        <v>0</v>
      </c>
    </row>
    <row r="93" spans="1:12" s="144" customFormat="1" ht="18.75" customHeight="1">
      <c r="A93" s="152" t="s">
        <v>358</v>
      </c>
      <c r="C93" s="68"/>
      <c r="D93" s="68">
        <v>0</v>
      </c>
      <c r="E93" s="68"/>
      <c r="F93" s="67">
        <v>170000000000</v>
      </c>
      <c r="G93" s="68"/>
      <c r="H93" s="67">
        <v>25076000000</v>
      </c>
      <c r="I93" s="68"/>
      <c r="J93" s="68">
        <v>144924000000</v>
      </c>
      <c r="L93" s="69">
        <f>J93/درآمدها!$J$5</f>
        <v>5.1060803008666861E-2</v>
      </c>
    </row>
    <row r="94" spans="1:12" s="144" customFormat="1" ht="18.75" customHeight="1">
      <c r="A94" s="152" t="s">
        <v>260</v>
      </c>
      <c r="C94" s="68"/>
      <c r="D94" s="68">
        <v>0</v>
      </c>
      <c r="E94" s="68"/>
      <c r="F94" s="67">
        <v>0</v>
      </c>
      <c r="G94" s="68"/>
      <c r="H94" s="67">
        <v>0</v>
      </c>
      <c r="I94" s="68"/>
      <c r="J94" s="68">
        <v>0</v>
      </c>
      <c r="L94" s="69">
        <f>J94/درآمدها!$J$5</f>
        <v>0</v>
      </c>
    </row>
    <row r="95" spans="1:12" s="144" customFormat="1" ht="18.75" customHeight="1">
      <c r="A95" s="152" t="s">
        <v>272</v>
      </c>
      <c r="C95" s="68"/>
      <c r="D95" s="68">
        <v>450000000000</v>
      </c>
      <c r="E95" s="68"/>
      <c r="F95" s="67">
        <v>0</v>
      </c>
      <c r="G95" s="68"/>
      <c r="H95" s="67">
        <v>450000000000</v>
      </c>
      <c r="I95" s="68"/>
      <c r="J95" s="68">
        <v>0</v>
      </c>
      <c r="L95" s="69">
        <f>J95/درآمدها!$J$5</f>
        <v>0</v>
      </c>
    </row>
    <row r="96" spans="1:12" s="144" customFormat="1" ht="15.75" customHeight="1">
      <c r="A96" s="152" t="s">
        <v>181</v>
      </c>
      <c r="C96" s="68"/>
      <c r="D96" s="68">
        <v>0</v>
      </c>
      <c r="E96" s="68"/>
      <c r="F96" s="67">
        <v>0</v>
      </c>
      <c r="G96" s="68"/>
      <c r="H96" s="67">
        <v>0</v>
      </c>
      <c r="I96" s="68"/>
      <c r="J96" s="68">
        <v>0</v>
      </c>
      <c r="L96" s="69">
        <f>J96/درآمدها!$J$5</f>
        <v>0</v>
      </c>
    </row>
    <row r="97" spans="1:12" s="144" customFormat="1" ht="15.75" customHeight="1">
      <c r="A97" s="152" t="s">
        <v>135</v>
      </c>
      <c r="C97" s="68"/>
      <c r="D97" s="68">
        <v>0</v>
      </c>
      <c r="E97" s="68"/>
      <c r="F97" s="67">
        <v>0</v>
      </c>
      <c r="G97" s="68"/>
      <c r="H97" s="67">
        <v>0</v>
      </c>
      <c r="I97" s="68"/>
      <c r="J97" s="68">
        <v>0</v>
      </c>
      <c r="L97" s="69">
        <f>J97/درآمدها!$J$5</f>
        <v>0</v>
      </c>
    </row>
    <row r="98" spans="1:12" s="144" customFormat="1" ht="15.75" customHeight="1">
      <c r="A98" s="152" t="s">
        <v>189</v>
      </c>
      <c r="C98" s="68"/>
      <c r="D98" s="68">
        <v>0</v>
      </c>
      <c r="E98" s="68"/>
      <c r="F98" s="67">
        <v>0</v>
      </c>
      <c r="G98" s="68"/>
      <c r="H98" s="67">
        <v>0</v>
      </c>
      <c r="I98" s="68"/>
      <c r="J98" s="68">
        <v>0</v>
      </c>
      <c r="L98" s="69">
        <f>J98/درآمدها!$J$5</f>
        <v>0</v>
      </c>
    </row>
    <row r="99" spans="1:12" s="144" customFormat="1" ht="15.75" customHeight="1">
      <c r="A99" s="152" t="s">
        <v>126</v>
      </c>
      <c r="C99" s="68"/>
      <c r="D99" s="68">
        <v>0</v>
      </c>
      <c r="E99" s="68"/>
      <c r="F99" s="67">
        <v>0</v>
      </c>
      <c r="G99" s="68"/>
      <c r="H99" s="67">
        <v>0</v>
      </c>
      <c r="I99" s="68"/>
      <c r="J99" s="68">
        <v>0</v>
      </c>
      <c r="L99" s="69">
        <f>J99/درآمدها!$J$5</f>
        <v>0</v>
      </c>
    </row>
    <row r="100" spans="1:12" s="144" customFormat="1" ht="18.75" customHeight="1">
      <c r="A100" s="152" t="s">
        <v>105</v>
      </c>
      <c r="C100" s="68"/>
      <c r="D100" s="68">
        <v>2182110</v>
      </c>
      <c r="E100" s="68"/>
      <c r="F100" s="67">
        <v>559107401453</v>
      </c>
      <c r="G100" s="68"/>
      <c r="H100" s="67">
        <v>559106465822</v>
      </c>
      <c r="I100" s="68"/>
      <c r="J100" s="68">
        <v>3117741</v>
      </c>
      <c r="L100" s="69">
        <f>J100/درآمدها!$J$5</f>
        <v>1.0984678799442744E-6</v>
      </c>
    </row>
    <row r="101" spans="1:12" s="144" customFormat="1" ht="16.5" customHeight="1">
      <c r="A101" s="152" t="s">
        <v>117</v>
      </c>
      <c r="C101" s="68"/>
      <c r="D101" s="68">
        <v>0</v>
      </c>
      <c r="E101" s="68"/>
      <c r="F101" s="67">
        <v>0</v>
      </c>
      <c r="G101" s="68"/>
      <c r="H101" s="67">
        <v>0</v>
      </c>
      <c r="I101" s="68"/>
      <c r="J101" s="68">
        <v>0</v>
      </c>
      <c r="L101" s="69">
        <f>J101/درآمدها!$J$5</f>
        <v>0</v>
      </c>
    </row>
    <row r="102" spans="1:12" s="144" customFormat="1" ht="16.5" customHeight="1">
      <c r="A102" s="152" t="s">
        <v>177</v>
      </c>
      <c r="C102" s="68"/>
      <c r="D102" s="67">
        <v>0</v>
      </c>
      <c r="E102" s="68"/>
      <c r="F102" s="67">
        <v>0</v>
      </c>
      <c r="G102" s="68"/>
      <c r="H102" s="67">
        <v>0</v>
      </c>
      <c r="I102" s="68"/>
      <c r="J102" s="68">
        <v>0</v>
      </c>
      <c r="L102" s="69">
        <f>J102/درآمدها!$J$5</f>
        <v>0</v>
      </c>
    </row>
    <row r="103" spans="1:12" s="144" customFormat="1" ht="16.5" customHeight="1">
      <c r="A103" s="152" t="s">
        <v>150</v>
      </c>
      <c r="C103" s="68"/>
      <c r="D103" s="68">
        <v>0</v>
      </c>
      <c r="E103" s="68"/>
      <c r="F103" s="67">
        <v>0</v>
      </c>
      <c r="G103" s="68"/>
      <c r="H103" s="67">
        <v>0</v>
      </c>
      <c r="I103" s="68"/>
      <c r="J103" s="68">
        <v>0</v>
      </c>
      <c r="L103" s="69">
        <f>J103/درآمدها!$J$5</f>
        <v>0</v>
      </c>
    </row>
    <row r="104" spans="1:12" s="144" customFormat="1" ht="18.75" customHeight="1">
      <c r="A104" s="152" t="s">
        <v>271</v>
      </c>
      <c r="C104" s="68"/>
      <c r="D104" s="67">
        <v>100000000000</v>
      </c>
      <c r="E104" s="68"/>
      <c r="F104" s="67">
        <v>0</v>
      </c>
      <c r="G104" s="68"/>
      <c r="H104" s="67">
        <v>100000000000</v>
      </c>
      <c r="I104" s="68"/>
      <c r="J104" s="68">
        <v>0</v>
      </c>
      <c r="L104" s="69">
        <f>J104/درآمدها!$J$5</f>
        <v>0</v>
      </c>
    </row>
    <row r="105" spans="1:12" s="144" customFormat="1" ht="18.75" customHeight="1" thickBot="1">
      <c r="A105" s="152" t="s">
        <v>107</v>
      </c>
      <c r="C105" s="68"/>
      <c r="D105" s="67">
        <v>3142051305</v>
      </c>
      <c r="E105" s="68"/>
      <c r="F105" s="67">
        <v>1745529078520</v>
      </c>
      <c r="G105" s="68"/>
      <c r="H105" s="67">
        <v>1731693903393</v>
      </c>
      <c r="I105" s="68"/>
      <c r="J105" s="68">
        <v>16977226432</v>
      </c>
      <c r="L105" s="69">
        <f>J105/درآمدها!$J$5</f>
        <v>5.9815545698289046E-3</v>
      </c>
    </row>
    <row r="106" spans="1:12" s="258" customFormat="1" ht="18.75" thickBot="1">
      <c r="A106" s="152"/>
      <c r="B106" s="144"/>
      <c r="C106" s="68"/>
      <c r="D106" s="399">
        <f>SUM(D9:D105)</f>
        <v>2071836371372</v>
      </c>
      <c r="E106" s="290">
        <f t="shared" ref="E106:K106" si="0">SUM(E9:E105)</f>
        <v>0</v>
      </c>
      <c r="F106" s="399">
        <f>SUM(F9:F105)</f>
        <v>4108912845014</v>
      </c>
      <c r="G106" s="290">
        <f t="shared" si="0"/>
        <v>0</v>
      </c>
      <c r="H106" s="399">
        <f>SUM(H9:H105)</f>
        <v>5544153876911</v>
      </c>
      <c r="I106" s="290">
        <f t="shared" si="0"/>
        <v>0</v>
      </c>
      <c r="J106" s="399">
        <f>SUM(J9:J105)</f>
        <v>636595339475</v>
      </c>
      <c r="K106" s="290">
        <f t="shared" si="0"/>
        <v>0</v>
      </c>
      <c r="L106" s="400">
        <f>SUM(L9:L105)</f>
        <v>0.22429045034065009</v>
      </c>
    </row>
    <row r="107" spans="1:12" ht="15.75" thickTop="1"/>
  </sheetData>
  <mergeCells count="13">
    <mergeCell ref="F6:H6"/>
    <mergeCell ref="A1:L1"/>
    <mergeCell ref="A2:L2"/>
    <mergeCell ref="A3:L3"/>
    <mergeCell ref="L7:L8"/>
    <mergeCell ref="A4:L4"/>
    <mergeCell ref="J7:J8"/>
    <mergeCell ref="K7:K8"/>
    <mergeCell ref="A7:A8"/>
    <mergeCell ref="C7:C8"/>
    <mergeCell ref="D7:D8"/>
    <mergeCell ref="F7:F8"/>
    <mergeCell ref="H7:H8"/>
  </mergeCells>
  <phoneticPr fontId="56" type="noConversion"/>
  <conditionalFormatting sqref="D89">
    <cfRule type="duplicateValues" dxfId="2" priority="1"/>
  </conditionalFormatting>
  <pageMargins left="0.25" right="0.25" top="0.75" bottom="0.75" header="0.3" footer="0.3"/>
  <pageSetup paperSize="9" fitToHeight="0" orientation="landscape" r:id="rId1"/>
  <rowBreaks count="1" manualBreakCount="1">
    <brk id="7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8"/>
  <sheetViews>
    <sheetView rightToLeft="1" view="pageBreakPreview" zoomScaleNormal="100" zoomScaleSheetLayoutView="100" workbookViewId="0">
      <selection sqref="A1:I3"/>
    </sheetView>
  </sheetViews>
  <sheetFormatPr defaultColWidth="9.140625" defaultRowHeight="18"/>
  <cols>
    <col min="1" max="1" width="69.5703125" style="168" bestFit="1" customWidth="1"/>
    <col min="2" max="2" width="1" style="168" customWidth="1"/>
    <col min="3" max="3" width="10.85546875" style="7" bestFit="1" customWidth="1"/>
    <col min="4" max="4" width="1.140625" style="7" customWidth="1"/>
    <col min="5" max="5" width="25.28515625" style="81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67" bestFit="1" customWidth="1"/>
    <col min="11" max="11" width="21.140625" style="267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26" t="s">
        <v>84</v>
      </c>
      <c r="B1" s="326"/>
      <c r="C1" s="326"/>
      <c r="D1" s="326"/>
      <c r="E1" s="326"/>
      <c r="F1" s="326"/>
      <c r="G1" s="326"/>
      <c r="H1" s="326"/>
      <c r="I1" s="326"/>
      <c r="J1" s="251"/>
      <c r="K1" s="251"/>
    </row>
    <row r="2" spans="1:14" ht="21">
      <c r="A2" s="326" t="s">
        <v>47</v>
      </c>
      <c r="B2" s="326"/>
      <c r="C2" s="326"/>
      <c r="D2" s="326"/>
      <c r="E2" s="326"/>
      <c r="F2" s="326"/>
      <c r="G2" s="326"/>
      <c r="H2" s="326"/>
      <c r="I2" s="326"/>
      <c r="J2" s="262"/>
      <c r="K2" s="251"/>
    </row>
    <row r="3" spans="1:14" ht="21.75" thickBot="1">
      <c r="A3" s="326" t="str">
        <f>سپرده!A3</f>
        <v>برای ماه منتهی به 1403/03/31</v>
      </c>
      <c r="B3" s="326"/>
      <c r="C3" s="326"/>
      <c r="D3" s="326"/>
      <c r="E3" s="326"/>
      <c r="F3" s="326"/>
      <c r="G3" s="326"/>
      <c r="H3" s="326"/>
      <c r="I3" s="326"/>
      <c r="J3" s="263"/>
      <c r="K3" s="263"/>
    </row>
    <row r="4" spans="1:14" ht="21.75" thickBot="1">
      <c r="A4" s="154" t="s">
        <v>25</v>
      </c>
      <c r="B4" s="155"/>
      <c r="C4" s="155"/>
      <c r="D4" s="155"/>
      <c r="E4" s="155"/>
      <c r="F4" s="155"/>
      <c r="G4" s="155"/>
      <c r="H4" s="155"/>
      <c r="I4" s="155"/>
      <c r="J4" s="260">
        <v>477407549993</v>
      </c>
      <c r="K4" s="261" t="s">
        <v>83</v>
      </c>
      <c r="M4" s="156"/>
    </row>
    <row r="5" spans="1:14" ht="21.75" customHeight="1" thickBot="1">
      <c r="A5" s="154"/>
      <c r="B5" s="154"/>
      <c r="C5" s="154"/>
      <c r="D5" s="154"/>
      <c r="E5" s="338" t="s">
        <v>351</v>
      </c>
      <c r="F5" s="338"/>
      <c r="G5" s="338"/>
      <c r="H5" s="338"/>
      <c r="I5" s="338"/>
      <c r="J5" s="260">
        <v>2838263236389</v>
      </c>
      <c r="K5" s="259" t="s">
        <v>99</v>
      </c>
    </row>
    <row r="6" spans="1:14" ht="21.75" customHeight="1" thickBot="1">
      <c r="A6" s="157" t="s">
        <v>35</v>
      </c>
      <c r="B6" s="158"/>
      <c r="C6" s="159" t="s">
        <v>36</v>
      </c>
      <c r="D6" s="151"/>
      <c r="E6" s="160" t="s">
        <v>6</v>
      </c>
      <c r="F6" s="151"/>
      <c r="G6" s="159" t="s">
        <v>17</v>
      </c>
      <c r="H6" s="151"/>
      <c r="I6" s="159" t="s">
        <v>82</v>
      </c>
      <c r="J6" s="198"/>
      <c r="K6" s="199"/>
    </row>
    <row r="7" spans="1:14" ht="21" customHeight="1">
      <c r="A7" s="161" t="s">
        <v>123</v>
      </c>
      <c r="B7" s="161"/>
      <c r="C7" s="162" t="s">
        <v>49</v>
      </c>
      <c r="D7" s="155"/>
      <c r="E7" s="163">
        <v>0</v>
      </c>
      <c r="F7" s="155"/>
      <c r="G7" s="234">
        <f>E7/$E$11</f>
        <v>0</v>
      </c>
      <c r="H7" s="164"/>
      <c r="I7" s="235">
        <f>E7/$J$5</f>
        <v>0</v>
      </c>
      <c r="J7" s="200"/>
      <c r="K7" s="264"/>
      <c r="L7" s="165"/>
      <c r="M7" s="172"/>
    </row>
    <row r="8" spans="1:14" ht="18.75" customHeight="1">
      <c r="A8" s="161" t="s">
        <v>44</v>
      </c>
      <c r="B8" s="161"/>
      <c r="C8" s="162" t="s">
        <v>50</v>
      </c>
      <c r="D8" s="155"/>
      <c r="E8" s="163">
        <f>'درآمد سرمایه گذاری در اوراق بها'!Q20</f>
        <v>245848767624</v>
      </c>
      <c r="F8" s="155"/>
      <c r="G8" s="234">
        <f t="shared" ref="G8:G10" si="0">E8/$E$11</f>
        <v>0.52227041051412848</v>
      </c>
      <c r="H8" s="164"/>
      <c r="I8" s="235">
        <f t="shared" ref="I8:I10" si="1">E8/$J$5</f>
        <v>8.661943841994825E-2</v>
      </c>
      <c r="J8" s="165"/>
      <c r="K8" s="165"/>
      <c r="L8" s="165"/>
      <c r="M8" s="171"/>
      <c r="N8" s="171"/>
    </row>
    <row r="9" spans="1:14" ht="18.75" customHeight="1">
      <c r="A9" s="161" t="s">
        <v>45</v>
      </c>
      <c r="B9" s="161"/>
      <c r="C9" s="162" t="s">
        <v>51</v>
      </c>
      <c r="D9" s="155"/>
      <c r="E9" s="163">
        <f>'سود سپرده بانکی'!N100</f>
        <v>224871893095.2225</v>
      </c>
      <c r="F9" s="155"/>
      <c r="G9" s="234">
        <f t="shared" si="0"/>
        <v>0.47770805221016732</v>
      </c>
      <c r="H9" s="164"/>
      <c r="I9" s="235">
        <f t="shared" si="1"/>
        <v>7.92286952852609E-2</v>
      </c>
      <c r="J9" s="165"/>
      <c r="K9" s="165"/>
      <c r="L9" s="165"/>
      <c r="M9" s="171"/>
    </row>
    <row r="10" spans="1:14" ht="19.5" customHeight="1" thickBot="1">
      <c r="A10" s="161" t="s">
        <v>30</v>
      </c>
      <c r="B10" s="161"/>
      <c r="C10" s="162" t="s">
        <v>52</v>
      </c>
      <c r="D10" s="155"/>
      <c r="E10" s="225">
        <f>'سایر درآمدها'!E9</f>
        <v>10138259</v>
      </c>
      <c r="F10" s="155"/>
      <c r="G10" s="234">
        <f t="shared" si="0"/>
        <v>2.1537275704088839E-5</v>
      </c>
      <c r="H10" s="164"/>
      <c r="I10" s="235">
        <f t="shared" si="1"/>
        <v>3.5719939116353669E-6</v>
      </c>
      <c r="J10" s="165"/>
      <c r="K10" s="165"/>
      <c r="L10" s="165"/>
    </row>
    <row r="11" spans="1:14" ht="19.5" customHeight="1" thickBot="1">
      <c r="A11" s="161" t="s">
        <v>2</v>
      </c>
      <c r="B11" s="166"/>
      <c r="C11" s="144"/>
      <c r="D11" s="144"/>
      <c r="E11" s="167">
        <f>SUM(E7:E10)</f>
        <v>470730798978.22253</v>
      </c>
      <c r="F11" s="144"/>
      <c r="G11" s="236">
        <f>SUM(G7:G10)</f>
        <v>0.99999999999999989</v>
      </c>
      <c r="H11" s="237"/>
      <c r="I11" s="238">
        <f>SUM(I7:I10)</f>
        <v>0.16585170569912078</v>
      </c>
      <c r="J11" s="165"/>
      <c r="K11" s="165"/>
      <c r="L11" s="165"/>
    </row>
    <row r="12" spans="1:14" ht="18.75" customHeight="1" thickTop="1">
      <c r="J12" s="165"/>
      <c r="K12" s="165"/>
      <c r="L12" s="165"/>
    </row>
    <row r="13" spans="1:14" ht="18" customHeight="1">
      <c r="E13" s="214"/>
      <c r="F13" s="170"/>
      <c r="G13" s="170"/>
      <c r="I13" s="171"/>
      <c r="J13" s="165"/>
      <c r="K13" s="165"/>
      <c r="L13" s="165"/>
    </row>
    <row r="14" spans="1:14" ht="18" customHeight="1">
      <c r="E14" s="214"/>
      <c r="F14" s="170"/>
      <c r="G14" s="170"/>
      <c r="J14" s="165"/>
      <c r="K14" s="165"/>
      <c r="L14" s="165"/>
    </row>
    <row r="15" spans="1:14" ht="18" customHeight="1">
      <c r="E15" s="172"/>
      <c r="F15" s="170"/>
      <c r="G15" s="170"/>
      <c r="H15" s="170"/>
      <c r="J15" s="266"/>
      <c r="K15" s="165"/>
      <c r="L15" s="165"/>
      <c r="M15" s="165"/>
    </row>
    <row r="16" spans="1:14" ht="18" customHeight="1">
      <c r="E16" s="173"/>
      <c r="F16" s="170"/>
      <c r="G16" s="170"/>
      <c r="I16" s="171"/>
      <c r="J16" s="174"/>
      <c r="K16" s="174"/>
    </row>
    <row r="17" spans="2:11" ht="17.45" customHeight="1">
      <c r="B17" s="284">
        <v>-356455</v>
      </c>
      <c r="E17" s="170"/>
      <c r="F17" s="170"/>
      <c r="G17" s="170"/>
      <c r="I17" s="171"/>
      <c r="J17" s="174"/>
      <c r="K17" s="174"/>
    </row>
    <row r="18" spans="2:11" ht="17.45" customHeight="1">
      <c r="B18" s="284">
        <v>-205678</v>
      </c>
      <c r="E18" s="170"/>
      <c r="F18" s="170"/>
      <c r="G18" s="170"/>
      <c r="K18" s="268"/>
    </row>
    <row r="19" spans="2:11" ht="17.45" customHeight="1">
      <c r="B19" s="284">
        <v>-566700</v>
      </c>
      <c r="E19" s="170"/>
      <c r="K19" s="268"/>
    </row>
    <row r="20" spans="2:11">
      <c r="B20" s="284">
        <v>-13277232</v>
      </c>
      <c r="C20" s="169"/>
      <c r="E20" s="169"/>
      <c r="G20" s="169"/>
      <c r="J20" s="265"/>
      <c r="K20" s="268"/>
    </row>
    <row r="21" spans="2:11">
      <c r="B21" s="284">
        <v>-44132676</v>
      </c>
      <c r="C21" s="172"/>
      <c r="G21" s="169"/>
      <c r="J21" s="265"/>
      <c r="K21" s="268"/>
    </row>
    <row r="22" spans="2:11">
      <c r="B22" s="284">
        <v>-669467</v>
      </c>
      <c r="G22" s="169"/>
      <c r="K22" s="268"/>
    </row>
    <row r="23" spans="2:11">
      <c r="B23" s="284">
        <v>-278224</v>
      </c>
      <c r="G23" s="172"/>
      <c r="K23" s="268"/>
    </row>
    <row r="24" spans="2:11">
      <c r="B24" s="284">
        <v>-2331466</v>
      </c>
      <c r="K24" s="268"/>
    </row>
    <row r="25" spans="2:11">
      <c r="B25" s="284">
        <v>-17573113</v>
      </c>
      <c r="K25" s="268"/>
    </row>
    <row r="26" spans="2:11">
      <c r="B26" s="284">
        <v>-1408954</v>
      </c>
      <c r="K26" s="268"/>
    </row>
    <row r="27" spans="2:11" ht="18.75" customHeight="1">
      <c r="B27" s="284">
        <v>-1015178</v>
      </c>
      <c r="K27" s="268"/>
    </row>
    <row r="28" spans="2:11">
      <c r="B28" s="284">
        <v>-14498169</v>
      </c>
      <c r="K28" s="268"/>
    </row>
    <row r="29" spans="2:11">
      <c r="B29" s="284">
        <v>-470772</v>
      </c>
      <c r="K29" s="268"/>
    </row>
    <row r="30" spans="2:11">
      <c r="B30" s="284">
        <v>-854039</v>
      </c>
      <c r="K30" s="268"/>
    </row>
    <row r="31" spans="2:11">
      <c r="B31" s="284">
        <v>-2219417</v>
      </c>
      <c r="K31" s="268"/>
    </row>
    <row r="32" spans="2:11">
      <c r="B32" s="284">
        <v>-3940834</v>
      </c>
      <c r="K32" s="268"/>
    </row>
    <row r="33" spans="11:11">
      <c r="K33" s="268"/>
    </row>
    <row r="34" spans="11:11">
      <c r="K34" s="268"/>
    </row>
    <row r="36" spans="11:11" ht="18.75" customHeight="1"/>
    <row r="37" spans="11:11" ht="17.45" customHeight="1"/>
    <row r="38" spans="11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3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20"/>
  <sheetViews>
    <sheetView rightToLeft="1" view="pageBreakPreview" zoomScale="60" zoomScaleNormal="100" workbookViewId="0">
      <selection activeCell="M7" sqref="M7:U7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46" t="s">
        <v>84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</row>
    <row r="2" spans="1:21" ht="27.75">
      <c r="A2" s="346" t="s">
        <v>53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</row>
    <row r="3" spans="1:21" ht="27.75">
      <c r="A3" s="346" t="str">
        <f>' سهام'!A3:W3</f>
        <v>برای ماه منتهی به 1403/03/31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</row>
    <row r="5" spans="1:21" s="39" customFormat="1" ht="27.75">
      <c r="A5" s="321" t="s">
        <v>26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39" t="s">
        <v>353</v>
      </c>
      <c r="D7" s="339"/>
      <c r="E7" s="339"/>
      <c r="F7" s="339"/>
      <c r="G7" s="339"/>
      <c r="H7" s="339"/>
      <c r="I7" s="339"/>
      <c r="J7" s="339"/>
      <c r="K7" s="339"/>
      <c r="L7" s="9"/>
      <c r="M7" s="339" t="s">
        <v>354</v>
      </c>
      <c r="N7" s="339"/>
      <c r="O7" s="339"/>
      <c r="P7" s="339"/>
      <c r="Q7" s="339"/>
      <c r="R7" s="339"/>
      <c r="S7" s="339"/>
      <c r="T7" s="339"/>
      <c r="U7" s="339"/>
    </row>
    <row r="8" spans="1:21" s="19" customFormat="1" ht="24.75" customHeight="1">
      <c r="A8" s="340" t="s">
        <v>22</v>
      </c>
      <c r="B8" s="340"/>
      <c r="C8" s="347" t="s">
        <v>10</v>
      </c>
      <c r="D8" s="342"/>
      <c r="E8" s="349" t="s">
        <v>11</v>
      </c>
      <c r="F8" s="343"/>
      <c r="G8" s="349" t="s">
        <v>12</v>
      </c>
      <c r="H8" s="355"/>
      <c r="I8" s="351" t="s">
        <v>2</v>
      </c>
      <c r="J8" s="351"/>
      <c r="K8" s="351"/>
      <c r="L8" s="340"/>
      <c r="M8" s="347" t="s">
        <v>10</v>
      </c>
      <c r="N8" s="352"/>
      <c r="O8" s="349" t="s">
        <v>11</v>
      </c>
      <c r="P8" s="343"/>
      <c r="Q8" s="349" t="s">
        <v>12</v>
      </c>
      <c r="R8" s="343"/>
      <c r="S8" s="351" t="s">
        <v>2</v>
      </c>
      <c r="T8" s="351"/>
      <c r="U8" s="351"/>
    </row>
    <row r="9" spans="1:21" s="19" customFormat="1" ht="6" customHeight="1" thickBot="1">
      <c r="A9" s="340"/>
      <c r="B9" s="340"/>
      <c r="C9" s="348"/>
      <c r="D9" s="340"/>
      <c r="E9" s="350"/>
      <c r="F9" s="344"/>
      <c r="G9" s="350"/>
      <c r="H9" s="356"/>
      <c r="I9" s="339"/>
      <c r="J9" s="339"/>
      <c r="K9" s="339"/>
      <c r="L9" s="340"/>
      <c r="M9" s="348"/>
      <c r="N9" s="353"/>
      <c r="O9" s="350"/>
      <c r="P9" s="344"/>
      <c r="Q9" s="350"/>
      <c r="R9" s="344"/>
      <c r="S9" s="339"/>
      <c r="T9" s="339"/>
      <c r="U9" s="339"/>
    </row>
    <row r="10" spans="1:21" s="19" customFormat="1" ht="42.75" customHeight="1" thickBot="1">
      <c r="A10" s="341"/>
      <c r="B10" s="340"/>
      <c r="C10" s="50" t="s">
        <v>56</v>
      </c>
      <c r="D10" s="340"/>
      <c r="E10" s="51" t="s">
        <v>57</v>
      </c>
      <c r="F10" s="345"/>
      <c r="G10" s="51" t="s">
        <v>58</v>
      </c>
      <c r="H10" s="356"/>
      <c r="I10" s="10" t="s">
        <v>6</v>
      </c>
      <c r="J10" s="10"/>
      <c r="K10" s="49" t="s">
        <v>17</v>
      </c>
      <c r="L10" s="340"/>
      <c r="M10" s="50" t="s">
        <v>56</v>
      </c>
      <c r="N10" s="354"/>
      <c r="O10" s="51" t="s">
        <v>57</v>
      </c>
      <c r="P10" s="345"/>
      <c r="Q10" s="51" t="s">
        <v>58</v>
      </c>
      <c r="R10" s="345"/>
      <c r="S10" s="11" t="s">
        <v>6</v>
      </c>
      <c r="T10" s="11"/>
      <c r="U10" s="49" t="s">
        <v>17</v>
      </c>
    </row>
    <row r="11" spans="1:21" s="20" customFormat="1" ht="30.75">
      <c r="A11" s="61" t="s">
        <v>86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Q23"/>
  <sheetViews>
    <sheetView rightToLeft="1" view="pageBreakPreview" zoomScale="70" zoomScaleNormal="100" zoomScaleSheetLayoutView="70" workbookViewId="0">
      <selection activeCell="A22" sqref="A22:XFD22"/>
    </sheetView>
  </sheetViews>
  <sheetFormatPr defaultColWidth="9.140625" defaultRowHeight="21.75"/>
  <cols>
    <col min="1" max="1" width="34.42578125" style="111" bestFit="1" customWidth="1"/>
    <col min="2" max="2" width="0.42578125" style="111" customWidth="1"/>
    <col min="3" max="3" width="21.140625" style="111" bestFit="1" customWidth="1"/>
    <col min="4" max="4" width="0.7109375" style="111" customWidth="1"/>
    <col min="5" max="5" width="20" style="111" bestFit="1" customWidth="1"/>
    <col min="6" max="6" width="0.5703125" style="111" customWidth="1"/>
    <col min="7" max="7" width="18.85546875" style="111" bestFit="1" customWidth="1"/>
    <col min="8" max="8" width="0.5703125" style="111" customWidth="1"/>
    <col min="9" max="9" width="22.85546875" style="111" bestFit="1" customWidth="1"/>
    <col min="10" max="10" width="0.42578125" style="111" customWidth="1"/>
    <col min="11" max="11" width="22.85546875" style="111" bestFit="1" customWidth="1"/>
    <col min="12" max="12" width="0.5703125" style="111" customWidth="1"/>
    <col min="13" max="13" width="21.140625" style="111" bestFit="1" customWidth="1"/>
    <col min="14" max="14" width="0.85546875" style="111" customWidth="1"/>
    <col min="15" max="15" width="21.140625" style="111" bestFit="1" customWidth="1"/>
    <col min="16" max="16" width="0.5703125" style="111" customWidth="1"/>
    <col min="17" max="17" width="22.85546875" style="111" bestFit="1" customWidth="1"/>
    <col min="18" max="18" width="9.140625" style="111"/>
    <col min="19" max="19" width="12.7109375" style="111" bestFit="1" customWidth="1"/>
    <col min="20" max="16384" width="9.140625" style="111"/>
  </cols>
  <sheetData>
    <row r="1" spans="1:17" ht="21" customHeight="1">
      <c r="A1" s="362" t="s">
        <v>84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7" ht="21.75" customHeight="1">
      <c r="A2" s="362" t="s">
        <v>53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</row>
    <row r="3" spans="1:17" ht="23.25" customHeight="1">
      <c r="A3" s="362" t="str">
        <f>' سهام'!A3:W3</f>
        <v>برای ماه منتهی به 1403/03/31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</row>
    <row r="4" spans="1:17">
      <c r="A4" s="329" t="s">
        <v>27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</row>
    <row r="5" spans="1:17" ht="4.5" customHeigh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7" ht="22.5" customHeight="1" thickBot="1">
      <c r="A6" s="182"/>
      <c r="B6" s="183"/>
      <c r="C6" s="361" t="s">
        <v>353</v>
      </c>
      <c r="D6" s="361"/>
      <c r="E6" s="361"/>
      <c r="F6" s="361"/>
      <c r="G6" s="361"/>
      <c r="H6" s="361"/>
      <c r="I6" s="361"/>
      <c r="J6" s="148"/>
      <c r="K6" s="361" t="s">
        <v>355</v>
      </c>
      <c r="L6" s="361"/>
      <c r="M6" s="361"/>
      <c r="N6" s="361"/>
      <c r="O6" s="361"/>
      <c r="P6" s="361"/>
      <c r="Q6" s="361"/>
    </row>
    <row r="7" spans="1:17" ht="15.75" customHeight="1">
      <c r="A7" s="357"/>
      <c r="B7" s="358"/>
      <c r="C7" s="359" t="s">
        <v>13</v>
      </c>
      <c r="D7" s="359"/>
      <c r="E7" s="359" t="s">
        <v>11</v>
      </c>
      <c r="F7" s="357"/>
      <c r="G7" s="359" t="s">
        <v>12</v>
      </c>
      <c r="H7" s="357"/>
      <c r="I7" s="359" t="s">
        <v>2</v>
      </c>
      <c r="J7" s="184"/>
      <c r="K7" s="359" t="s">
        <v>13</v>
      </c>
      <c r="L7" s="359"/>
      <c r="M7" s="359" t="s">
        <v>11</v>
      </c>
      <c r="N7" s="357"/>
      <c r="O7" s="359" t="s">
        <v>12</v>
      </c>
      <c r="P7" s="357"/>
      <c r="Q7" s="359" t="s">
        <v>2</v>
      </c>
    </row>
    <row r="8" spans="1:17" ht="12" customHeight="1">
      <c r="A8" s="358"/>
      <c r="B8" s="358"/>
      <c r="C8" s="360"/>
      <c r="D8" s="360"/>
      <c r="E8" s="360"/>
      <c r="F8" s="358"/>
      <c r="G8" s="360"/>
      <c r="H8" s="358"/>
      <c r="I8" s="360"/>
      <c r="J8" s="184"/>
      <c r="K8" s="360"/>
      <c r="L8" s="360"/>
      <c r="M8" s="360"/>
      <c r="N8" s="358"/>
      <c r="O8" s="360"/>
      <c r="P8" s="358"/>
      <c r="Q8" s="360"/>
    </row>
    <row r="9" spans="1:17" ht="20.25" customHeight="1" thickBot="1">
      <c r="A9" s="358"/>
      <c r="B9" s="358"/>
      <c r="C9" s="185" t="s">
        <v>61</v>
      </c>
      <c r="D9" s="360"/>
      <c r="E9" s="185" t="s">
        <v>57</v>
      </c>
      <c r="F9" s="358"/>
      <c r="G9" s="185" t="s">
        <v>58</v>
      </c>
      <c r="H9" s="358"/>
      <c r="I9" s="361"/>
      <c r="J9" s="186"/>
      <c r="K9" s="185" t="s">
        <v>61</v>
      </c>
      <c r="L9" s="360"/>
      <c r="M9" s="185" t="s">
        <v>57</v>
      </c>
      <c r="N9" s="358"/>
      <c r="O9" s="185" t="s">
        <v>58</v>
      </c>
      <c r="P9" s="358"/>
      <c r="Q9" s="361"/>
    </row>
    <row r="10" spans="1:17" ht="27.75" customHeight="1">
      <c r="A10" s="148" t="s">
        <v>217</v>
      </c>
      <c r="B10" s="148"/>
      <c r="C10" s="71"/>
      <c r="D10" s="184"/>
      <c r="E10" s="71">
        <f>VLOOKUP(A10,'درآمد ناشی از تغییر قیمت اوراق '!$A$7:$Q$13,9,0)</f>
        <v>895618789</v>
      </c>
      <c r="F10" s="148"/>
      <c r="G10" s="71">
        <f>VLOOKUP(A10,'درآمد ناشی ازفروش'!$A$7:$Q$13,9,0)</f>
        <v>3492568081</v>
      </c>
      <c r="H10" s="148"/>
      <c r="I10" s="71">
        <f>G10+E10+C10</f>
        <v>4388186870</v>
      </c>
      <c r="J10" s="186"/>
      <c r="K10" s="71">
        <f>IFERROR(VLOOKUP(A10,'سود اوراق بهادار'!$A$7:$Q$12,17,0),0)</f>
        <v>0</v>
      </c>
      <c r="L10" s="184"/>
      <c r="M10" s="71">
        <f>VLOOKUP(A10,'درآمد ناشی از تغییر قیمت اوراق '!$A$7:$Q$13,17,0)</f>
        <v>19861063684</v>
      </c>
      <c r="N10" s="148"/>
      <c r="O10" s="71">
        <f>VLOOKUP(A10,'درآمد ناشی ازفروش'!$A$7:$Q$13,17,0)</f>
        <v>3492568081</v>
      </c>
      <c r="P10" s="148"/>
      <c r="Q10" s="71">
        <f>K10+M10+O10</f>
        <v>23353631765</v>
      </c>
    </row>
    <row r="11" spans="1:17" ht="27.75" customHeight="1">
      <c r="A11" s="148" t="s">
        <v>145</v>
      </c>
      <c r="B11" s="148"/>
      <c r="C11" s="71">
        <f>VLOOKUP(A11,'سود اوراق بهادار'!$A$7:$Q$12,11,0)</f>
        <v>5802142915</v>
      </c>
      <c r="D11" s="184"/>
      <c r="E11" s="71">
        <f>VLOOKUP(A11,'درآمد ناشی از تغییر قیمت اوراق '!$A$7:$Q$13,9,0)</f>
        <v>2129613938</v>
      </c>
      <c r="F11" s="148"/>
      <c r="G11" s="71">
        <f>VLOOKUP(A11,'درآمد ناشی ازفروش'!$A$7:$Q$13,9,0)</f>
        <v>0</v>
      </c>
      <c r="H11" s="148"/>
      <c r="I11" s="71">
        <f t="shared" ref="I11:I19" si="0">G11+E11+C11</f>
        <v>7931756853</v>
      </c>
      <c r="J11" s="186"/>
      <c r="K11" s="71">
        <f>IFERROR(VLOOKUP(A11,'سود اوراق بهادار'!$A$7:$Q$12,17,0),0)</f>
        <v>38803259151</v>
      </c>
      <c r="L11" s="184"/>
      <c r="M11" s="71">
        <f>VLOOKUP(A11,'درآمد ناشی از تغییر قیمت اوراق '!$A$7:$Q$13,17,0)</f>
        <v>-4543176400</v>
      </c>
      <c r="N11" s="148"/>
      <c r="O11" s="71">
        <f>VLOOKUP(A11,'درآمد ناشی ازفروش'!$A$7:$Q$13,17,0)</f>
        <v>-1010445125</v>
      </c>
      <c r="P11" s="148"/>
      <c r="Q11" s="71">
        <f t="shared" ref="Q11:Q19" si="1">K11+M11+O11</f>
        <v>33249637626</v>
      </c>
    </row>
    <row r="12" spans="1:17" ht="27.75" customHeight="1">
      <c r="A12" s="148" t="s">
        <v>110</v>
      </c>
      <c r="B12" s="148"/>
      <c r="C12" s="71">
        <f>VLOOKUP(A12,'سود اوراق بهادار'!$A$7:$Q$12,11,0)</f>
        <v>5560104913</v>
      </c>
      <c r="D12" s="184"/>
      <c r="E12" s="71">
        <f>VLOOKUP(A12,'درآمد ناشی از تغییر قیمت اوراق '!$A$7:$Q$13,9,0)</f>
        <v>-3183772837</v>
      </c>
      <c r="F12" s="148"/>
      <c r="G12" s="71">
        <f>VLOOKUP(A12,'درآمد ناشی ازفروش'!$A$7:$Q$13,9,0)</f>
        <v>0</v>
      </c>
      <c r="H12" s="148"/>
      <c r="I12" s="71">
        <f t="shared" si="0"/>
        <v>2376332076</v>
      </c>
      <c r="J12" s="186"/>
      <c r="K12" s="71">
        <f>IFERROR(VLOOKUP(A12,'سود اوراق بهادار'!$A$7:$Q$12,17,0),0)</f>
        <v>35831428029</v>
      </c>
      <c r="L12" s="184"/>
      <c r="M12" s="71">
        <f>VLOOKUP(A12,'درآمد ناشی از تغییر قیمت اوراق '!$A$7:$Q$13,17,0)</f>
        <v>21993213009</v>
      </c>
      <c r="N12" s="148"/>
      <c r="O12" s="71">
        <f>VLOOKUP(A12,'درآمد ناشی ازفروش'!$A$7:$Q$13,17,0)</f>
        <v>3876077656</v>
      </c>
      <c r="P12" s="148"/>
      <c r="Q12" s="71">
        <f t="shared" si="1"/>
        <v>61700718694</v>
      </c>
    </row>
    <row r="13" spans="1:17" ht="27.75" customHeight="1">
      <c r="A13" s="148" t="s">
        <v>170</v>
      </c>
      <c r="B13" s="148"/>
      <c r="C13" s="71">
        <f>VLOOKUP(A13,'سود اوراق بهادار'!$A$7:$Q$12,11,0)</f>
        <v>0</v>
      </c>
      <c r="D13" s="184"/>
      <c r="E13" s="71"/>
      <c r="F13" s="148"/>
      <c r="G13" s="71">
        <f>VLOOKUP(A13,'درآمد ناشی ازفروش'!$A$7:$Q$13,9,0)</f>
        <v>0</v>
      </c>
      <c r="H13" s="148"/>
      <c r="I13" s="71">
        <f t="shared" si="0"/>
        <v>0</v>
      </c>
      <c r="J13" s="186"/>
      <c r="K13" s="71">
        <f>IFERROR(VLOOKUP(A13,'سود اوراق بهادار'!$A$7:$Q$12,17,0),0)</f>
        <v>8269843927</v>
      </c>
      <c r="L13" s="184"/>
      <c r="M13" s="71"/>
      <c r="N13" s="148"/>
      <c r="O13" s="71">
        <f>VLOOKUP(A13,'درآمد ناشی ازفروش'!$A$7:$Q$13,17,0)</f>
        <v>-78000000</v>
      </c>
      <c r="P13" s="148"/>
      <c r="Q13" s="71">
        <f t="shared" si="1"/>
        <v>8191843927</v>
      </c>
    </row>
    <row r="14" spans="1:17" ht="27.75" customHeight="1">
      <c r="A14" s="148" t="s">
        <v>132</v>
      </c>
      <c r="B14" s="148"/>
      <c r="C14" s="71">
        <f>VLOOKUP(A14,'سود اوراق بهادار'!$A$7:$Q$12,11,0)</f>
        <v>0</v>
      </c>
      <c r="D14" s="184"/>
      <c r="E14" s="71"/>
      <c r="F14" s="148"/>
      <c r="G14" s="71">
        <f>VLOOKUP(A14,'درآمد ناشی ازفروش'!$A$7:$Q$13,9,0)</f>
        <v>0</v>
      </c>
      <c r="H14" s="148"/>
      <c r="I14" s="71">
        <f t="shared" si="0"/>
        <v>0</v>
      </c>
      <c r="J14" s="186"/>
      <c r="K14" s="71">
        <f>IFERROR(VLOOKUP(A14,'سود اوراق بهادار'!$A$7:$Q$12,17,0),0)</f>
        <v>38098063699</v>
      </c>
      <c r="L14" s="184"/>
      <c r="M14" s="71"/>
      <c r="N14" s="148"/>
      <c r="O14" s="71">
        <f>VLOOKUP(A14,'درآمد ناشی ازفروش'!$A$7:$Q$13,17,0)</f>
        <v>19836866289</v>
      </c>
      <c r="P14" s="148"/>
      <c r="Q14" s="71">
        <f t="shared" si="1"/>
        <v>57934929988</v>
      </c>
    </row>
    <row r="15" spans="1:17" ht="27.75" customHeight="1">
      <c r="A15" s="148" t="s">
        <v>218</v>
      </c>
      <c r="B15" s="148"/>
      <c r="C15" s="71"/>
      <c r="D15" s="184"/>
      <c r="E15" s="71">
        <f>VLOOKUP(A15,'درآمد ناشی از تغییر قیمت اوراق '!$A$7:$Q$13,9,0)</f>
        <v>2861036945</v>
      </c>
      <c r="F15" s="148"/>
      <c r="G15" s="71"/>
      <c r="H15" s="148"/>
      <c r="I15" s="71">
        <f t="shared" si="0"/>
        <v>2861036945</v>
      </c>
      <c r="J15" s="186"/>
      <c r="K15" s="71">
        <f>IFERROR(VLOOKUP(A15,'سود اوراق بهادار'!$A$7:$Q$12,17,0),0)</f>
        <v>0</v>
      </c>
      <c r="L15" s="184"/>
      <c r="M15" s="71">
        <f>VLOOKUP(A15,'درآمد ناشی از تغییر قیمت اوراق '!$A$7:$Q$13,17,0)</f>
        <v>28600260387</v>
      </c>
      <c r="N15" s="148"/>
      <c r="O15" s="71"/>
      <c r="P15" s="148"/>
      <c r="Q15" s="71">
        <f t="shared" si="1"/>
        <v>28600260387</v>
      </c>
    </row>
    <row r="16" spans="1:17" ht="27.75" customHeight="1">
      <c r="A16" s="148" t="s">
        <v>169</v>
      </c>
      <c r="B16" s="148"/>
      <c r="C16" s="71"/>
      <c r="D16" s="184"/>
      <c r="E16" s="71">
        <f>VLOOKUP(A16,'درآمد ناشی از تغییر قیمت اوراق '!$A$7:$Q$13,9,0)</f>
        <v>108492335</v>
      </c>
      <c r="F16" s="148"/>
      <c r="G16" s="71"/>
      <c r="H16" s="148"/>
      <c r="I16" s="71">
        <f t="shared" si="0"/>
        <v>108492335</v>
      </c>
      <c r="J16" s="186"/>
      <c r="K16" s="71">
        <f>IFERROR(VLOOKUP(A16,'سود اوراق بهادار'!$A$7:$Q$12,17,0),0)</f>
        <v>0</v>
      </c>
      <c r="L16" s="184"/>
      <c r="M16" s="71">
        <f>VLOOKUP(A16,'درآمد ناشی از تغییر قیمت اوراق '!$A$7:$Q$13,17,0)</f>
        <v>1982656992</v>
      </c>
      <c r="N16" s="148"/>
      <c r="O16" s="71"/>
      <c r="P16" s="148"/>
      <c r="Q16" s="71">
        <f t="shared" si="1"/>
        <v>1982656992</v>
      </c>
    </row>
    <row r="17" spans="1:17" ht="27.75" customHeight="1">
      <c r="A17" s="148" t="s">
        <v>283</v>
      </c>
      <c r="B17" s="148"/>
      <c r="C17" s="71">
        <f>VLOOKUP(A17,'سود اوراق بهادار'!$A$7:$Q$12,11,0)</f>
        <v>24446463115</v>
      </c>
      <c r="D17" s="184"/>
      <c r="E17" s="71">
        <f>VLOOKUP(A17,'درآمد ناشی از تغییر قیمت اوراق '!$A$7:$Q$13,9,0)</f>
        <v>36250000</v>
      </c>
      <c r="F17" s="148"/>
      <c r="G17" s="71">
        <f>VLOOKUP(A17,'درآمد ناشی ازفروش'!$A$7:$Q$13,9,0)</f>
        <v>-18750000</v>
      </c>
      <c r="H17" s="148"/>
      <c r="I17" s="71">
        <f t="shared" si="0"/>
        <v>24463963115</v>
      </c>
      <c r="J17" s="186"/>
      <c r="K17" s="71">
        <f>IFERROR(VLOOKUP(A17,'سود اوراق بهادار'!$A$7:$Q$12,17,0),0)</f>
        <v>29283989071</v>
      </c>
      <c r="L17" s="184"/>
      <c r="M17" s="71">
        <f>VLOOKUP(A17,'درآمد ناشی از تغییر قیمت اوراق '!$A$7:$Q$13,17,0)</f>
        <v>-145000000</v>
      </c>
      <c r="N17" s="148"/>
      <c r="O17" s="71">
        <f>VLOOKUP(A17,'درآمد ناشی ازفروش'!$A$7:$Q$13,17,0)</f>
        <v>-18750000</v>
      </c>
      <c r="P17" s="148"/>
      <c r="Q17" s="71">
        <f t="shared" si="1"/>
        <v>29120239071</v>
      </c>
    </row>
    <row r="18" spans="1:17" ht="27.75" customHeight="1">
      <c r="A18" s="148" t="s">
        <v>282</v>
      </c>
      <c r="B18" s="148"/>
      <c r="C18" s="71"/>
      <c r="D18" s="184"/>
      <c r="E18" s="71">
        <f>VLOOKUP(A18,'درآمد ناشی از تغییر قیمت اوراق '!$A$7:$Q$13,9,0)</f>
        <v>1688801789</v>
      </c>
      <c r="F18" s="148"/>
      <c r="G18" s="71"/>
      <c r="H18" s="148"/>
      <c r="I18" s="71">
        <f t="shared" si="0"/>
        <v>1688801789</v>
      </c>
      <c r="J18" s="186"/>
      <c r="K18" s="71">
        <f>IFERROR(VLOOKUP(A18,'سود اوراق بهادار'!$A$7:$Q$12,17,0),0)</f>
        <v>0</v>
      </c>
      <c r="L18" s="184"/>
      <c r="M18" s="71">
        <f>VLOOKUP(A18,'درآمد ناشی از تغییر قیمت اوراق '!$A$7:$Q$13,17,0)</f>
        <v>1077798726</v>
      </c>
      <c r="N18" s="148"/>
      <c r="O18" s="71"/>
      <c r="P18" s="148"/>
      <c r="Q18" s="71">
        <f t="shared" si="1"/>
        <v>1077798726</v>
      </c>
    </row>
    <row r="19" spans="1:17" ht="27.75" customHeight="1">
      <c r="A19" s="152" t="s">
        <v>131</v>
      </c>
      <c r="B19" s="148"/>
      <c r="C19" s="71">
        <f>VLOOKUP(A19,'سود اوراق بهادار'!$A$7:$Q$12,11,0)</f>
        <v>0</v>
      </c>
      <c r="D19" s="184"/>
      <c r="E19" s="71"/>
      <c r="F19" s="148"/>
      <c r="G19" s="71">
        <f>VLOOKUP(A19,'درآمد ناشی ازفروش'!$A$7:$Q$13,9,0)</f>
        <v>0</v>
      </c>
      <c r="H19" s="148"/>
      <c r="I19" s="71">
        <f t="shared" si="0"/>
        <v>0</v>
      </c>
      <c r="J19" s="186"/>
      <c r="K19" s="71">
        <f>IFERROR(VLOOKUP(A19,'سود اوراق بهادار'!$A$7:$Q$12,17,0),0)</f>
        <v>760435788</v>
      </c>
      <c r="L19" s="184"/>
      <c r="M19" s="71"/>
      <c r="N19" s="148"/>
      <c r="O19" s="71">
        <f>VLOOKUP(A19,'درآمد ناشی ازفروش'!$A$7:$Q$13,17,0)</f>
        <v>-123385340</v>
      </c>
      <c r="P19" s="148"/>
      <c r="Q19" s="71">
        <f t="shared" si="1"/>
        <v>637050448</v>
      </c>
    </row>
    <row r="20" spans="1:17" ht="29.25" customHeight="1" thickBot="1">
      <c r="A20" s="269" t="s">
        <v>2</v>
      </c>
      <c r="B20" s="187"/>
      <c r="C20" s="188">
        <f>SUM(C10:C19)</f>
        <v>35808710943</v>
      </c>
      <c r="D20" s="84" t="e">
        <f>SUM(#REF!)</f>
        <v>#REF!</v>
      </c>
      <c r="E20" s="188">
        <f>SUM(E10:E19)</f>
        <v>4536040959</v>
      </c>
      <c r="F20" s="84" t="e">
        <f>SUM(#REF!)</f>
        <v>#REF!</v>
      </c>
      <c r="G20" s="188">
        <f>SUM(G10:G19)</f>
        <v>3473818081</v>
      </c>
      <c r="H20" s="84" t="e">
        <f>SUM(#REF!)</f>
        <v>#REF!</v>
      </c>
      <c r="I20" s="188">
        <f>SUM(I10:I19)</f>
        <v>43818569983</v>
      </c>
      <c r="J20" s="84" t="e">
        <f>SUM(#REF!)</f>
        <v>#REF!</v>
      </c>
      <c r="K20" s="188">
        <f>SUM(K10:K19)</f>
        <v>151047019665</v>
      </c>
      <c r="L20" s="84" t="e">
        <f>SUM(#REF!)</f>
        <v>#REF!</v>
      </c>
      <c r="M20" s="188">
        <f>SUM(M10:M19)</f>
        <v>68826816398</v>
      </c>
      <c r="N20" s="84" t="e">
        <f>SUM(#REF!)</f>
        <v>#REF!</v>
      </c>
      <c r="O20" s="188">
        <f>SUM(O10:O19)</f>
        <v>25974931561</v>
      </c>
      <c r="P20" s="84" t="e">
        <f>SUM(#REF!)</f>
        <v>#REF!</v>
      </c>
      <c r="Q20" s="188">
        <f>SUM(Q10:Q19)</f>
        <v>245848767624</v>
      </c>
    </row>
    <row r="21" spans="1:17" ht="22.5" thickTop="1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>
      <c r="C22" s="178"/>
      <c r="K22" s="178"/>
      <c r="M22" s="189"/>
    </row>
    <row r="23" spans="1:17">
      <c r="K23" s="178"/>
      <c r="M23" s="178"/>
      <c r="O23" s="178"/>
    </row>
  </sheetData>
  <autoFilter ref="A9:Q9" xr:uid="{00000000-0009-0000-0000-00000B000000}"/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63" t="s">
        <v>319</v>
      </c>
      <c r="B1" s="363"/>
      <c r="C1" s="363"/>
      <c r="D1" s="363"/>
      <c r="E1" s="363"/>
      <c r="F1" s="363"/>
      <c r="G1" s="363"/>
      <c r="H1" s="363"/>
      <c r="I1" s="252"/>
      <c r="J1" s="252"/>
      <c r="K1" s="252"/>
      <c r="L1" s="252"/>
      <c r="M1" s="252"/>
      <c r="N1" s="252"/>
      <c r="O1" s="252"/>
      <c r="P1" s="252"/>
      <c r="Q1" s="252"/>
    </row>
    <row r="2" spans="1:17" ht="21">
      <c r="A2" s="363" t="s">
        <v>53</v>
      </c>
      <c r="B2" s="363"/>
      <c r="C2" s="363"/>
      <c r="D2" s="363"/>
      <c r="E2" s="363"/>
      <c r="F2" s="363"/>
      <c r="G2" s="363"/>
      <c r="H2" s="363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21">
      <c r="A3" s="363" t="s">
        <v>320</v>
      </c>
      <c r="B3" s="363"/>
      <c r="C3" s="363"/>
      <c r="D3" s="363"/>
      <c r="E3" s="363"/>
      <c r="F3" s="363"/>
      <c r="G3" s="363"/>
      <c r="H3" s="363"/>
      <c r="I3" s="252"/>
      <c r="J3" s="252"/>
      <c r="K3" s="252"/>
      <c r="L3" s="252"/>
      <c r="M3" s="252"/>
      <c r="N3" s="252"/>
      <c r="O3" s="252"/>
      <c r="P3" s="252"/>
      <c r="Q3" s="252"/>
    </row>
    <row r="5" spans="1:17" ht="25.5">
      <c r="A5" s="364" t="s">
        <v>321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</row>
    <row r="7" spans="1:17" ht="30">
      <c r="A7" s="253" t="s">
        <v>322</v>
      </c>
      <c r="B7" s="253" t="s">
        <v>323</v>
      </c>
      <c r="C7" s="253" t="s">
        <v>324</v>
      </c>
      <c r="D7" s="253" t="s">
        <v>325</v>
      </c>
      <c r="E7" s="253" t="s">
        <v>326</v>
      </c>
      <c r="F7" s="254" t="s">
        <v>327</v>
      </c>
      <c r="G7" s="253" t="s">
        <v>328</v>
      </c>
      <c r="H7" s="254" t="s">
        <v>329</v>
      </c>
    </row>
    <row r="8" spans="1:17" ht="17.25">
      <c r="A8" s="365" t="s">
        <v>330</v>
      </c>
      <c r="B8" s="366" t="s">
        <v>331</v>
      </c>
      <c r="C8" s="255" t="s">
        <v>332</v>
      </c>
      <c r="D8" s="255"/>
      <c r="E8" s="255"/>
      <c r="F8" s="255"/>
      <c r="G8" s="255"/>
      <c r="H8" s="255"/>
    </row>
    <row r="9" spans="1:17" ht="17.25">
      <c r="A9" s="365"/>
      <c r="B9" s="366"/>
      <c r="C9" s="255" t="s">
        <v>333</v>
      </c>
      <c r="D9" s="255"/>
      <c r="E9" s="255"/>
      <c r="F9" s="255"/>
      <c r="G9" s="255"/>
      <c r="H9" s="255"/>
    </row>
    <row r="10" spans="1:17" ht="17.25">
      <c r="A10" s="365" t="s">
        <v>330</v>
      </c>
      <c r="B10" s="366" t="s">
        <v>334</v>
      </c>
      <c r="C10" s="255" t="s">
        <v>332</v>
      </c>
      <c r="D10" s="255"/>
      <c r="E10" s="255"/>
      <c r="F10" s="255"/>
      <c r="G10" s="255"/>
      <c r="H10" s="255"/>
    </row>
    <row r="11" spans="1:17" ht="17.25">
      <c r="A11" s="365"/>
      <c r="B11" s="366"/>
      <c r="C11" s="255" t="s">
        <v>335</v>
      </c>
      <c r="D11" s="255"/>
      <c r="E11" s="255"/>
      <c r="F11" s="255"/>
      <c r="G11" s="255"/>
      <c r="H11" s="255"/>
    </row>
    <row r="12" spans="1:17" ht="57">
      <c r="A12" s="257" t="s">
        <v>336</v>
      </c>
      <c r="B12" s="256" t="s">
        <v>337</v>
      </c>
      <c r="C12" s="255" t="s">
        <v>338</v>
      </c>
      <c r="D12" s="255"/>
      <c r="E12" s="255"/>
      <c r="F12" s="255"/>
      <c r="G12" s="255"/>
      <c r="H12" s="255"/>
    </row>
    <row r="13" spans="1:17" ht="17.25">
      <c r="A13" s="365" t="s">
        <v>339</v>
      </c>
      <c r="B13" s="365" t="s">
        <v>339</v>
      </c>
      <c r="C13" s="255" t="s">
        <v>340</v>
      </c>
      <c r="D13" s="255"/>
      <c r="E13" s="255"/>
      <c r="F13" s="255"/>
      <c r="G13" s="255"/>
      <c r="H13" s="255"/>
    </row>
    <row r="14" spans="1:17" ht="17.25">
      <c r="A14" s="365"/>
      <c r="B14" s="365"/>
      <c r="C14" s="255" t="s">
        <v>341</v>
      </c>
      <c r="D14" s="255"/>
      <c r="E14" s="255"/>
      <c r="F14" s="255"/>
      <c r="G14" s="255"/>
      <c r="H14" s="255"/>
    </row>
    <row r="15" spans="1:17" ht="17.25">
      <c r="A15" s="365"/>
      <c r="B15" s="365"/>
      <c r="C15" s="255" t="s">
        <v>342</v>
      </c>
      <c r="D15" s="255"/>
      <c r="E15" s="255"/>
      <c r="F15" s="255"/>
      <c r="G15" s="255"/>
      <c r="H15" s="255"/>
    </row>
    <row r="16" spans="1:17" ht="17.25">
      <c r="A16" s="365"/>
      <c r="B16" s="365"/>
      <c r="C16" s="255" t="s">
        <v>343</v>
      </c>
      <c r="D16" s="255"/>
      <c r="E16" s="255"/>
      <c r="F16" s="255"/>
      <c r="G16" s="255"/>
      <c r="H16" s="255"/>
    </row>
    <row r="18" spans="1:6" ht="17.25">
      <c r="A18" s="367" t="s">
        <v>344</v>
      </c>
      <c r="B18" s="367"/>
      <c r="C18" s="367"/>
      <c r="D18" s="367"/>
      <c r="E18" s="367"/>
      <c r="F18" s="367"/>
    </row>
    <row r="28" spans="1:6">
      <c r="A28" t="s">
        <v>345</v>
      </c>
    </row>
    <row r="61" spans="34:34">
      <c r="AH61" t="s">
        <v>346</v>
      </c>
    </row>
  </sheetData>
  <mergeCells count="11">
    <mergeCell ref="A10:A11"/>
    <mergeCell ref="B10:B11"/>
    <mergeCell ref="A13:A16"/>
    <mergeCell ref="B13:B16"/>
    <mergeCell ref="A18:F18"/>
    <mergeCell ref="A1:H1"/>
    <mergeCell ref="A2:H2"/>
    <mergeCell ref="A3:H3"/>
    <mergeCell ref="A5:Q5"/>
    <mergeCell ref="A8:A9"/>
    <mergeCell ref="B8:B9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23</vt:i4>
      </vt:variant>
    </vt:vector>
  </HeadingPairs>
  <TitlesOfParts>
    <vt:vector size="40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مبالغ تخصیصی اوراق </vt:lpstr>
      <vt:lpstr>مبالغ تخصیصی اورراق 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2024-06-29T13:13:56Z</cp:lastPrinted>
  <dcterms:created xsi:type="dcterms:W3CDTF">2017-11-22T14:26:20Z</dcterms:created>
  <dcterms:modified xsi:type="dcterms:W3CDTF">2024-06-30T08:58:09Z</dcterms:modified>
</cp:coreProperties>
</file>