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4\"/>
    </mc:Choice>
  </mc:AlternateContent>
  <xr:revisionPtr revIDLastSave="0" documentId="13_ncr:1_{770680E6-ABC5-4A3A-A975-43C30DB41C0F}" xr6:coauthVersionLast="47" xr6:coauthVersionMax="47" xr10:uidLastSave="{00000000-0000-0000-0000-000000000000}"/>
  <bookViews>
    <workbookView xWindow="-120" yWindow="-120" windowWidth="24240" windowHeight="13140" tabRatio="911" activeTab="5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مبالغ تخصیصی اوراق " sheetId="20" state="hidden" r:id="rId9"/>
    <sheet name="مبالغ تخصیصی اورراق " sheetId="22" r:id="rId10"/>
    <sheet name="درآمد سپرده بانکی" sheetId="7" r:id="rId11"/>
    <sheet name="سایر درآمدها" sheetId="8" r:id="rId12"/>
    <sheet name="درآمد سود سهام" sheetId="18" r:id="rId13"/>
    <sheet name="سود اوراق بهادار" sheetId="21" r:id="rId14"/>
    <sheet name="سود سپرده بانکی" sheetId="13" r:id="rId15"/>
    <sheet name="درآمد ناشی ازفروش" sheetId="15" r:id="rId16"/>
    <sheet name="درآمد ناشی از تغییر قیمت اوراق " sheetId="14" r:id="rId17"/>
  </sheets>
  <definedNames>
    <definedName name="_xlnm._FilterDatabase" localSheetId="1" hidden="1">' سهام'!$A$9:$W$9</definedName>
    <definedName name="_xlnm._FilterDatabase" localSheetId="10" hidden="1">'درآمد سپرده بانکی'!$A$7:$L$7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2" hidden="1">'درآمد سود سهام'!$A$7:$S$7</definedName>
    <definedName name="_xlnm._FilterDatabase" localSheetId="16" hidden="1">'درآمد ناشی از تغییر قیمت اوراق '!$A$6:$Q$6</definedName>
    <definedName name="_xlnm._FilterDatabase" localSheetId="15" hidden="1">'درآمد ناشی ازفروش'!$A$6:$Q$6</definedName>
    <definedName name="_xlnm._FilterDatabase" localSheetId="4" hidden="1">سپرده!$A$8:$K$50</definedName>
    <definedName name="_xlnm._FilterDatabase" localSheetId="13" hidden="1">'سود اوراق بهادار'!$A$6:$Q$12</definedName>
    <definedName name="_xlnm._FilterDatabase" localSheetId="14" hidden="1">'سود سپرده بانکی'!$A$6:$N$101</definedName>
    <definedName name="A" localSheetId="13">'سود اوراق بهادار'!$A$7:$Q$13</definedName>
    <definedName name="A">'سود سپرده بانکی'!$A$7:$N$101</definedName>
    <definedName name="_xlnm.Print_Area" localSheetId="1">' سهام'!$A$1:$W$12</definedName>
    <definedName name="_xlnm.Print_Area" localSheetId="2">اوراق!$A$1:$AG$17</definedName>
    <definedName name="_xlnm.Print_Area" localSheetId="3">'تعدیل اوراق'!$A$1:$M$12</definedName>
    <definedName name="_xlnm.Print_Area" localSheetId="10">'درآمد سپرده بانکی'!$A$1:$L$102</definedName>
    <definedName name="_xlnm.Print_Area" localSheetId="7">'درآمد سرمایه گذاری در اوراق بها'!$A$1:$Q$21</definedName>
    <definedName name="_xlnm.Print_Area" localSheetId="6">'درآمد سرمایه گذاری در سهام '!$A$1:$U$13</definedName>
    <definedName name="_xlnm.Print_Area" localSheetId="12">'درآمد سود سهام'!$A$1:$S$11</definedName>
    <definedName name="_xlnm.Print_Area" localSheetId="16">'درآمد ناشی از تغییر قیمت اوراق '!$A$1:$Q$16</definedName>
    <definedName name="_xlnm.Print_Area" localSheetId="15">'درآمد ناشی ازفروش'!$A$1:$Q$17</definedName>
    <definedName name="_xlnm.Print_Area" localSheetId="5">درآمدها!$A$1:$I$11</definedName>
    <definedName name="_xlnm.Print_Area" localSheetId="0">روکش!$A$1:$I$36</definedName>
    <definedName name="_xlnm.Print_Area" localSheetId="11">'سایر درآمدها'!$A$1:$E$10</definedName>
    <definedName name="_xlnm.Print_Area" localSheetId="4">سپرده!$A$1:$K$51</definedName>
    <definedName name="_xlnm.Print_Area" localSheetId="13">'سود اوراق بهادار'!$A$1:$Q$14</definedName>
    <definedName name="_xlnm.Print_Area" localSheetId="14">'سود سپرده بانکی'!$A$1:$N$102</definedName>
    <definedName name="_xlnm.Print_Area" localSheetId="8">'مبالغ تخصیصی اوراق '!$A$1:$I$18</definedName>
    <definedName name="_xlnm.Print_Area" localSheetId="9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6">'درآمد ناشی از تغییر قیمت اوراق '!$5:$6</definedName>
    <definedName name="_xlnm.Print_Titles" localSheetId="15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2" l="1"/>
  <c r="Q8" i="15"/>
  <c r="Q9" i="15"/>
  <c r="Q10" i="15"/>
  <c r="Q11" i="15"/>
  <c r="Q12" i="15"/>
  <c r="Q13" i="15"/>
  <c r="Q14" i="15"/>
  <c r="Q7" i="15"/>
  <c r="Q15" i="15" l="1"/>
  <c r="M15" i="15"/>
  <c r="D8" i="22"/>
  <c r="I9" i="19" l="1"/>
  <c r="Q8" i="14"/>
  <c r="Q9" i="14"/>
  <c r="Q10" i="14"/>
  <c r="Q11" i="14"/>
  <c r="Q12" i="14"/>
  <c r="Q13" i="14"/>
  <c r="Q7" i="14"/>
  <c r="Q14" i="14" s="1"/>
  <c r="I8" i="14"/>
  <c r="I9" i="14"/>
  <c r="I10" i="14"/>
  <c r="I11" i="14"/>
  <c r="E15" i="6" s="1"/>
  <c r="I12" i="14"/>
  <c r="I13" i="14"/>
  <c r="I7" i="14"/>
  <c r="O14" i="14"/>
  <c r="M14" i="14"/>
  <c r="G14" i="14"/>
  <c r="E14" i="14"/>
  <c r="I8" i="15"/>
  <c r="I9" i="15"/>
  <c r="I10" i="15"/>
  <c r="I11" i="15"/>
  <c r="I12" i="15"/>
  <c r="I13" i="15"/>
  <c r="I14" i="15"/>
  <c r="I7" i="15"/>
  <c r="O15" i="15"/>
  <c r="G15" i="15"/>
  <c r="E15" i="15"/>
  <c r="L101" i="13"/>
  <c r="F101" i="13"/>
  <c r="D101" i="13"/>
  <c r="N9" i="13"/>
  <c r="N10" i="13"/>
  <c r="N11" i="13"/>
  <c r="N12" i="13"/>
  <c r="N13" i="13"/>
  <c r="N14" i="13"/>
  <c r="N15" i="13"/>
  <c r="N16" i="13"/>
  <c r="N18" i="13"/>
  <c r="N19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4" i="13"/>
  <c r="N85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100" i="13"/>
  <c r="N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7" i="13"/>
  <c r="O13" i="21"/>
  <c r="M13" i="21"/>
  <c r="K13" i="21"/>
  <c r="I13" i="21"/>
  <c r="G13" i="21"/>
  <c r="Q8" i="21"/>
  <c r="Q9" i="21"/>
  <c r="Q10" i="21"/>
  <c r="Q11" i="21"/>
  <c r="Q12" i="21"/>
  <c r="Q7" i="21"/>
  <c r="Q13" i="21" s="1"/>
  <c r="K8" i="21"/>
  <c r="K9" i="21"/>
  <c r="K10" i="21"/>
  <c r="K11" i="21"/>
  <c r="K12" i="21"/>
  <c r="K7" i="21"/>
  <c r="E9" i="8"/>
  <c r="E10" i="11" s="1"/>
  <c r="I10" i="11" s="1"/>
  <c r="C9" i="8"/>
  <c r="I7" i="11"/>
  <c r="I50" i="2"/>
  <c r="G50" i="2"/>
  <c r="E50" i="2"/>
  <c r="C50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9" i="2"/>
  <c r="AG10" i="17"/>
  <c r="AG11" i="17"/>
  <c r="AG12" i="17"/>
  <c r="AG13" i="17"/>
  <c r="AG14" i="17"/>
  <c r="AG15" i="17"/>
  <c r="AG9" i="17"/>
  <c r="AE16" i="17"/>
  <c r="AC16" i="17"/>
  <c r="W16" i="17"/>
  <c r="T16" i="17"/>
  <c r="Q16" i="17"/>
  <c r="O16" i="17"/>
  <c r="I14" i="14" l="1"/>
  <c r="I15" i="15"/>
  <c r="H101" i="13"/>
  <c r="AG16" i="17"/>
  <c r="K50" i="2"/>
  <c r="O11" i="6"/>
  <c r="O12" i="6"/>
  <c r="O13" i="6"/>
  <c r="O14" i="6"/>
  <c r="O15" i="6"/>
  <c r="O17" i="6"/>
  <c r="O19" i="6"/>
  <c r="G11" i="6"/>
  <c r="G12" i="6"/>
  <c r="G13" i="6"/>
  <c r="G14" i="6"/>
  <c r="G15" i="6"/>
  <c r="I15" i="6" s="1"/>
  <c r="G17" i="6"/>
  <c r="G19" i="6"/>
  <c r="I19" i="6" s="1"/>
  <c r="E11" i="6"/>
  <c r="E12" i="6"/>
  <c r="E16" i="6"/>
  <c r="I16" i="6" s="1"/>
  <c r="E17" i="6"/>
  <c r="E18" i="6"/>
  <c r="I18" i="6" s="1"/>
  <c r="C11" i="6"/>
  <c r="C12" i="6"/>
  <c r="C13" i="6"/>
  <c r="C14" i="6"/>
  <c r="C17" i="6"/>
  <c r="C19" i="6"/>
  <c r="I10" i="7"/>
  <c r="I11" i="7"/>
  <c r="I12" i="7"/>
  <c r="I13" i="7"/>
  <c r="I14" i="7"/>
  <c r="I15" i="7"/>
  <c r="I17" i="7"/>
  <c r="I18" i="7"/>
  <c r="I20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5" i="7"/>
  <c r="I86" i="7"/>
  <c r="I87" i="7"/>
  <c r="I88" i="7"/>
  <c r="I89" i="7"/>
  <c r="I90" i="7"/>
  <c r="I91" i="7"/>
  <c r="I92" i="7"/>
  <c r="I93" i="7"/>
  <c r="I94" i="7"/>
  <c r="I95" i="7"/>
  <c r="I97" i="7"/>
  <c r="I98" i="7"/>
  <c r="I99" i="7"/>
  <c r="I100" i="7"/>
  <c r="I101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9" i="7"/>
  <c r="I17" i="6" l="1"/>
  <c r="I12" i="6"/>
  <c r="I11" i="6"/>
  <c r="I13" i="6"/>
  <c r="I14" i="6"/>
  <c r="C20" i="6"/>
  <c r="J20" i="13" l="1"/>
  <c r="N20" i="13" s="1"/>
  <c r="I21" i="7" s="1"/>
  <c r="J99" i="13"/>
  <c r="J17" i="13"/>
  <c r="J83" i="13"/>
  <c r="N83" i="13" l="1"/>
  <c r="I84" i="7" s="1"/>
  <c r="N17" i="13"/>
  <c r="I16" i="7" s="1"/>
  <c r="N99" i="13"/>
  <c r="I96" i="7" s="1"/>
  <c r="J86" i="13"/>
  <c r="J8" i="13"/>
  <c r="N86" i="13" l="1"/>
  <c r="I19" i="7" s="1"/>
  <c r="J101" i="13"/>
  <c r="N8" i="13"/>
  <c r="N101" i="13" l="1"/>
  <c r="I9" i="7"/>
  <c r="K11" i="19"/>
  <c r="K10" i="19"/>
  <c r="K9" i="19"/>
  <c r="A3" i="8"/>
  <c r="I8" i="7" l="1"/>
  <c r="E8" i="7"/>
  <c r="E102" i="7" l="1"/>
  <c r="G8" i="7" s="1"/>
  <c r="I102" i="7"/>
  <c r="K8" i="7" s="1"/>
  <c r="K19" i="6"/>
  <c r="Q19" i="6" s="1"/>
  <c r="K11" i="6"/>
  <c r="K12" i="6"/>
  <c r="K13" i="6"/>
  <c r="Q13" i="6" s="1"/>
  <c r="K14" i="6"/>
  <c r="Q14" i="6" s="1"/>
  <c r="K15" i="6"/>
  <c r="K16" i="6"/>
  <c r="K17" i="6"/>
  <c r="K18" i="6"/>
  <c r="G9" i="7" l="1"/>
  <c r="G94" i="7"/>
  <c r="G58" i="7"/>
  <c r="G22" i="7"/>
  <c r="G87" i="7"/>
  <c r="G51" i="7"/>
  <c r="G15" i="7"/>
  <c r="G88" i="7"/>
  <c r="G52" i="7"/>
  <c r="G16" i="7"/>
  <c r="G59" i="7"/>
  <c r="G23" i="7"/>
  <c r="G81" i="7"/>
  <c r="G45" i="7"/>
  <c r="G83" i="7"/>
  <c r="G41" i="7"/>
  <c r="G82" i="7"/>
  <c r="G34" i="7"/>
  <c r="G69" i="7"/>
  <c r="G21" i="7"/>
  <c r="G96" i="7"/>
  <c r="G36" i="7"/>
  <c r="G92" i="7"/>
  <c r="G56" i="7"/>
  <c r="G20" i="7"/>
  <c r="G72" i="7"/>
  <c r="G79" i="7"/>
  <c r="G43" i="7"/>
  <c r="G77" i="7"/>
  <c r="G35" i="7"/>
  <c r="G76" i="7"/>
  <c r="G28" i="7"/>
  <c r="G63" i="7"/>
  <c r="G84" i="7"/>
  <c r="G90" i="7"/>
  <c r="G30" i="7"/>
  <c r="G86" i="7"/>
  <c r="G50" i="7"/>
  <c r="G14" i="7"/>
  <c r="G48" i="7"/>
  <c r="G73" i="7"/>
  <c r="G37" i="7"/>
  <c r="G71" i="7"/>
  <c r="G29" i="7"/>
  <c r="G70" i="7"/>
  <c r="G10" i="7"/>
  <c r="G57" i="7"/>
  <c r="G60" i="7"/>
  <c r="G66" i="7"/>
  <c r="G18" i="7"/>
  <c r="G80" i="7"/>
  <c r="G44" i="7"/>
  <c r="G101" i="7"/>
  <c r="G67" i="7"/>
  <c r="G31" i="7"/>
  <c r="G17" i="7"/>
  <c r="G99" i="7"/>
  <c r="G74" i="7"/>
  <c r="G61" i="7"/>
  <c r="G62" i="7"/>
  <c r="G64" i="7"/>
  <c r="G38" i="7"/>
  <c r="G97" i="7"/>
  <c r="G25" i="7"/>
  <c r="G46" i="7"/>
  <c r="G32" i="7"/>
  <c r="G91" i="7"/>
  <c r="G27" i="7"/>
  <c r="G12" i="7"/>
  <c r="G98" i="7"/>
  <c r="G26" i="7"/>
  <c r="G85" i="7"/>
  <c r="G11" i="7"/>
  <c r="G93" i="7"/>
  <c r="G78" i="7"/>
  <c r="G68" i="7"/>
  <c r="G55" i="7"/>
  <c r="G100" i="7"/>
  <c r="G75" i="7"/>
  <c r="G54" i="7"/>
  <c r="G49" i="7"/>
  <c r="G65" i="7"/>
  <c r="G39" i="7"/>
  <c r="G42" i="7"/>
  <c r="G95" i="7"/>
  <c r="G53" i="7"/>
  <c r="G33" i="7"/>
  <c r="G24" i="7"/>
  <c r="G89" i="7"/>
  <c r="G19" i="7"/>
  <c r="G47" i="7"/>
  <c r="G40" i="7"/>
  <c r="G13" i="7"/>
  <c r="K13" i="7"/>
  <c r="K75" i="7"/>
  <c r="K39" i="7"/>
  <c r="K69" i="7"/>
  <c r="K33" i="7"/>
  <c r="K73" i="7"/>
  <c r="K37" i="7"/>
  <c r="K81" i="7"/>
  <c r="K21" i="7"/>
  <c r="K80" i="7"/>
  <c r="K44" i="7"/>
  <c r="K91" i="7"/>
  <c r="K49" i="7"/>
  <c r="K78" i="7"/>
  <c r="K42" i="7"/>
  <c r="K101" i="7"/>
  <c r="K65" i="7"/>
  <c r="K29" i="7"/>
  <c r="K76" i="7"/>
  <c r="K40" i="7"/>
  <c r="K63" i="7"/>
  <c r="K15" i="7"/>
  <c r="K74" i="7"/>
  <c r="K38" i="7"/>
  <c r="K85" i="7"/>
  <c r="K43" i="7"/>
  <c r="K72" i="7"/>
  <c r="K36" i="7"/>
  <c r="K95" i="7"/>
  <c r="K59" i="7"/>
  <c r="K23" i="7"/>
  <c r="K70" i="7"/>
  <c r="K34" i="7"/>
  <c r="K57" i="7"/>
  <c r="K9" i="7"/>
  <c r="K68" i="7"/>
  <c r="K32" i="7"/>
  <c r="K79" i="7"/>
  <c r="K31" i="7"/>
  <c r="K66" i="7"/>
  <c r="K30" i="7"/>
  <c r="K89" i="7"/>
  <c r="K53" i="7"/>
  <c r="K17" i="7"/>
  <c r="K100" i="7"/>
  <c r="K64" i="7"/>
  <c r="K28" i="7"/>
  <c r="K99" i="7"/>
  <c r="K51" i="7"/>
  <c r="K98" i="7"/>
  <c r="K62" i="7"/>
  <c r="K45" i="7"/>
  <c r="K26" i="7"/>
  <c r="K25" i="7"/>
  <c r="K96" i="7"/>
  <c r="K24" i="7"/>
  <c r="K83" i="7"/>
  <c r="K11" i="7"/>
  <c r="K94" i="7"/>
  <c r="K22" i="7"/>
  <c r="K97" i="7"/>
  <c r="K71" i="7"/>
  <c r="K10" i="7"/>
  <c r="K86" i="7"/>
  <c r="K60" i="7"/>
  <c r="K47" i="7"/>
  <c r="K56" i="7"/>
  <c r="K54" i="7"/>
  <c r="K41" i="7"/>
  <c r="K87" i="7"/>
  <c r="K55" i="7"/>
  <c r="K27" i="7"/>
  <c r="K20" i="7"/>
  <c r="K19" i="7"/>
  <c r="K90" i="7"/>
  <c r="K18" i="7"/>
  <c r="K77" i="7"/>
  <c r="K88" i="7"/>
  <c r="K16" i="7"/>
  <c r="K92" i="7"/>
  <c r="K14" i="7"/>
  <c r="K84" i="7"/>
  <c r="K12" i="7"/>
  <c r="K82" i="7"/>
  <c r="K67" i="7"/>
  <c r="K58" i="7"/>
  <c r="K93" i="7"/>
  <c r="K61" i="7"/>
  <c r="K52" i="7"/>
  <c r="K50" i="7"/>
  <c r="K48" i="7"/>
  <c r="K35" i="7"/>
  <c r="K46" i="7"/>
  <c r="K102" i="7" l="1"/>
  <c r="G102" i="7"/>
  <c r="E9" i="11" l="1"/>
  <c r="I9" i="11" s="1"/>
  <c r="D50" i="2" l="1"/>
  <c r="F50" i="2"/>
  <c r="H50" i="2"/>
  <c r="J50" i="2"/>
  <c r="K10" i="6" l="1"/>
  <c r="K20" i="6" s="1"/>
  <c r="J13" i="21" l="1"/>
  <c r="F13" i="21"/>
  <c r="A3" i="21"/>
  <c r="I10" i="19" l="1"/>
  <c r="I11" i="19"/>
  <c r="E10" i="6" l="1"/>
  <c r="E20" i="6" s="1"/>
  <c r="M18" i="6"/>
  <c r="Q18" i="6" s="1"/>
  <c r="M16" i="6"/>
  <c r="Q16" i="6" s="1"/>
  <c r="M15" i="6"/>
  <c r="Q15" i="6" s="1"/>
  <c r="M11" i="6"/>
  <c r="Q11" i="6" s="1"/>
  <c r="M17" i="6"/>
  <c r="Q17" i="6" s="1"/>
  <c r="O10" i="6" l="1"/>
  <c r="O20" i="6" l="1"/>
  <c r="G10" i="6"/>
  <c r="I10" i="6" s="1"/>
  <c r="G20" i="6" l="1"/>
  <c r="I20" i="6"/>
  <c r="M10" i="6"/>
  <c r="Q10" i="6" s="1"/>
  <c r="M12" i="6" l="1"/>
  <c r="A3" i="13"/>
  <c r="M20" i="6" l="1"/>
  <c r="Q12" i="6"/>
  <c r="Q20" i="6" s="1"/>
  <c r="E8" i="11" s="1"/>
  <c r="C101" i="13"/>
  <c r="E11" i="11" l="1"/>
  <c r="I8" i="11"/>
  <c r="I11" i="11" s="1"/>
  <c r="I43" i="13"/>
  <c r="G8" i="11" l="1"/>
  <c r="G7" i="11"/>
  <c r="G9" i="11"/>
  <c r="G10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0" i="6" l="1"/>
  <c r="F20" i="6"/>
  <c r="H20" i="6"/>
  <c r="J20" i="6"/>
  <c r="L20" i="6"/>
  <c r="N20" i="6"/>
  <c r="P20" i="6"/>
  <c r="A3" i="14" l="1"/>
  <c r="A3" i="7" l="1"/>
  <c r="A3" i="6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<sst xmlns="http://schemas.openxmlformats.org/spreadsheetml/2006/main" count="696" uniqueCount="363">
  <si>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</si>
  <si>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</si>
  <si>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</si>
  <si>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</si>
  <si>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</si>
  <si>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</si>
  <si>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</si>
  <si>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</si>
  <si>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</si>
  <si>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</si>
  <si>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</si>
  <si>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</si>
  <si>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</si>
  <si>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</si>
  <si>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</si>
  <si>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</si>
  <si>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</si>
  <si>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</si>
  <si>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</si>
  <si>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</si>
  <si>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</si>
  <si>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</si>
  <si>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</si>
  <si>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</si>
  <si>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</si>
  <si>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</si>
  <si>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</si>
  <si>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</si>
  <si>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</si>
  <si>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</si>
  <si>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</si>
  <si>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</si>
  <si>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</si>
  <si>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</si>
  <si>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</si>
  <si>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</si>
  <si>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</si>
  <si>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</si>
  <si>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</si>
  <si>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</si>
  <si>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</si>
  <si>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</si>
  <si>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</si>
  <si>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</si>
  <si>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</si>
  <si>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</si>
  <si>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</si>
  <si>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</si>
  <si>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</si>
  <si>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</si>
  <si>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</si>
  <si>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</si>
  <si>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</si>
  <si>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</si>
  <si>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</si>
  <si>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</si>
  <si>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</si>
  <si>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</si>
  <si>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</si>
  <si>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</si>
  <si>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</si>
  <si>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</si>
  <si>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</si>
  <si>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</si>
  <si>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</si>
  <si>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</si>
  <si>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</si>
  <si>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</si>
  <si>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</si>
  <si>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</si>
  <si>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</si>
  <si>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</si>
  <si>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</si>
  <si>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</si>
  <si>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</si>
  <si>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</si>
  <si>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</si>
  <si>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</si>
  <si>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</si>
  <si>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</si>
  <si>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</si>
  <si>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</si>
  <si>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</si>
  <si>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</si>
  <si>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</si>
  <si>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</si>
  <si>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</si>
  <si>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</si>
  <si>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</si>
  <si>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</si>
  <si>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</si>
  <si>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</si>
  <si>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</si>
  <si>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</si>
  <si>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</si>
  <si>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</si>
  <si>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</si>
  <si>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</si>
  <si>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</si>
  <si>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</si>
  <si>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</si>
  <si>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مسکن کوتاه مدت	-310058720239</t>
  </si>
  <si>
    <t>مسکن کوتاه مدت-4110001907768</t>
  </si>
  <si>
    <t>310058720239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</si>
  <si>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</si>
  <si>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</si>
  <si>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</si>
  <si>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</si>
  <si>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</si>
  <si>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</si>
  <si>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</si>
  <si>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</si>
  <si>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</si>
  <si>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</si>
  <si>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</si>
  <si>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</si>
  <si>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</si>
  <si>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1005/10/810/707074272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</si>
  <si>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</si>
  <si>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</si>
  <si>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</si>
  <si>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</si>
  <si>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</si>
  <si>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</si>
  <si>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</si>
  <si>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</si>
  <si>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</si>
  <si>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</si>
  <si>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</si>
  <si>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</si>
  <si>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</si>
  <si>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</si>
  <si>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1403/03/27</t>
  </si>
  <si>
    <t>1405/04/07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</si>
  <si>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</si>
  <si>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</si>
  <si>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</si>
  <si>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</si>
  <si>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</si>
  <si>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</si>
  <si>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</si>
  <si>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</si>
  <si>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</si>
  <si>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</si>
  <si>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</si>
  <si>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</si>
  <si>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</si>
  <si>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</si>
  <si>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</si>
  <si>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</si>
  <si>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</si>
  <si>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</si>
  <si>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</si>
  <si>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</si>
  <si>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</si>
  <si>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</si>
  <si>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</si>
  <si>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</si>
  <si>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</si>
  <si>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</si>
  <si>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</si>
  <si>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</si>
  <si>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</si>
  <si>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</si>
  <si>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</si>
  <si>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</si>
  <si>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7001003214649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</si>
  <si>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</si>
  <si>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</si>
  <si>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</si>
  <si>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</si>
  <si>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</si>
  <si>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</si>
  <si>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</si>
  <si>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</si>
  <si>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</si>
  <si>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</si>
  <si>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</si>
  <si>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</si>
  <si>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</si>
  <si>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</si>
  <si>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</si>
  <si>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</si>
  <si>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</si>
  <si>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</si>
  <si>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</si>
  <si>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</si>
  <si>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</si>
  <si>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</si>
  <si>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</si>
  <si>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</si>
  <si>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</si>
  <si>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</si>
  <si>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</si>
  <si>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</si>
  <si>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</si>
  <si>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</si>
  <si>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</si>
  <si>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</si>
  <si>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</si>
  <si>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</si>
  <si>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</si>
  <si>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</si>
  <si>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</si>
  <si>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</si>
  <si>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</si>
  <si>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</si>
  <si>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</si>
  <si>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</si>
  <si>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</si>
  <si>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</si>
  <si>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</si>
  <si>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</si>
  <si>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</si>
  <si>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</si>
  <si>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اسنادخزانه-م7بودجه00-030912 (اخزا007)</t>
  </si>
  <si>
    <t>اسنادخزانه-م7بودجه01-040714 (اخزا107)</t>
  </si>
  <si>
    <t>1400/04/14</t>
  </si>
  <si>
    <t>1401/12/10</t>
  </si>
  <si>
    <t>1403/09/12</t>
  </si>
  <si>
    <t>1404/07/14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</si>
  <si>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</si>
  <si>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</si>
  <si>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</si>
  <si>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</si>
  <si>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</si>
  <si>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</si>
  <si>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</si>
  <si>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</si>
  <si>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</si>
  <si>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</si>
  <si>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</si>
  <si>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</si>
  <si>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</si>
  <si>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</si>
  <si>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</si>
  <si>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</si>
  <si>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7001003400845</t>
  </si>
  <si>
    <t>7001003374932</t>
  </si>
  <si>
    <t>7001003374469</t>
  </si>
  <si>
    <t>7001003374403</t>
  </si>
  <si>
    <t>7001003374230</t>
  </si>
  <si>
    <t>7001003374148</t>
  </si>
  <si>
    <t>7001003401283</t>
  </si>
  <si>
    <t>7001003373974</t>
  </si>
  <si>
    <t>7001003375223</t>
  </si>
  <si>
    <t>0479601842490</t>
  </si>
  <si>
    <t>7001003400925</t>
  </si>
  <si>
    <t>7001003359645</t>
  </si>
  <si>
    <t>7001003373626</t>
  </si>
  <si>
    <t>7001003374935</t>
  </si>
  <si>
    <t>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</si>
  <si>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</si>
  <si>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</si>
  <si>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</si>
  <si>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</si>
  <si>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</si>
  <si>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</si>
  <si>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</si>
  <si>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0479601842568</t>
  </si>
  <si>
    <t>7001003572607</t>
  </si>
  <si>
    <t>7001003527830</t>
  </si>
  <si>
    <t>7001003556987</t>
  </si>
  <si>
    <t>7001003572558</t>
  </si>
  <si>
    <t>7001003527918</t>
  </si>
  <si>
    <t>2093071522726818</t>
  </si>
  <si>
    <t>اسنادخزانه-م7بودجه00-030912</t>
  </si>
  <si>
    <t>اسنادخزانه-م4بودجه01-040917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</si>
  <si>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</si>
  <si>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</si>
  <si>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</si>
  <si>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</si>
  <si>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</si>
  <si>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124283686748043</t>
  </si>
  <si>
    <t>124-283-6867480-44</t>
  </si>
  <si>
    <t>830.111.3998429.1</t>
  </si>
  <si>
    <t>7001003631847</t>
  </si>
  <si>
    <t>7001003631872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</si>
  <si>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</si>
  <si>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</si>
  <si>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</si>
  <si>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</si>
  <si>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</si>
  <si>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</si>
  <si>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</si>
  <si>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</si>
  <si>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</si>
  <si>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</si>
  <si>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</si>
  <si>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</si>
  <si>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</si>
  <si>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</si>
  <si>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</si>
  <si>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</si>
  <si>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</si>
  <si>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</si>
  <si>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</si>
  <si>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</si>
  <si>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</si>
  <si>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>5600887334805</t>
  </si>
  <si>
    <t>5600887334755</t>
  </si>
  <si>
    <t>7001003694404</t>
  </si>
  <si>
    <t>7001003694393</t>
  </si>
  <si>
    <t>7001003694376</t>
  </si>
  <si>
    <t>7001003694372</t>
  </si>
  <si>
    <t>7001003694364</t>
  </si>
  <si>
    <t>7001003694358</t>
  </si>
  <si>
    <t>7001003694342</t>
  </si>
  <si>
    <t>7001003694335</t>
  </si>
  <si>
    <t>7001003677276</t>
  </si>
  <si>
    <t>7001003667789</t>
  </si>
  <si>
    <t>7001003667501</t>
  </si>
  <si>
    <t>7001003667498</t>
  </si>
  <si>
    <t>1406/06/26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</si>
  <si>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</si>
  <si>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</si>
  <si>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</si>
  <si>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</si>
  <si>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</si>
  <si>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</si>
  <si>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</si>
  <si>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</si>
  <si>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</si>
  <si>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</si>
  <si>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</si>
  <si>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</si>
  <si>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</si>
  <si>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</si>
  <si>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</si>
  <si>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</si>
  <si>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</si>
  <si>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</si>
  <si>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</si>
  <si>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</si>
  <si>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</si>
  <si>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</si>
  <si>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</si>
  <si>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</si>
  <si>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</si>
  <si>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</si>
  <si>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</si>
  <si>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</si>
  <si>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</si>
  <si>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</si>
  <si>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</si>
  <si>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بانک پاسارگاد 2093071522726819</t>
  </si>
  <si>
    <t>24845478</t>
  </si>
  <si>
    <t>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</si>
  <si>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</si>
  <si>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</si>
  <si>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</si>
  <si>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منتهی به 1403/04/31</t>
  </si>
  <si>
    <t>برای ماه منتهی به 1403/04/31</t>
  </si>
  <si>
    <t>1403/04/31</t>
  </si>
  <si>
    <t>از ابتدای سال مالی تا پایان تیر ماه</t>
  </si>
  <si>
    <t>طی تیر ماه</t>
  </si>
  <si>
    <t>از ابتدای سال مالی تا پایان تیرماه</t>
  </si>
  <si>
    <t>طی تیرماه</t>
  </si>
  <si>
    <t>از ابتدای سال مالی تا تیرماه</t>
  </si>
  <si>
    <t>اسناد خزانه-م1بودجه01-040326</t>
  </si>
  <si>
    <t>20.50</t>
  </si>
  <si>
    <t>1403/03/31</t>
  </si>
  <si>
    <t>‫قیمت پایانی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</si>
</sst>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</cellStyleXfs>
  <cellXfs count="394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 readingOrder="2"/>
    </xf>
    <xf numFmtId="165" fontId="25" fillId="0" borderId="4" xfId="0" applyNumberFormat="1" applyFont="1" applyBorder="1" applyAlignment="1">
      <alignment horizontal="center" vertical="center" wrapText="1" readingOrder="2"/>
    </xf>
    <xf numFmtId="165" fontId="25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8" fillId="0" borderId="0" xfId="0" applyFont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4" xfId="0" applyFont="1" applyBorder="1" applyAlignment="1">
      <alignment horizontal="center" vertical="center" wrapText="1" readingOrder="2"/>
    </xf>
    <xf numFmtId="164" fontId="26" fillId="0" borderId="1" xfId="1" applyNumberFormat="1" applyFont="1" applyBorder="1" applyAlignment="1">
      <alignment horizontal="center" vertical="center" wrapText="1" readingOrder="2"/>
    </xf>
    <xf numFmtId="165" fontId="26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2" fillId="0" borderId="0" xfId="1" applyNumberFormat="1" applyFont="1" applyAlignment="1">
      <alignment vertical="center"/>
    </xf>
    <xf numFmtId="0" fontId="42" fillId="0" borderId="0" xfId="0" applyFont="1" applyAlignment="1">
      <alignment vertical="center"/>
    </xf>
    <xf numFmtId="165" fontId="42" fillId="0" borderId="0" xfId="1" applyNumberFormat="1" applyFont="1" applyAlignment="1">
      <alignment vertical="center"/>
    </xf>
    <xf numFmtId="165" fontId="42" fillId="0" borderId="0" xfId="0" applyNumberFormat="1" applyFont="1" applyAlignment="1">
      <alignment vertical="center"/>
    </xf>
    <xf numFmtId="10" fontId="25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37" fontId="9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30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9" fontId="40" fillId="0" borderId="2" xfId="2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9" fillId="0" borderId="0" xfId="1" applyNumberFormat="1" applyFont="1" applyFill="1" applyAlignment="1">
      <alignment vertical="center"/>
    </xf>
    <xf numFmtId="165" fontId="23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5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6" fillId="0" borderId="1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8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4" fontId="45" fillId="0" borderId="0" xfId="0" applyNumberFormat="1" applyFont="1" applyAlignment="1">
      <alignment vertical="center"/>
    </xf>
    <xf numFmtId="37" fontId="46" fillId="0" borderId="17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3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8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52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4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53" fillId="0" borderId="0" xfId="1" applyNumberFormat="1" applyFont="1" applyFill="1" applyAlignment="1"/>
    <xf numFmtId="164" fontId="36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right" vertical="center" wrapText="1" readingOrder="2"/>
    </xf>
    <xf numFmtId="0" fontId="30" fillId="0" borderId="0" xfId="0" applyFont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3" fontId="11" fillId="0" borderId="0" xfId="0" applyNumberFormat="1" applyFont="1"/>
    <xf numFmtId="0" fontId="30" fillId="0" borderId="14" xfId="0" applyFont="1" applyBorder="1" applyAlignment="1">
      <alignment horizontal="center" vertical="center" wrapText="1" readingOrder="2"/>
    </xf>
    <xf numFmtId="37" fontId="33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 readingOrder="2"/>
    </xf>
    <xf numFmtId="0" fontId="19" fillId="0" borderId="0" xfId="0" applyFont="1"/>
    <xf numFmtId="0" fontId="30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50" fillId="2" borderId="0" xfId="0" applyNumberFormat="1" applyFont="1" applyFill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164" fontId="52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7" fillId="0" borderId="1" xfId="0" applyFont="1" applyBorder="1" applyAlignment="1">
      <alignment horizontal="center" vertical="center" wrapText="1" readingOrder="2"/>
    </xf>
    <xf numFmtId="0" fontId="57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4" fontId="19" fillId="0" borderId="1" xfId="1" applyNumberFormat="1" applyFont="1" applyFill="1" applyBorder="1" applyAlignment="1">
      <alignment horizontal="right" vertical="center" readingOrder="2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5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63" fillId="0" borderId="0" xfId="0" applyNumberFormat="1" applyFont="1"/>
    <xf numFmtId="9" fontId="7" fillId="0" borderId="0" xfId="2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4" fillId="0" borderId="14" xfId="0" applyNumberFormat="1" applyFont="1" applyBorder="1" applyAlignment="1">
      <alignment horizontal="center" vertical="center" wrapText="1"/>
    </xf>
    <xf numFmtId="164" fontId="46" fillId="0" borderId="0" xfId="0" applyNumberFormat="1" applyFont="1" applyAlignment="1">
      <alignment horizontal="center" vertical="center" wrapText="1" shrinkToFit="1"/>
    </xf>
    <xf numFmtId="10" fontId="59" fillId="0" borderId="0" xfId="2" applyNumberFormat="1" applyFont="1" applyFill="1" applyAlignment="1">
      <alignment vertical="center"/>
    </xf>
    <xf numFmtId="10" fontId="46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17" fillId="0" borderId="19" xfId="0" applyFont="1" applyBorder="1" applyAlignment="1">
      <alignment horizontal="center" vertical="center" wrapText="1" readingOrder="2"/>
    </xf>
    <xf numFmtId="0" fontId="65" fillId="0" borderId="19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66" fillId="0" borderId="19" xfId="0" applyFont="1" applyBorder="1" applyAlignment="1">
      <alignment horizontal="center" vertical="center" wrapText="1" readingOrder="2"/>
    </xf>
    <xf numFmtId="0" fontId="67" fillId="0" borderId="19" xfId="0" applyFont="1" applyBorder="1" applyAlignment="1">
      <alignment horizontal="center" vertical="center" wrapText="1" readingOrder="2"/>
    </xf>
    <xf numFmtId="0" fontId="21" fillId="4" borderId="0" xfId="0" applyFont="1" applyFill="1"/>
    <xf numFmtId="0" fontId="38" fillId="2" borderId="20" xfId="0" applyFont="1" applyFill="1" applyBorder="1" applyAlignment="1">
      <alignment horizontal="right" vertical="center" readingOrder="2"/>
    </xf>
    <xf numFmtId="38" fontId="22" fillId="3" borderId="21" xfId="1" applyNumberFormat="1" applyFont="1" applyFill="1" applyBorder="1" applyAlignment="1">
      <alignment horizontal="right" vertical="center" readingOrder="2"/>
    </xf>
    <xf numFmtId="0" fontId="38" fillId="2" borderId="22" xfId="0" applyFont="1" applyFill="1" applyBorder="1" applyAlignment="1">
      <alignment horizontal="right" vertical="center" readingOrder="2"/>
    </xf>
    <xf numFmtId="3" fontId="36" fillId="0" borderId="0" xfId="0" applyNumberFormat="1" applyFont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3" fontId="62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37" fontId="2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7" fontId="69" fillId="0" borderId="0" xfId="0" applyNumberFormat="1" applyFont="1" applyAlignment="1">
      <alignment horizontal="center" vertical="center"/>
    </xf>
    <xf numFmtId="0" fontId="23" fillId="0" borderId="0" xfId="0" applyFont="1"/>
    <xf numFmtId="9" fontId="23" fillId="0" borderId="0" xfId="2" applyFont="1" applyFill="1" applyAlignment="1">
      <alignment horizontal="center" vertical="center"/>
    </xf>
    <xf numFmtId="164" fontId="23" fillId="0" borderId="8" xfId="1" applyNumberFormat="1" applyFont="1" applyFill="1" applyBorder="1" applyAlignment="1">
      <alignment vertical="center"/>
    </xf>
    <xf numFmtId="164" fontId="23" fillId="0" borderId="0" xfId="1" applyNumberFormat="1" applyFont="1" applyFill="1" applyAlignment="1">
      <alignment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center"/>
    </xf>
    <xf numFmtId="164" fontId="46" fillId="0" borderId="9" xfId="0" applyNumberFormat="1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/>
    </xf>
    <xf numFmtId="3" fontId="62" fillId="0" borderId="0" xfId="0" applyNumberFormat="1" applyFont="1"/>
    <xf numFmtId="9" fontId="67" fillId="0" borderId="19" xfId="0" applyNumberFormat="1" applyFont="1" applyBorder="1" applyAlignment="1">
      <alignment horizontal="center" vertical="center" wrapText="1" readingOrder="2"/>
    </xf>
    <xf numFmtId="0" fontId="24" fillId="0" borderId="0" xfId="0" applyFont="1" applyAlignment="1">
      <alignment horizontal="right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7" fillId="0" borderId="0" xfId="0" applyNumberFormat="1" applyFont="1" applyAlignment="1">
      <alignment horizontal="center" vertical="center" readingOrder="2"/>
    </xf>
    <xf numFmtId="164" fontId="7" fillId="0" borderId="2" xfId="0" applyNumberFormat="1" applyFont="1" applyBorder="1" applyAlignment="1">
      <alignment horizontal="center" vertical="center" readingOrder="2"/>
    </xf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164" fontId="19" fillId="0" borderId="8" xfId="1" applyNumberFormat="1" applyFont="1" applyFill="1" applyBorder="1" applyAlignment="1">
      <alignment vertical="center"/>
    </xf>
    <xf numFmtId="164" fontId="32" fillId="0" borderId="0" xfId="1" applyNumberFormat="1" applyFont="1" applyFill="1" applyBorder="1" applyAlignment="1">
      <alignment vertical="center" wrapText="1" readingOrder="2"/>
    </xf>
    <xf numFmtId="164" fontId="13" fillId="0" borderId="2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5" fontId="21" fillId="0" borderId="0" xfId="0" applyNumberFormat="1" applyFont="1" applyAlignment="1">
      <alignment horizontal="center" vertical="center"/>
    </xf>
    <xf numFmtId="164" fontId="60" fillId="0" borderId="8" xfId="1" applyNumberFormat="1" applyFont="1" applyFill="1" applyBorder="1" applyAlignment="1">
      <alignment horizontal="center" vertical="center"/>
    </xf>
    <xf numFmtId="164" fontId="23" fillId="0" borderId="8" xfId="1" applyNumberFormat="1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left" vertical="center"/>
    </xf>
    <xf numFmtId="164" fontId="23" fillId="0" borderId="8" xfId="1" applyNumberFormat="1" applyFont="1" applyFill="1" applyBorder="1" applyAlignment="1">
      <alignment horizontal="left" vertical="center"/>
    </xf>
    <xf numFmtId="164" fontId="23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164" fontId="67" fillId="0" borderId="19" xfId="1" applyNumberFormat="1" applyFont="1" applyBorder="1" applyAlignment="1">
      <alignment horizontal="left" vertical="center" wrapText="1" shrinkToFit="1" readingOrder="2"/>
    </xf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horizontal="center" vertical="center" wrapText="1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5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164" fontId="25" fillId="0" borderId="3" xfId="1" applyNumberFormat="1" applyFont="1" applyBorder="1" applyAlignment="1">
      <alignment horizontal="center" vertical="center" wrapText="1" readingOrder="2"/>
    </xf>
    <xf numFmtId="164" fontId="25" fillId="0" borderId="0" xfId="1" applyNumberFormat="1" applyFont="1" applyBorder="1" applyAlignment="1">
      <alignment horizontal="center" vertical="center" wrapText="1" readingOrder="2"/>
    </xf>
    <xf numFmtId="165" fontId="25" fillId="0" borderId="3" xfId="1" applyNumberFormat="1" applyFont="1" applyBorder="1" applyAlignment="1">
      <alignment horizontal="center" vertical="center" wrapText="1" readingOrder="2"/>
    </xf>
    <xf numFmtId="165" fontId="25" fillId="0" borderId="0" xfId="1" applyNumberFormat="1" applyFont="1" applyBorder="1" applyAlignment="1">
      <alignment horizontal="center" vertical="center" wrapText="1" readingOrder="2"/>
    </xf>
    <xf numFmtId="0" fontId="25" fillId="0" borderId="3" xfId="0" applyFont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0" fillId="0" borderId="3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horizontal="center" vertical="center" wrapText="1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19" xfId="0" applyFont="1" applyBorder="1" applyAlignment="1">
      <alignment horizontal="center" vertical="center" wrapText="1" readingOrder="2"/>
    </xf>
    <xf numFmtId="0" fontId="66" fillId="0" borderId="19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center" vertical="center"/>
    </xf>
    <xf numFmtId="0" fontId="64" fillId="0" borderId="0" xfId="0" applyFont="1" applyAlignment="1">
      <alignment horizontal="right" vertical="center" readingOrder="2"/>
    </xf>
    <xf numFmtId="0" fontId="60" fillId="0" borderId="0" xfId="0" applyFont="1" applyAlignment="1">
      <alignment horizontal="center"/>
    </xf>
    <xf numFmtId="0" fontId="70" fillId="0" borderId="0" xfId="0" applyFont="1" applyAlignment="1">
      <alignment horizontal="right" vertical="center" readingOrder="2"/>
    </xf>
    <xf numFmtId="0" fontId="30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37" fontId="29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7" fillId="0" borderId="0" xfId="0" applyFont="1" applyAlignment="1">
      <alignment horizontal="right" vertical="center" readingOrder="2"/>
    </xf>
    <xf numFmtId="165" fontId="27" fillId="0" borderId="0" xfId="1" applyNumberFormat="1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165" fontId="27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3" fillId="0" borderId="1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13608</xdr:rowOff>
    </xdr:from>
    <xdr:to>
      <xdr:col>8</xdr:col>
      <xdr:colOff>557894</xdr:colOff>
      <xdr:row>35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C2E10B-C9DA-A358-E766-29D0B1DCD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817821" y="13608"/>
          <a:ext cx="5456465" cy="7606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view="pageBreakPreview" zoomScale="70" zoomScaleNormal="100" zoomScaleSheetLayoutView="70" workbookViewId="0">
      <selection activeCell="Q15" sqref="Q15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298" t="s">
        <v>69</v>
      </c>
      <c r="B24" s="298"/>
      <c r="C24" s="298"/>
      <c r="D24" s="298"/>
      <c r="E24" s="298"/>
      <c r="F24" s="298"/>
      <c r="G24" s="298"/>
      <c r="H24" s="298"/>
      <c r="I24" s="298"/>
      <c r="J24" s="298"/>
      <c r="K24" s="18"/>
      <c r="L24" s="18"/>
    </row>
    <row r="25" spans="1:13" ht="15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18"/>
      <c r="L25" s="18"/>
    </row>
    <row r="26" spans="1:13" ht="15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18"/>
      <c r="L26" s="18"/>
    </row>
    <row r="28" spans="1:13" ht="15" customHeight="1">
      <c r="A28" s="298" t="s">
        <v>351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</row>
    <row r="29" spans="1:13" ht="15" customHeight="1">
      <c r="A29" s="298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</row>
    <row r="30" spans="1:13" ht="15" customHeight="1">
      <c r="A30" s="298"/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</row>
    <row r="31" spans="1:13" ht="15" customHeight="1">
      <c r="A31" s="298"/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zoomScale="160" zoomScaleNormal="100" zoomScaleSheetLayoutView="160" workbookViewId="0">
      <selection activeCell="B13" sqref="B13"/>
    </sheetView>
  </sheetViews>
  <sheetFormatPr defaultRowHeight="15"/>
  <cols>
    <col min="1" max="1" width="15.85546875" customWidth="1"/>
    <col min="2" max="2" width="14.85546875" customWidth="1"/>
    <col min="3" max="3" width="7.5703125" bestFit="1" customWidth="1"/>
    <col min="4" max="4" width="9.5703125" bestFit="1" customWidth="1"/>
    <col min="5" max="5" width="13.42578125" customWidth="1"/>
    <col min="6" max="6" width="13.85546875" customWidth="1"/>
    <col min="7" max="7" width="8.28515625" customWidth="1"/>
    <col min="8" max="8" width="16.85546875" bestFit="1" customWidth="1"/>
    <col min="9" max="9" width="0.42578125" customWidth="1"/>
  </cols>
  <sheetData>
    <row r="1" spans="1:17" ht="21">
      <c r="A1" s="373" t="s">
        <v>84</v>
      </c>
      <c r="B1" s="373"/>
      <c r="C1" s="373"/>
      <c r="D1" s="373"/>
      <c r="E1" s="373"/>
      <c r="F1" s="373"/>
      <c r="G1" s="373"/>
      <c r="H1" s="373"/>
      <c r="I1" s="373"/>
      <c r="J1" s="244"/>
      <c r="K1" s="244"/>
      <c r="L1" s="244"/>
      <c r="M1" s="244"/>
      <c r="N1" s="244"/>
      <c r="O1" s="244"/>
      <c r="P1" s="244"/>
      <c r="Q1" s="244"/>
    </row>
    <row r="2" spans="1:17" ht="21">
      <c r="A2" s="373" t="s">
        <v>47</v>
      </c>
      <c r="B2" s="373"/>
      <c r="C2" s="373"/>
      <c r="D2" s="373"/>
      <c r="E2" s="373"/>
      <c r="F2" s="373"/>
      <c r="G2" s="373"/>
      <c r="H2" s="373"/>
      <c r="I2" s="373"/>
      <c r="J2" s="244"/>
      <c r="K2" s="244"/>
      <c r="L2" s="244"/>
      <c r="M2" s="244"/>
      <c r="N2" s="244"/>
      <c r="O2" s="244"/>
      <c r="P2" s="244"/>
      <c r="Q2" s="244"/>
    </row>
    <row r="3" spans="1:17" ht="21">
      <c r="A3" s="373" t="str">
        <f>سپرده!A3</f>
        <v>برای ماه منتهی به 1403/04/31</v>
      </c>
      <c r="B3" s="373"/>
      <c r="C3" s="373"/>
      <c r="D3" s="373"/>
      <c r="E3" s="373"/>
      <c r="F3" s="373"/>
      <c r="G3" s="373"/>
      <c r="H3" s="373"/>
      <c r="I3" s="373"/>
      <c r="J3" s="244"/>
      <c r="K3" s="244"/>
      <c r="L3" s="244"/>
      <c r="M3" s="244"/>
      <c r="N3" s="244"/>
      <c r="O3" s="244"/>
      <c r="P3" s="244"/>
      <c r="Q3" s="244"/>
    </row>
    <row r="5" spans="1:17">
      <c r="A5" s="374" t="s">
        <v>317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</row>
    <row r="7" spans="1:17" ht="38.25">
      <c r="A7" s="245" t="s">
        <v>318</v>
      </c>
      <c r="B7" s="245" t="s">
        <v>319</v>
      </c>
      <c r="C7" s="245" t="s">
        <v>320</v>
      </c>
      <c r="D7" s="245" t="s">
        <v>321</v>
      </c>
      <c r="E7" s="245" t="s">
        <v>322</v>
      </c>
      <c r="F7" s="246" t="s">
        <v>323</v>
      </c>
      <c r="G7" s="248" t="s">
        <v>324</v>
      </c>
      <c r="H7" s="246" t="s">
        <v>350</v>
      </c>
    </row>
    <row r="8" spans="1:17" ht="31.5">
      <c r="A8" s="249" t="s">
        <v>348</v>
      </c>
      <c r="B8" s="249" t="s">
        <v>333</v>
      </c>
      <c r="C8" s="249" t="s">
        <v>349</v>
      </c>
      <c r="D8" s="297">
        <f>اوراق!Y15</f>
        <v>800000</v>
      </c>
      <c r="E8" s="297">
        <f>اوراق!AC15</f>
        <v>800000000000</v>
      </c>
      <c r="F8" s="297">
        <v>17358616316</v>
      </c>
      <c r="G8" s="277">
        <v>0.23</v>
      </c>
      <c r="H8" s="277">
        <v>0.39</v>
      </c>
    </row>
    <row r="10" spans="1:17" ht="17.25">
      <c r="A10" s="370" t="s">
        <v>340</v>
      </c>
      <c r="B10" s="370"/>
      <c r="C10" s="370"/>
      <c r="D10" s="370"/>
      <c r="E10" s="370"/>
      <c r="F10" s="370"/>
    </row>
    <row r="20" spans="1:1">
      <c r="A20" t="s">
        <v>341</v>
      </c>
    </row>
    <row r="53" spans="34:34">
      <c r="AH53" t="s">
        <v>342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103"/>
  <sheetViews>
    <sheetView rightToLeft="1" view="pageBreakPreview" zoomScale="85" zoomScaleNormal="100" zoomScaleSheetLayoutView="85" workbookViewId="0">
      <selection activeCell="C13" sqref="C13"/>
    </sheetView>
  </sheetViews>
  <sheetFormatPr defaultColWidth="9.140625" defaultRowHeight="21.75"/>
  <cols>
    <col min="1" max="1" width="43" style="109" customWidth="1"/>
    <col min="2" max="2" width="0.7109375" style="109" customWidth="1"/>
    <col min="3" max="3" width="22.85546875" style="109" customWidth="1"/>
    <col min="4" max="4" width="0.7109375" style="109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09" customWidth="1"/>
    <col min="11" max="11" width="22" style="109" customWidth="1"/>
    <col min="12" max="12" width="0.7109375" style="109" customWidth="1"/>
    <col min="13" max="13" width="25.5703125" style="109" customWidth="1"/>
    <col min="14" max="15" width="18" style="109" customWidth="1"/>
    <col min="16" max="16384" width="9.140625" style="109"/>
  </cols>
  <sheetData>
    <row r="1" spans="1:14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4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4" ht="22.5">
      <c r="A3" s="362" t="str">
        <f>' سهام'!A3:W3</f>
        <v>برای ماه منتهی به 1403/04/31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1:14">
      <c r="A4" s="334" t="s">
        <v>28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</row>
    <row r="5" spans="1:14" ht="22.5" thickBot="1">
      <c r="A5" s="142"/>
      <c r="B5" s="142"/>
      <c r="C5" s="142"/>
      <c r="D5" s="141"/>
      <c r="E5" s="65"/>
      <c r="F5" s="65"/>
      <c r="G5" s="65"/>
      <c r="H5" s="65"/>
      <c r="I5" s="65"/>
      <c r="J5" s="142"/>
      <c r="K5" s="142"/>
      <c r="L5" s="142"/>
    </row>
    <row r="6" spans="1:14" ht="37.5" customHeight="1" thickBot="1">
      <c r="A6" s="375" t="s">
        <v>18</v>
      </c>
      <c r="B6" s="375"/>
      <c r="C6" s="375"/>
      <c r="D6" s="145"/>
      <c r="E6" s="376" t="s">
        <v>357</v>
      </c>
      <c r="F6" s="376"/>
      <c r="G6" s="376"/>
      <c r="H6" s="376"/>
      <c r="I6" s="375" t="s">
        <v>356</v>
      </c>
      <c r="J6" s="375"/>
      <c r="K6" s="375"/>
      <c r="L6" s="375"/>
    </row>
    <row r="7" spans="1:14" ht="37.5">
      <c r="A7" s="186" t="s">
        <v>14</v>
      </c>
      <c r="B7" s="145"/>
      <c r="C7" s="186" t="s">
        <v>9</v>
      </c>
      <c r="D7" s="181"/>
      <c r="E7" s="84" t="s">
        <v>15</v>
      </c>
      <c r="F7" s="85"/>
      <c r="G7" s="84" t="s">
        <v>16</v>
      </c>
      <c r="H7" s="86"/>
      <c r="I7" s="84" t="s">
        <v>15</v>
      </c>
      <c r="J7" s="145"/>
      <c r="K7" s="186" t="s">
        <v>16</v>
      </c>
      <c r="L7" s="145"/>
    </row>
    <row r="8" spans="1:14">
      <c r="A8" s="187" t="s">
        <v>108</v>
      </c>
      <c r="B8" s="145"/>
      <c r="C8" s="193" t="s">
        <v>97</v>
      </c>
      <c r="D8" s="181"/>
      <c r="E8" s="68">
        <f>VLOOKUP(A8,'سود سپرده بانکی'!$A$7:$N$100,8,0)</f>
        <v>2441</v>
      </c>
      <c r="F8" s="85"/>
      <c r="G8" s="108">
        <f>E8/$E$102</f>
        <v>4.8338250850657321E-7</v>
      </c>
      <c r="H8" s="93"/>
      <c r="I8" s="68">
        <f>VLOOKUP(A8,'سود سپرده بانکی'!$A$7:$N$100,14,0)</f>
        <v>16656</v>
      </c>
      <c r="J8" s="145"/>
      <c r="K8" s="108">
        <f>I8/$I$102</f>
        <v>7.235089192126072E-8</v>
      </c>
      <c r="L8" s="145"/>
      <c r="N8" s="185"/>
    </row>
    <row r="9" spans="1:14">
      <c r="A9" s="187" t="s">
        <v>101</v>
      </c>
      <c r="B9" s="145"/>
      <c r="C9" s="193" t="s">
        <v>103</v>
      </c>
      <c r="D9" s="181"/>
      <c r="E9" s="68">
        <f>VLOOKUP(A9,'سود سپرده بانکی'!$A$7:$N$100,8,0)</f>
        <v>0</v>
      </c>
      <c r="F9" s="85"/>
      <c r="G9" s="108">
        <f t="shared" ref="G9:G72" si="0">E9/$E$102</f>
        <v>0</v>
      </c>
      <c r="H9" s="93"/>
      <c r="I9" s="68">
        <f>VLOOKUP(A9,'سود سپرده بانکی'!$A$7:$N$100,14,0)</f>
        <v>8512459201</v>
      </c>
      <c r="J9" s="145"/>
      <c r="K9" s="108">
        <f t="shared" ref="K9:K72" si="1">I9/$I$102</f>
        <v>3.6976706030000743E-2</v>
      </c>
      <c r="L9" s="145"/>
      <c r="N9" s="185"/>
    </row>
    <row r="10" spans="1:14">
      <c r="A10" s="187" t="s">
        <v>178</v>
      </c>
      <c r="B10" s="145"/>
      <c r="C10" s="193" t="s">
        <v>200</v>
      </c>
      <c r="D10" s="181"/>
      <c r="E10" s="68">
        <f>VLOOKUP(A10,'سود سپرده بانکی'!$A$7:$N$100,8,0)</f>
        <v>0</v>
      </c>
      <c r="F10" s="85"/>
      <c r="G10" s="108">
        <f t="shared" si="0"/>
        <v>0</v>
      </c>
      <c r="H10" s="93"/>
      <c r="I10" s="68">
        <f>VLOOKUP(A10,'سود سپرده بانکی'!$A$7:$N$100,14,0)</f>
        <v>1133061072.2616823</v>
      </c>
      <c r="J10" s="145"/>
      <c r="K10" s="108">
        <f t="shared" si="1"/>
        <v>4.9218287211450981E-3</v>
      </c>
      <c r="L10" s="145"/>
      <c r="N10" s="185"/>
    </row>
    <row r="11" spans="1:14">
      <c r="A11" s="187" t="s">
        <v>113</v>
      </c>
      <c r="B11" s="145"/>
      <c r="C11" s="193" t="s">
        <v>121</v>
      </c>
      <c r="D11" s="181"/>
      <c r="E11" s="68">
        <f>VLOOKUP(A11,'سود سپرده بانکی'!$A$7:$N$100,8,0)</f>
        <v>0</v>
      </c>
      <c r="F11" s="85"/>
      <c r="G11" s="108">
        <f t="shared" si="0"/>
        <v>0</v>
      </c>
      <c r="H11" s="93"/>
      <c r="I11" s="68">
        <f>VLOOKUP(A11,'سود سپرده بانکی'!$A$7:$N$100,14,0)</f>
        <v>10163455.833333334</v>
      </c>
      <c r="J11" s="145"/>
      <c r="K11" s="108">
        <f t="shared" si="1"/>
        <v>4.4148360623439413E-5</v>
      </c>
      <c r="L11" s="145"/>
      <c r="N11" s="185"/>
    </row>
    <row r="12" spans="1:14">
      <c r="A12" s="187" t="s">
        <v>115</v>
      </c>
      <c r="B12" s="145"/>
      <c r="C12" s="193" t="s">
        <v>120</v>
      </c>
      <c r="D12" s="181"/>
      <c r="E12" s="68">
        <f>VLOOKUP(A12,'سود سپرده بانکی'!$A$7:$N$100,8,0)</f>
        <v>0</v>
      </c>
      <c r="F12" s="85"/>
      <c r="G12" s="108">
        <f t="shared" si="0"/>
        <v>0</v>
      </c>
      <c r="H12" s="93"/>
      <c r="I12" s="68">
        <f>VLOOKUP(A12,'سود سپرده بانکی'!$A$7:$N$100,14,0)</f>
        <v>13335817.924528301</v>
      </c>
      <c r="J12" s="145"/>
      <c r="K12" s="108">
        <f t="shared" si="1"/>
        <v>5.792857356743267E-5</v>
      </c>
      <c r="L12" s="145"/>
      <c r="N12" s="185"/>
    </row>
    <row r="13" spans="1:14">
      <c r="A13" s="187" t="s">
        <v>181</v>
      </c>
      <c r="B13" s="145"/>
      <c r="C13" s="193" t="s">
        <v>203</v>
      </c>
      <c r="D13" s="181"/>
      <c r="E13" s="68">
        <f>VLOOKUP(A13,'سود سپرده بانکی'!$A$7:$N$100,8,0)</f>
        <v>0</v>
      </c>
      <c r="F13" s="85"/>
      <c r="G13" s="108">
        <f t="shared" si="0"/>
        <v>0</v>
      </c>
      <c r="H13" s="93"/>
      <c r="I13" s="68">
        <f>VLOOKUP(A13,'سود سپرده بانکی'!$A$7:$N$100,14,0)</f>
        <v>11734121894.433962</v>
      </c>
      <c r="J13" s="145"/>
      <c r="K13" s="108">
        <f t="shared" si="1"/>
        <v>5.0971072584959816E-2</v>
      </c>
      <c r="L13" s="145"/>
      <c r="N13" s="185"/>
    </row>
    <row r="14" spans="1:14">
      <c r="A14" s="187" t="s">
        <v>126</v>
      </c>
      <c r="B14" s="145"/>
      <c r="C14" s="193" t="s">
        <v>129</v>
      </c>
      <c r="D14" s="181"/>
      <c r="E14" s="68">
        <f>VLOOKUP(A14,'سود سپرده بانکی'!$A$7:$N$100,8,0)</f>
        <v>0</v>
      </c>
      <c r="F14" s="85"/>
      <c r="G14" s="108">
        <f t="shared" si="0"/>
        <v>0</v>
      </c>
      <c r="H14" s="93"/>
      <c r="I14" s="68">
        <f>VLOOKUP(A14,'سود سپرده بانکی'!$A$7:$N$100,14,0)</f>
        <v>3201617668.3333335</v>
      </c>
      <c r="J14" s="145"/>
      <c r="K14" s="108">
        <f t="shared" si="1"/>
        <v>1.3907294302040331E-2</v>
      </c>
      <c r="L14" s="145"/>
      <c r="N14" s="185"/>
    </row>
    <row r="15" spans="1:14">
      <c r="A15" s="187" t="s">
        <v>124</v>
      </c>
      <c r="B15" s="145"/>
      <c r="C15" s="193" t="s">
        <v>127</v>
      </c>
      <c r="D15" s="181"/>
      <c r="E15" s="68">
        <f>VLOOKUP(A15,'سود سپرده بانکی'!$A$7:$N$100,8,0)</f>
        <v>0</v>
      </c>
      <c r="F15" s="85"/>
      <c r="G15" s="108">
        <f t="shared" si="0"/>
        <v>0</v>
      </c>
      <c r="H15" s="93"/>
      <c r="I15" s="68">
        <f>VLOOKUP(A15,'سود سپرده بانکی'!$A$7:$N$100,14,0)</f>
        <v>2815119723.3962264</v>
      </c>
      <c r="J15" s="145"/>
      <c r="K15" s="108">
        <f t="shared" si="1"/>
        <v>1.2228411554565907E-2</v>
      </c>
      <c r="L15" s="145"/>
      <c r="N15" s="185"/>
    </row>
    <row r="16" spans="1:14">
      <c r="A16" s="187" t="s">
        <v>107</v>
      </c>
      <c r="B16" s="145"/>
      <c r="C16" s="193" t="s">
        <v>100</v>
      </c>
      <c r="D16" s="181"/>
      <c r="E16" s="68">
        <f>VLOOKUP(A16,'سود سپرده بانکی'!$A$7:$N$100,8,0)</f>
        <v>5478</v>
      </c>
      <c r="F16" s="85"/>
      <c r="G16" s="108">
        <f t="shared" si="0"/>
        <v>1.0847887675538746E-6</v>
      </c>
      <c r="H16" s="93"/>
      <c r="I16" s="68">
        <f>VLOOKUP(A16,'سود سپرده بانکی'!$A$7:$N$100,14,0)</f>
        <v>163743151</v>
      </c>
      <c r="J16" s="145"/>
      <c r="K16" s="108">
        <f t="shared" si="1"/>
        <v>7.1127299596828017E-4</v>
      </c>
      <c r="L16" s="145"/>
      <c r="N16" s="185"/>
    </row>
    <row r="17" spans="1:14">
      <c r="A17" s="187" t="s">
        <v>105</v>
      </c>
      <c r="B17" s="145"/>
      <c r="C17" s="193" t="s">
        <v>95</v>
      </c>
      <c r="D17" s="181"/>
      <c r="E17" s="68">
        <f>VLOOKUP(A17,'سود سپرده بانکی'!$A$7:$N$100,8,0)</f>
        <v>10341</v>
      </c>
      <c r="F17" s="85"/>
      <c r="G17" s="108">
        <f t="shared" si="0"/>
        <v>2.0477912824524677E-6</v>
      </c>
      <c r="H17" s="93"/>
      <c r="I17" s="68">
        <f>VLOOKUP(A17,'سود سپرده بانکی'!$A$7:$N$100,14,0)</f>
        <v>69867</v>
      </c>
      <c r="J17" s="145"/>
      <c r="K17" s="108">
        <f t="shared" si="1"/>
        <v>3.0349061994853041E-7</v>
      </c>
      <c r="L17" s="145"/>
      <c r="N17" s="185"/>
    </row>
    <row r="18" spans="1:14">
      <c r="A18" s="187" t="s">
        <v>114</v>
      </c>
      <c r="B18" s="145"/>
      <c r="C18" s="193" t="s">
        <v>119</v>
      </c>
      <c r="D18" s="181"/>
      <c r="E18" s="68">
        <f>VLOOKUP(A18,'سود سپرده بانکی'!$A$7:$N$100,8,0)</f>
        <v>1538</v>
      </c>
      <c r="F18" s="85"/>
      <c r="G18" s="108">
        <f t="shared" si="0"/>
        <v>3.0456464485174502E-7</v>
      </c>
      <c r="H18" s="93"/>
      <c r="I18" s="68">
        <f>VLOOKUP(A18,'سود سپرده بانکی'!$A$7:$N$100,14,0)</f>
        <v>20575</v>
      </c>
      <c r="J18" s="145"/>
      <c r="K18" s="108">
        <f t="shared" si="1"/>
        <v>8.9374375677229788E-8</v>
      </c>
      <c r="L18" s="145"/>
      <c r="N18" s="185"/>
    </row>
    <row r="19" spans="1:14">
      <c r="A19" s="187" t="s">
        <v>148</v>
      </c>
      <c r="B19" s="145"/>
      <c r="C19" s="193" t="s">
        <v>158</v>
      </c>
      <c r="D19" s="181"/>
      <c r="E19" s="68">
        <f>VLOOKUP(A19,'سود سپرده بانکی'!$A$7:$N$100,8,0)</f>
        <v>0</v>
      </c>
      <c r="F19" s="85"/>
      <c r="G19" s="108">
        <f t="shared" si="0"/>
        <v>0</v>
      </c>
      <c r="H19" s="93"/>
      <c r="I19" s="68">
        <f>VLOOKUP(A19,'سود سپرده بانکی'!$A$7:$N$100,14,0)</f>
        <v>3226387548</v>
      </c>
      <c r="J19" s="145"/>
      <c r="K19" s="108">
        <f t="shared" si="1"/>
        <v>1.4014890536830535E-2</v>
      </c>
      <c r="L19" s="145"/>
      <c r="N19" s="185"/>
    </row>
    <row r="20" spans="1:14">
      <c r="A20" s="187" t="s">
        <v>154</v>
      </c>
      <c r="B20" s="145"/>
      <c r="C20" s="193" t="s">
        <v>164</v>
      </c>
      <c r="D20" s="181"/>
      <c r="E20" s="68">
        <f>VLOOKUP(A20,'سود سپرده بانکی'!$A$7:$N$100,8,0)</f>
        <v>0</v>
      </c>
      <c r="F20" s="85"/>
      <c r="G20" s="108">
        <f t="shared" si="0"/>
        <v>0</v>
      </c>
      <c r="H20" s="93"/>
      <c r="I20" s="68">
        <f>VLOOKUP(A20,'سود سپرده بانکی'!$A$7:$N$100,14,0)</f>
        <v>2568975880</v>
      </c>
      <c r="J20" s="145"/>
      <c r="K20" s="108">
        <f t="shared" si="1"/>
        <v>1.1159203664877861E-2</v>
      </c>
      <c r="L20" s="145"/>
      <c r="N20" s="185"/>
    </row>
    <row r="21" spans="1:14">
      <c r="A21" s="187" t="s">
        <v>147</v>
      </c>
      <c r="B21" s="145"/>
      <c r="C21" s="193" t="s">
        <v>157</v>
      </c>
      <c r="D21" s="181"/>
      <c r="E21" s="68">
        <f>VLOOKUP(A21,'سود سپرده بانکی'!$A$7:$N$100,8,0)</f>
        <v>3732</v>
      </c>
      <c r="F21" s="85"/>
      <c r="G21" s="108">
        <f t="shared" si="0"/>
        <v>7.3903462586912385E-7</v>
      </c>
      <c r="H21" s="93"/>
      <c r="I21" s="68">
        <f>VLOOKUP(A21,'سود سپرده بانکی'!$A$7:$N$100,14,0)</f>
        <v>10911483727</v>
      </c>
      <c r="J21" s="145"/>
      <c r="K21" s="108">
        <f t="shared" si="1"/>
        <v>4.7397669298317249E-2</v>
      </c>
      <c r="L21" s="145"/>
      <c r="N21" s="185"/>
    </row>
    <row r="22" spans="1:14">
      <c r="A22" s="187" t="s">
        <v>155</v>
      </c>
      <c r="B22" s="7"/>
      <c r="C22" s="193" t="s">
        <v>165</v>
      </c>
      <c r="D22" s="7"/>
      <c r="E22" s="68">
        <f>VLOOKUP(A22,'سود سپرده بانکی'!$A$7:$N$100,8,0)</f>
        <v>0</v>
      </c>
      <c r="F22" s="7"/>
      <c r="G22" s="108">
        <f t="shared" si="0"/>
        <v>0</v>
      </c>
      <c r="H22" s="7"/>
      <c r="I22" s="68">
        <f>VLOOKUP(A22,'سود سپرده بانکی'!$A$7:$N$100,14,0)</f>
        <v>657637929.81132078</v>
      </c>
      <c r="J22" s="7"/>
      <c r="K22" s="108">
        <f t="shared" si="1"/>
        <v>2.8566697156040175E-3</v>
      </c>
      <c r="L22" s="145"/>
      <c r="N22" s="185"/>
    </row>
    <row r="23" spans="1:14">
      <c r="A23" s="187" t="s">
        <v>150</v>
      </c>
      <c r="B23" s="7"/>
      <c r="C23" s="193" t="s">
        <v>160</v>
      </c>
      <c r="D23" s="7"/>
      <c r="E23" s="68">
        <f>VLOOKUP(A23,'سود سپرده بانکی'!$A$7:$N$100,8,0)</f>
        <v>0</v>
      </c>
      <c r="F23" s="7"/>
      <c r="G23" s="108">
        <f t="shared" si="0"/>
        <v>0</v>
      </c>
      <c r="H23" s="7"/>
      <c r="I23" s="68">
        <f>VLOOKUP(A23,'سود سپرده بانکی'!$A$7:$N$100,14,0)</f>
        <v>1231643837.5471697</v>
      </c>
      <c r="J23" s="7"/>
      <c r="K23" s="108">
        <f t="shared" si="1"/>
        <v>5.3500558462933516E-3</v>
      </c>
      <c r="L23" s="145"/>
      <c r="N23" s="185"/>
    </row>
    <row r="24" spans="1:14">
      <c r="A24" s="187" t="s">
        <v>135</v>
      </c>
      <c r="B24" s="7"/>
      <c r="C24" s="193" t="s">
        <v>140</v>
      </c>
      <c r="D24" s="7"/>
      <c r="E24" s="68">
        <f>VLOOKUP(A24,'سود سپرده بانکی'!$A$7:$N$100,8,0)</f>
        <v>0</v>
      </c>
      <c r="F24" s="7"/>
      <c r="G24" s="108">
        <f t="shared" si="0"/>
        <v>0</v>
      </c>
      <c r="H24" s="7"/>
      <c r="I24" s="68">
        <f>VLOOKUP(A24,'سود سپرده بانکی'!$A$7:$N$100,14,0)</f>
        <v>883561645</v>
      </c>
      <c r="J24" s="7"/>
      <c r="K24" s="108">
        <f t="shared" si="1"/>
        <v>3.8380447336194964E-3</v>
      </c>
      <c r="L24" s="145"/>
      <c r="N24" s="185"/>
    </row>
    <row r="25" spans="1:14">
      <c r="A25" s="187" t="s">
        <v>136</v>
      </c>
      <c r="B25" s="7"/>
      <c r="C25" s="193" t="s">
        <v>141</v>
      </c>
      <c r="D25" s="7"/>
      <c r="E25" s="68">
        <f>VLOOKUP(A25,'سود سپرده بانکی'!$A$7:$N$100,8,0)</f>
        <v>0</v>
      </c>
      <c r="F25" s="7"/>
      <c r="G25" s="108">
        <f t="shared" si="0"/>
        <v>0</v>
      </c>
      <c r="H25" s="7"/>
      <c r="I25" s="68">
        <f>VLOOKUP(A25,'سود سپرده بانکی'!$A$7:$N$100,14,0)</f>
        <v>137638449.16666666</v>
      </c>
      <c r="J25" s="7"/>
      <c r="K25" s="108">
        <f t="shared" si="1"/>
        <v>5.9787851584218519E-4</v>
      </c>
      <c r="L25" s="145"/>
      <c r="N25" s="185"/>
    </row>
    <row r="26" spans="1:14">
      <c r="A26" s="187" t="s">
        <v>152</v>
      </c>
      <c r="B26" s="7"/>
      <c r="C26" s="193" t="s">
        <v>162</v>
      </c>
      <c r="D26" s="7"/>
      <c r="E26" s="68">
        <f>VLOOKUP(A26,'سود سپرده بانکی'!$A$7:$N$100,8,0)</f>
        <v>0</v>
      </c>
      <c r="F26" s="7"/>
      <c r="G26" s="108">
        <f t="shared" si="0"/>
        <v>0</v>
      </c>
      <c r="H26" s="7"/>
      <c r="I26" s="68">
        <f>VLOOKUP(A26,'سود سپرده بانکی'!$A$7:$N$100,14,0)</f>
        <v>39326485.833333336</v>
      </c>
      <c r="J26" s="7"/>
      <c r="K26" s="108">
        <f t="shared" si="1"/>
        <v>1.7082770930418415E-4</v>
      </c>
      <c r="L26" s="145"/>
      <c r="N26" s="185"/>
    </row>
    <row r="27" spans="1:14">
      <c r="A27" s="187" t="s">
        <v>138</v>
      </c>
      <c r="B27" s="7"/>
      <c r="C27" s="193" t="s">
        <v>143</v>
      </c>
      <c r="D27" s="7"/>
      <c r="E27" s="68">
        <f>VLOOKUP(A27,'سود سپرده بانکی'!$A$7:$N$100,8,0)</f>
        <v>0</v>
      </c>
      <c r="F27" s="7"/>
      <c r="G27" s="108">
        <f t="shared" si="0"/>
        <v>0</v>
      </c>
      <c r="H27" s="7"/>
      <c r="I27" s="68">
        <f>VLOOKUP(A27,'سود سپرده بانکی'!$A$7:$N$100,14,0)</f>
        <v>51828902.830188677</v>
      </c>
      <c r="J27" s="7"/>
      <c r="K27" s="108">
        <f t="shared" si="1"/>
        <v>2.2513612794575557E-4</v>
      </c>
      <c r="L27" s="145"/>
      <c r="N27" s="185"/>
    </row>
    <row r="28" spans="1:14">
      <c r="A28" s="187" t="s">
        <v>137</v>
      </c>
      <c r="B28" s="7"/>
      <c r="C28" s="193" t="s">
        <v>142</v>
      </c>
      <c r="D28" s="7"/>
      <c r="E28" s="68">
        <f>VLOOKUP(A28,'سود سپرده بانکی'!$A$7:$N$100,8,0)</f>
        <v>0</v>
      </c>
      <c r="F28" s="7"/>
      <c r="G28" s="108">
        <f t="shared" si="0"/>
        <v>0</v>
      </c>
      <c r="H28" s="7"/>
      <c r="I28" s="68">
        <f>VLOOKUP(A28,'سود سپرده بانکی'!$A$7:$N$100,14,0)</f>
        <v>80136988.301886797</v>
      </c>
      <c r="J28" s="7"/>
      <c r="K28" s="108">
        <f t="shared" si="1"/>
        <v>3.481017398850352E-4</v>
      </c>
      <c r="L28" s="145"/>
      <c r="N28" s="185"/>
    </row>
    <row r="29" spans="1:14">
      <c r="A29" s="187" t="s">
        <v>284</v>
      </c>
      <c r="B29" s="7"/>
      <c r="C29" s="193" t="s">
        <v>299</v>
      </c>
      <c r="D29" s="7"/>
      <c r="E29" s="68">
        <f>VLOOKUP(A29,'سود سپرده بانکی'!$A$7:$N$100,8,0)</f>
        <v>0</v>
      </c>
      <c r="F29" s="7"/>
      <c r="G29" s="108">
        <f t="shared" si="0"/>
        <v>0</v>
      </c>
      <c r="H29" s="7"/>
      <c r="I29" s="68">
        <f>VLOOKUP(A29,'سود سپرده بانکی'!$A$7:$N$100,14,0)</f>
        <v>3879139421.5000005</v>
      </c>
      <c r="J29" s="7"/>
      <c r="K29" s="108">
        <f t="shared" si="1"/>
        <v>1.685033603701059E-2</v>
      </c>
      <c r="L29" s="145"/>
      <c r="N29" s="185"/>
    </row>
    <row r="30" spans="1:14">
      <c r="A30" s="187" t="s">
        <v>285</v>
      </c>
      <c r="B30" s="7"/>
      <c r="C30" s="193" t="s">
        <v>300</v>
      </c>
      <c r="D30" s="7"/>
      <c r="E30" s="68">
        <f>VLOOKUP(A30,'سود سپرده بانکی'!$A$7:$N$100,8,0)</f>
        <v>0</v>
      </c>
      <c r="F30" s="7"/>
      <c r="G30" s="108">
        <f t="shared" si="0"/>
        <v>0</v>
      </c>
      <c r="H30" s="7"/>
      <c r="I30" s="68">
        <f>VLOOKUP(A30,'سود سپرده بانکی'!$A$7:$N$100,14,0)</f>
        <v>11305734923.500002</v>
      </c>
      <c r="J30" s="7"/>
      <c r="K30" s="108">
        <f t="shared" si="1"/>
        <v>4.9110230880197614E-2</v>
      </c>
      <c r="L30" s="145"/>
      <c r="N30" s="185"/>
    </row>
    <row r="31" spans="1:14">
      <c r="A31" s="187" t="s">
        <v>153</v>
      </c>
      <c r="B31" s="7"/>
      <c r="C31" s="193" t="s">
        <v>163</v>
      </c>
      <c r="D31" s="7"/>
      <c r="E31" s="68">
        <f>VLOOKUP(A31,'سود سپرده بانکی'!$A$7:$N$100,8,0)</f>
        <v>0</v>
      </c>
      <c r="F31" s="7"/>
      <c r="G31" s="108">
        <f t="shared" si="0"/>
        <v>0</v>
      </c>
      <c r="H31" s="7"/>
      <c r="I31" s="68">
        <f>VLOOKUP(A31,'سود سپرده بانکی'!$A$7:$N$100,14,0)</f>
        <v>920809462.92452824</v>
      </c>
      <c r="J31" s="7"/>
      <c r="K31" s="108">
        <f t="shared" si="1"/>
        <v>3.9998430554831097E-3</v>
      </c>
      <c r="L31" s="145"/>
      <c r="N31" s="185"/>
    </row>
    <row r="32" spans="1:14">
      <c r="A32" s="187" t="s">
        <v>173</v>
      </c>
      <c r="B32" s="7"/>
      <c r="C32" s="193" t="s">
        <v>195</v>
      </c>
      <c r="D32" s="7"/>
      <c r="E32" s="68">
        <f>VLOOKUP(A32,'سود سپرده بانکی'!$A$7:$N$100,8,0)</f>
        <v>8447</v>
      </c>
      <c r="F32" s="7"/>
      <c r="G32" s="108">
        <f t="shared" si="0"/>
        <v>1.6727292295596166E-6</v>
      </c>
      <c r="H32" s="7"/>
      <c r="I32" s="68">
        <f>VLOOKUP(A32,'سود سپرده بانکی'!$A$7:$N$100,14,0)</f>
        <v>295931015</v>
      </c>
      <c r="J32" s="7"/>
      <c r="K32" s="108">
        <f t="shared" si="1"/>
        <v>1.2854750769941154E-3</v>
      </c>
      <c r="L32" s="145"/>
      <c r="N32" s="185"/>
    </row>
    <row r="33" spans="1:14">
      <c r="A33" s="187" t="s">
        <v>272</v>
      </c>
      <c r="B33" s="7"/>
      <c r="C33" s="193" t="s">
        <v>277</v>
      </c>
      <c r="D33" s="7"/>
      <c r="E33" s="68">
        <f>VLOOKUP(A33,'سود سپرده بانکی'!$A$7:$N$100,8,0)</f>
        <v>942709615</v>
      </c>
      <c r="F33" s="7"/>
      <c r="G33" s="108">
        <f t="shared" si="0"/>
        <v>0.18668141683407041</v>
      </c>
      <c r="H33" s="7"/>
      <c r="I33" s="68">
        <f>VLOOKUP(A33,'سود سپرده بانکی'!$A$7:$N$100,14,0)</f>
        <v>4586294059</v>
      </c>
      <c r="J33" s="7"/>
      <c r="K33" s="108">
        <f t="shared" si="1"/>
        <v>1.9922098089687149E-2</v>
      </c>
      <c r="L33" s="145"/>
      <c r="N33" s="185"/>
    </row>
    <row r="34" spans="1:14">
      <c r="A34" s="187" t="s">
        <v>257</v>
      </c>
      <c r="B34" s="7"/>
      <c r="C34" s="193" t="s">
        <v>264</v>
      </c>
      <c r="D34" s="7"/>
      <c r="E34" s="68">
        <f>VLOOKUP(A34,'سود سپرده بانکی'!$A$7:$N$100,8,0)</f>
        <v>82272315</v>
      </c>
      <c r="F34" s="7"/>
      <c r="G34" s="108">
        <f t="shared" si="0"/>
        <v>1.6292092587194992E-2</v>
      </c>
      <c r="H34" s="7"/>
      <c r="I34" s="68">
        <f>VLOOKUP(A34,'سود سپرده بانکی'!$A$7:$N$100,14,0)</f>
        <v>825800240</v>
      </c>
      <c r="J34" s="7"/>
      <c r="K34" s="108">
        <f t="shared" si="1"/>
        <v>3.5871388036017751E-3</v>
      </c>
      <c r="L34" s="145"/>
      <c r="N34" s="185"/>
    </row>
    <row r="35" spans="1:14">
      <c r="A35" s="187" t="s">
        <v>286</v>
      </c>
      <c r="B35" s="7"/>
      <c r="C35" s="193" t="s">
        <v>301</v>
      </c>
      <c r="D35" s="7"/>
      <c r="E35" s="68">
        <f>VLOOKUP(A35,'سود سپرده بانکی'!$A$7:$N$100,8,0)</f>
        <v>37569452</v>
      </c>
      <c r="F35" s="7"/>
      <c r="G35" s="108">
        <f t="shared" si="0"/>
        <v>7.4397443469796367E-3</v>
      </c>
      <c r="H35" s="7"/>
      <c r="I35" s="68">
        <f>VLOOKUP(A35,'سود سپرده بانکی'!$A$7:$N$100,14,0)</f>
        <v>98695104</v>
      </c>
      <c r="J35" s="7"/>
      <c r="K35" s="108">
        <f t="shared" si="1"/>
        <v>4.2871510582742476E-4</v>
      </c>
      <c r="L35" s="145"/>
      <c r="N35" s="185"/>
    </row>
    <row r="36" spans="1:14">
      <c r="A36" s="187" t="s">
        <v>287</v>
      </c>
      <c r="B36" s="7"/>
      <c r="C36" s="193" t="s">
        <v>302</v>
      </c>
      <c r="D36" s="7"/>
      <c r="E36" s="68">
        <f>VLOOKUP(A36,'سود سپرده بانکی'!$A$7:$N$100,8,0)</f>
        <v>2277732</v>
      </c>
      <c r="F36" s="7"/>
      <c r="G36" s="108">
        <f t="shared" si="0"/>
        <v>4.5105112980978863E-4</v>
      </c>
      <c r="H36" s="7"/>
      <c r="I36" s="68">
        <f>VLOOKUP(A36,'سود سپرده بانکی'!$A$7:$N$100,14,0)</f>
        <v>118442467</v>
      </c>
      <c r="J36" s="7"/>
      <c r="K36" s="108">
        <f t="shared" si="1"/>
        <v>5.14494364121307E-4</v>
      </c>
      <c r="L36" s="145"/>
      <c r="N36" s="185"/>
    </row>
    <row r="37" spans="1:14">
      <c r="A37" s="187" t="s">
        <v>288</v>
      </c>
      <c r="B37" s="7"/>
      <c r="C37" s="193" t="s">
        <v>303</v>
      </c>
      <c r="D37" s="7"/>
      <c r="E37" s="68">
        <f>VLOOKUP(A37,'سود سپرده بانکی'!$A$7:$N$100,8,0)</f>
        <v>20627264</v>
      </c>
      <c r="F37" s="7"/>
      <c r="G37" s="108">
        <f t="shared" si="0"/>
        <v>4.0847433903921882E-3</v>
      </c>
      <c r="H37" s="7"/>
      <c r="I37" s="68">
        <f>VLOOKUP(A37,'سود سپرده بانکی'!$A$7:$N$100,14,0)</f>
        <v>546622397</v>
      </c>
      <c r="J37" s="7"/>
      <c r="K37" s="108">
        <f t="shared" si="1"/>
        <v>2.3744367175244636E-3</v>
      </c>
      <c r="L37" s="145"/>
      <c r="N37" s="185"/>
    </row>
    <row r="38" spans="1:14">
      <c r="A38" s="187" t="s">
        <v>289</v>
      </c>
      <c r="B38" s="7"/>
      <c r="C38" s="193" t="s">
        <v>304</v>
      </c>
      <c r="D38" s="7"/>
      <c r="E38" s="68">
        <f>VLOOKUP(A38,'سود سپرده بانکی'!$A$7:$N$100,8,0)</f>
        <v>11606291</v>
      </c>
      <c r="F38" s="7"/>
      <c r="G38" s="108">
        <f t="shared" si="0"/>
        <v>2.2983523384011734E-3</v>
      </c>
      <c r="H38" s="7"/>
      <c r="I38" s="68">
        <f>VLOOKUP(A38,'سود سپرده بانکی'!$A$7:$N$100,14,0)</f>
        <v>307566986.00000006</v>
      </c>
      <c r="J38" s="7"/>
      <c r="K38" s="108">
        <f t="shared" si="1"/>
        <v>1.3360197984290294E-3</v>
      </c>
      <c r="L38" s="145"/>
      <c r="N38" s="185"/>
    </row>
    <row r="39" spans="1:14">
      <c r="A39" s="187" t="s">
        <v>290</v>
      </c>
      <c r="B39" s="7"/>
      <c r="C39" s="193" t="s">
        <v>305</v>
      </c>
      <c r="D39" s="7"/>
      <c r="E39" s="68">
        <f>VLOOKUP(A39,'سود سپرده بانکی'!$A$7:$N$100,8,0)</f>
        <v>19835753</v>
      </c>
      <c r="F39" s="7"/>
      <c r="G39" s="108">
        <f t="shared" si="0"/>
        <v>3.9280032950662781E-3</v>
      </c>
      <c r="H39" s="7"/>
      <c r="I39" s="68">
        <f>VLOOKUP(A39,'سود سپرده بانکی'!$A$7:$N$100,14,0)</f>
        <v>52108601</v>
      </c>
      <c r="J39" s="7"/>
      <c r="K39" s="108">
        <f t="shared" si="1"/>
        <v>2.2635109024490263E-4</v>
      </c>
      <c r="L39" s="145"/>
      <c r="N39" s="185"/>
    </row>
    <row r="40" spans="1:14">
      <c r="A40" s="187" t="s">
        <v>291</v>
      </c>
      <c r="B40" s="7"/>
      <c r="C40" s="193" t="s">
        <v>306</v>
      </c>
      <c r="D40" s="7"/>
      <c r="E40" s="68">
        <f>VLOOKUP(A40,'سود سپرده بانکی'!$A$7:$N$100,8,0)</f>
        <v>77022126</v>
      </c>
      <c r="F40" s="7"/>
      <c r="G40" s="108">
        <f t="shared" si="0"/>
        <v>1.5252416418021037E-2</v>
      </c>
      <c r="H40" s="7"/>
      <c r="I40" s="68">
        <f>VLOOKUP(A40,'سود سپرده بانکی'!$A$7:$N$100,14,0)</f>
        <v>1386398219.0000002</v>
      </c>
      <c r="J40" s="7"/>
      <c r="K40" s="108">
        <f t="shared" si="1"/>
        <v>6.0222831233607927E-3</v>
      </c>
      <c r="L40" s="145"/>
      <c r="N40" s="185"/>
    </row>
    <row r="41" spans="1:14">
      <c r="A41" s="187" t="s">
        <v>292</v>
      </c>
      <c r="B41" s="7"/>
      <c r="C41" s="193" t="s">
        <v>307</v>
      </c>
      <c r="D41" s="7"/>
      <c r="E41" s="68">
        <f>VLOOKUP(A41,'سود سپرده بانکی'!$A$7:$N$100,8,0)</f>
        <v>0</v>
      </c>
      <c r="F41" s="7"/>
      <c r="G41" s="108">
        <f t="shared" si="0"/>
        <v>0</v>
      </c>
      <c r="H41" s="7"/>
      <c r="I41" s="68">
        <f>VLOOKUP(A41,'سود سپرده بانکی'!$A$7:$N$100,14,0)</f>
        <v>356377808</v>
      </c>
      <c r="J41" s="7"/>
      <c r="K41" s="108">
        <f t="shared" si="1"/>
        <v>1.5480458855513812E-3</v>
      </c>
      <c r="L41" s="145"/>
      <c r="N41" s="185"/>
    </row>
    <row r="42" spans="1:14">
      <c r="A42" s="187" t="s">
        <v>293</v>
      </c>
      <c r="B42" s="7"/>
      <c r="C42" s="193" t="s">
        <v>308</v>
      </c>
      <c r="D42" s="7"/>
      <c r="E42" s="68">
        <f>VLOOKUP(A42,'سود سپرده بانکی'!$A$7:$N$100,8,0)</f>
        <v>0</v>
      </c>
      <c r="F42" s="7"/>
      <c r="G42" s="108">
        <f t="shared" si="0"/>
        <v>0</v>
      </c>
      <c r="H42" s="7"/>
      <c r="I42" s="68">
        <f>VLOOKUP(A42,'سود سپرده بانکی'!$A$7:$N$100,14,0)</f>
        <v>205648459</v>
      </c>
      <c r="J42" s="7"/>
      <c r="K42" s="108">
        <f t="shared" si="1"/>
        <v>8.9330267956789242E-4</v>
      </c>
      <c r="L42" s="145"/>
      <c r="N42" s="185"/>
    </row>
    <row r="43" spans="1:14">
      <c r="A43" s="187" t="s">
        <v>294</v>
      </c>
      <c r="B43" s="7"/>
      <c r="C43" s="193" t="s">
        <v>309</v>
      </c>
      <c r="D43" s="7"/>
      <c r="E43" s="68">
        <f>VLOOKUP(A43,'سود سپرده بانکی'!$A$7:$N$100,8,0)</f>
        <v>0</v>
      </c>
      <c r="F43" s="7"/>
      <c r="G43" s="108">
        <f t="shared" si="0"/>
        <v>0</v>
      </c>
      <c r="H43" s="7"/>
      <c r="I43" s="68">
        <f>VLOOKUP(A43,'سود سپرده بانکی'!$A$7:$N$100,14,0)</f>
        <v>4068493151</v>
      </c>
      <c r="J43" s="7"/>
      <c r="K43" s="108">
        <f t="shared" si="1"/>
        <v>1.7672857123582519E-2</v>
      </c>
      <c r="L43" s="145"/>
      <c r="N43" s="185"/>
    </row>
    <row r="44" spans="1:14">
      <c r="A44" s="187" t="s">
        <v>295</v>
      </c>
      <c r="B44" s="7"/>
      <c r="C44" s="193" t="s">
        <v>310</v>
      </c>
      <c r="D44" s="7"/>
      <c r="E44" s="68">
        <f>VLOOKUP(A44,'سود سپرده بانکی'!$A$7:$N$100,8,0)</f>
        <v>13401368</v>
      </c>
      <c r="F44" s="7"/>
      <c r="G44" s="108">
        <f t="shared" si="0"/>
        <v>2.6538250230478157E-3</v>
      </c>
      <c r="H44" s="7"/>
      <c r="I44" s="68">
        <f>VLOOKUP(A44,'سود سپرده بانکی'!$A$7:$N$100,14,0)</f>
        <v>402041096.00000006</v>
      </c>
      <c r="J44" s="7"/>
      <c r="K44" s="108">
        <f t="shared" si="1"/>
        <v>1.746399608825721E-3</v>
      </c>
      <c r="L44" s="145"/>
      <c r="N44" s="185"/>
    </row>
    <row r="45" spans="1:14">
      <c r="A45" s="187" t="s">
        <v>296</v>
      </c>
      <c r="B45" s="7"/>
      <c r="C45" s="193" t="s">
        <v>311</v>
      </c>
      <c r="D45" s="7"/>
      <c r="E45" s="68">
        <f>VLOOKUP(A45,'سود سپرده بانکی'!$A$7:$N$100,8,0)</f>
        <v>15719181</v>
      </c>
      <c r="F45" s="7"/>
      <c r="G45" s="108">
        <f t="shared" si="0"/>
        <v>3.1128132500814684E-3</v>
      </c>
      <c r="H45" s="7"/>
      <c r="I45" s="68">
        <f>VLOOKUP(A45,'سود سپرده بانکی'!$A$7:$N$100,14,0)</f>
        <v>927431507</v>
      </c>
      <c r="J45" s="7"/>
      <c r="K45" s="108">
        <f t="shared" si="1"/>
        <v>4.0286081128319499E-3</v>
      </c>
      <c r="L45" s="145"/>
      <c r="N45" s="185"/>
    </row>
    <row r="46" spans="1:14">
      <c r="A46" s="187" t="s">
        <v>297</v>
      </c>
      <c r="B46" s="7"/>
      <c r="C46" s="193" t="s">
        <v>312</v>
      </c>
      <c r="D46" s="7"/>
      <c r="E46" s="68">
        <f>VLOOKUP(A46,'سود سپرده بانکی'!$A$7:$N$100,8,0)</f>
        <v>270649104</v>
      </c>
      <c r="F46" s="7"/>
      <c r="G46" s="108">
        <f t="shared" si="0"/>
        <v>5.3595675057999351E-2</v>
      </c>
      <c r="H46" s="7"/>
      <c r="I46" s="68">
        <f>VLOOKUP(A46,'سود سپرده بانکی'!$A$7:$N$100,14,0)</f>
        <v>1455125507</v>
      </c>
      <c r="J46" s="7"/>
      <c r="K46" s="108">
        <f t="shared" si="1"/>
        <v>6.320823024065004E-3</v>
      </c>
      <c r="L46" s="145"/>
      <c r="N46" s="185"/>
    </row>
    <row r="47" spans="1:14">
      <c r="A47" s="187" t="s">
        <v>271</v>
      </c>
      <c r="B47" s="7"/>
      <c r="C47" s="193" t="s">
        <v>276</v>
      </c>
      <c r="D47" s="7"/>
      <c r="E47" s="68">
        <f>VLOOKUP(A47,'سود سپرده بانکی'!$A$7:$N$100,8,0)</f>
        <v>77542720</v>
      </c>
      <c r="F47" s="7"/>
      <c r="G47" s="108">
        <f t="shared" si="0"/>
        <v>1.5355507787801238E-2</v>
      </c>
      <c r="H47" s="7"/>
      <c r="I47" s="68">
        <f>VLOOKUP(A47,'سود سپرده بانکی'!$A$7:$N$100,14,0)</f>
        <v>1809329793</v>
      </c>
      <c r="J47" s="7"/>
      <c r="K47" s="108">
        <f t="shared" si="1"/>
        <v>7.8594274917903485E-3</v>
      </c>
      <c r="L47" s="145"/>
      <c r="N47" s="185"/>
    </row>
    <row r="48" spans="1:14">
      <c r="A48" s="187" t="s">
        <v>256</v>
      </c>
      <c r="B48" s="7"/>
      <c r="C48" s="193" t="s">
        <v>263</v>
      </c>
      <c r="D48" s="7"/>
      <c r="E48" s="68">
        <f>VLOOKUP(A48,'سود سپرده بانکی'!$A$7:$N$100,8,0)</f>
        <v>86677389</v>
      </c>
      <c r="F48" s="7"/>
      <c r="G48" s="108">
        <f t="shared" si="0"/>
        <v>1.7164413652445743E-2</v>
      </c>
      <c r="H48" s="7"/>
      <c r="I48" s="68">
        <f>VLOOKUP(A48,'سود سپرده بانکی'!$A$7:$N$100,14,0)</f>
        <v>2831461643.0000005</v>
      </c>
      <c r="J48" s="7"/>
      <c r="K48" s="108">
        <f t="shared" si="1"/>
        <v>1.2299398133518753E-2</v>
      </c>
      <c r="L48" s="145"/>
      <c r="N48" s="185"/>
    </row>
    <row r="49" spans="1:14">
      <c r="A49" s="187" t="s">
        <v>255</v>
      </c>
      <c r="B49" s="7"/>
      <c r="C49" s="193" t="s">
        <v>262</v>
      </c>
      <c r="D49" s="7"/>
      <c r="E49" s="68">
        <f>VLOOKUP(A49,'سود سپرده بانکی'!$A$7:$N$100,8,0)</f>
        <v>1666061810</v>
      </c>
      <c r="F49" s="7"/>
      <c r="G49" s="108">
        <f t="shared" si="0"/>
        <v>0.32992426753166809</v>
      </c>
      <c r="H49" s="7"/>
      <c r="I49" s="68">
        <f>VLOOKUP(A49,'سود سپرده بانکی'!$A$7:$N$100,14,0)</f>
        <v>7091776832</v>
      </c>
      <c r="J49" s="7"/>
      <c r="K49" s="108">
        <f t="shared" si="1"/>
        <v>3.0805498264993559E-2</v>
      </c>
      <c r="L49" s="145"/>
      <c r="N49" s="185"/>
    </row>
    <row r="50" spans="1:14">
      <c r="A50" s="187" t="s">
        <v>254</v>
      </c>
      <c r="B50" s="7"/>
      <c r="C50" s="193" t="s">
        <v>261</v>
      </c>
      <c r="D50" s="7"/>
      <c r="E50" s="68">
        <f>VLOOKUP(A50,'سود سپرده بانکی'!$A$7:$N$100,8,0)</f>
        <v>229315068</v>
      </c>
      <c r="F50" s="7"/>
      <c r="G50" s="108">
        <f t="shared" si="0"/>
        <v>4.5410443592050556E-2</v>
      </c>
      <c r="H50" s="7"/>
      <c r="I50" s="68">
        <f>VLOOKUP(A50,'سود سپرده بانکی'!$A$7:$N$100,14,0)</f>
        <v>1016658151</v>
      </c>
      <c r="J50" s="7"/>
      <c r="K50" s="108">
        <f t="shared" si="1"/>
        <v>4.4161938042669166E-3</v>
      </c>
      <c r="L50" s="145"/>
      <c r="N50" s="185"/>
    </row>
    <row r="51" spans="1:14">
      <c r="A51" s="187" t="s">
        <v>228</v>
      </c>
      <c r="B51" s="7"/>
      <c r="C51" s="193" t="s">
        <v>243</v>
      </c>
      <c r="D51" s="7"/>
      <c r="E51" s="68">
        <f>VLOOKUP(A51,'سود سپرده بانکی'!$A$7:$N$100,8,0)</f>
        <v>0</v>
      </c>
      <c r="F51" s="7"/>
      <c r="G51" s="108">
        <f t="shared" si="0"/>
        <v>0</v>
      </c>
      <c r="H51" s="7"/>
      <c r="I51" s="68">
        <f>VLOOKUP(A51,'سود سپرده بانکی'!$A$7:$N$100,14,0)</f>
        <v>530988904</v>
      </c>
      <c r="J51" s="7"/>
      <c r="K51" s="108">
        <f t="shared" si="1"/>
        <v>2.306527425834095E-3</v>
      </c>
      <c r="L51" s="145"/>
      <c r="N51" s="185"/>
    </row>
    <row r="52" spans="1:14">
      <c r="A52" s="187" t="s">
        <v>232</v>
      </c>
      <c r="B52" s="7"/>
      <c r="C52" s="193" t="s">
        <v>247</v>
      </c>
      <c r="D52" s="7"/>
      <c r="E52" s="68">
        <f>VLOOKUP(A52,'سود سپرده بانکی'!$A$7:$N$100,8,0)</f>
        <v>39652397</v>
      </c>
      <c r="F52" s="7"/>
      <c r="G52" s="108">
        <f t="shared" si="0"/>
        <v>7.8522225031374508E-3</v>
      </c>
      <c r="H52" s="7"/>
      <c r="I52" s="68">
        <f>VLOOKUP(A52,'سود سپرده بانکی'!$A$7:$N$100,14,0)</f>
        <v>220565988</v>
      </c>
      <c r="J52" s="7"/>
      <c r="K52" s="108">
        <f t="shared" si="1"/>
        <v>9.5810194280103803E-4</v>
      </c>
      <c r="L52" s="145"/>
      <c r="N52" s="185"/>
    </row>
    <row r="53" spans="1:14">
      <c r="A53" s="187" t="s">
        <v>236</v>
      </c>
      <c r="B53" s="7"/>
      <c r="C53" s="193" t="s">
        <v>251</v>
      </c>
      <c r="D53" s="7"/>
      <c r="E53" s="68">
        <f>VLOOKUP(A53,'سود سپرده بانکی'!$A$7:$N$100,8,0)</f>
        <v>0</v>
      </c>
      <c r="F53" s="7"/>
      <c r="G53" s="108">
        <f t="shared" si="0"/>
        <v>0</v>
      </c>
      <c r="H53" s="7"/>
      <c r="I53" s="68">
        <f>VLOOKUP(A53,'سود سپرده بانکی'!$A$7:$N$100,14,0)</f>
        <v>292561643</v>
      </c>
      <c r="J53" s="7"/>
      <c r="K53" s="108">
        <f t="shared" si="1"/>
        <v>1.2708390857948766E-3</v>
      </c>
      <c r="L53" s="145"/>
      <c r="N53" s="185"/>
    </row>
    <row r="54" spans="1:14">
      <c r="A54" s="187" t="s">
        <v>221</v>
      </c>
      <c r="B54" s="7"/>
      <c r="C54" s="193" t="s">
        <v>237</v>
      </c>
      <c r="D54" s="7"/>
      <c r="E54" s="68">
        <f>VLOOKUP(A54,'سود سپرده بانکی'!$A$7:$N$100,8,0)</f>
        <v>47465767</v>
      </c>
      <c r="F54" s="7"/>
      <c r="G54" s="108">
        <f t="shared" si="0"/>
        <v>9.3994762477052525E-3</v>
      </c>
      <c r="H54" s="7"/>
      <c r="I54" s="68">
        <f>VLOOKUP(A54,'سود سپرده بانکی'!$A$7:$N$100,14,0)</f>
        <v>12011301370</v>
      </c>
      <c r="J54" s="7"/>
      <c r="K54" s="108">
        <f t="shared" si="1"/>
        <v>5.2175094095494763E-2</v>
      </c>
      <c r="L54" s="145"/>
      <c r="N54" s="185"/>
    </row>
    <row r="55" spans="1:14">
      <c r="A55" s="187" t="s">
        <v>230</v>
      </c>
      <c r="B55" s="7"/>
      <c r="C55" s="193" t="s">
        <v>245</v>
      </c>
      <c r="D55" s="7"/>
      <c r="E55" s="68">
        <f>VLOOKUP(A55,'سود سپرده بانکی'!$A$7:$N$100,8,0)</f>
        <v>4720068</v>
      </c>
      <c r="F55" s="7"/>
      <c r="G55" s="108">
        <f t="shared" si="0"/>
        <v>9.3469820162294303E-4</v>
      </c>
      <c r="H55" s="7"/>
      <c r="I55" s="68">
        <f>VLOOKUP(A55,'سود سپرده بانکی'!$A$7:$N$100,14,0)</f>
        <v>27513465</v>
      </c>
      <c r="J55" s="7"/>
      <c r="K55" s="108">
        <f t="shared" si="1"/>
        <v>1.1951391285989371E-4</v>
      </c>
      <c r="L55" s="145"/>
      <c r="N55" s="185"/>
    </row>
    <row r="56" spans="1:14">
      <c r="A56" s="187" t="s">
        <v>235</v>
      </c>
      <c r="B56" s="7"/>
      <c r="C56" s="193" t="s">
        <v>250</v>
      </c>
      <c r="D56" s="7"/>
      <c r="E56" s="68">
        <f>VLOOKUP(A56,'سود سپرده بانکی'!$A$7:$N$100,8,0)</f>
        <v>41850000</v>
      </c>
      <c r="F56" s="7"/>
      <c r="G56" s="108">
        <f t="shared" si="0"/>
        <v>8.287405973371605E-3</v>
      </c>
      <c r="H56" s="7"/>
      <c r="I56" s="68">
        <f>VLOOKUP(A56,'سود سپرده بانکی'!$A$7:$N$100,14,0)</f>
        <v>242240114</v>
      </c>
      <c r="J56" s="7"/>
      <c r="K56" s="108">
        <f t="shared" si="1"/>
        <v>1.0522507388933643E-3</v>
      </c>
      <c r="L56" s="145"/>
      <c r="N56" s="185"/>
    </row>
    <row r="57" spans="1:14">
      <c r="A57" s="187" t="s">
        <v>222</v>
      </c>
      <c r="B57" s="7"/>
      <c r="C57" s="193" t="s">
        <v>238</v>
      </c>
      <c r="D57" s="7"/>
      <c r="E57" s="68">
        <f>VLOOKUP(A57,'سود سپرده بانکی'!$A$7:$N$100,8,0)</f>
        <v>67561636</v>
      </c>
      <c r="F57" s="7"/>
      <c r="G57" s="108">
        <f t="shared" si="0"/>
        <v>1.337898938487833E-2</v>
      </c>
      <c r="H57" s="7"/>
      <c r="I57" s="68">
        <f>VLOOKUP(A57,'سود سپرده بانکی'!$A$7:$N$100,14,0)</f>
        <v>696729452.00000012</v>
      </c>
      <c r="J57" s="7"/>
      <c r="K57" s="108">
        <f t="shared" si="1"/>
        <v>3.0264767819411153E-3</v>
      </c>
      <c r="L57" s="145"/>
      <c r="N57" s="185"/>
    </row>
    <row r="58" spans="1:14">
      <c r="A58" s="187" t="s">
        <v>223</v>
      </c>
      <c r="B58" s="7"/>
      <c r="C58" s="193" t="s">
        <v>239</v>
      </c>
      <c r="D58" s="7"/>
      <c r="E58" s="68">
        <f>VLOOKUP(A58,'سود سپرده بانکی'!$A$7:$N$100,8,0)</f>
        <v>0</v>
      </c>
      <c r="F58" s="7"/>
      <c r="G58" s="108">
        <f t="shared" si="0"/>
        <v>0</v>
      </c>
      <c r="H58" s="7"/>
      <c r="I58" s="68">
        <f>VLOOKUP(A58,'سود سپرده بانکی'!$A$7:$N$100,14,0)</f>
        <v>22654110</v>
      </c>
      <c r="J58" s="7"/>
      <c r="K58" s="108">
        <f t="shared" si="1"/>
        <v>9.8405683488373663E-5</v>
      </c>
      <c r="L58" s="145"/>
    </row>
    <row r="59" spans="1:14">
      <c r="A59" s="187" t="s">
        <v>225</v>
      </c>
      <c r="B59" s="7"/>
      <c r="C59" s="193" t="s">
        <v>240</v>
      </c>
      <c r="D59" s="7"/>
      <c r="E59" s="68">
        <f>VLOOKUP(A59,'سود سپرده بانکی'!$A$7:$N$100,8,0)</f>
        <v>37836986</v>
      </c>
      <c r="F59" s="7"/>
      <c r="G59" s="108">
        <f t="shared" si="0"/>
        <v>7.4927231491225283E-3</v>
      </c>
      <c r="H59" s="7"/>
      <c r="I59" s="68">
        <f>VLOOKUP(A59,'سود سپرده بانکی'!$A$7:$N$100,14,0)</f>
        <v>220293803</v>
      </c>
      <c r="J59" s="7"/>
      <c r="K59" s="108">
        <f t="shared" si="1"/>
        <v>9.5691961646112518E-4</v>
      </c>
      <c r="L59" s="145"/>
    </row>
    <row r="60" spans="1:14">
      <c r="A60" s="187" t="s">
        <v>226</v>
      </c>
      <c r="B60" s="7"/>
      <c r="C60" s="193" t="s">
        <v>241</v>
      </c>
      <c r="D60" s="7"/>
      <c r="E60" s="68">
        <f>VLOOKUP(A60,'سود سپرده بانکی'!$A$7:$N$100,8,0)</f>
        <v>0</v>
      </c>
      <c r="F60" s="7"/>
      <c r="G60" s="108">
        <f t="shared" si="0"/>
        <v>0</v>
      </c>
      <c r="H60" s="7"/>
      <c r="I60" s="68">
        <f>VLOOKUP(A60,'سود سپرده بانکی'!$A$7:$N$100,14,0)</f>
        <v>308958904</v>
      </c>
      <c r="J60" s="7"/>
      <c r="K60" s="108">
        <f t="shared" si="1"/>
        <v>1.3420660585623898E-3</v>
      </c>
      <c r="L60" s="145"/>
    </row>
    <row r="61" spans="1:14">
      <c r="A61" s="187" t="s">
        <v>227</v>
      </c>
      <c r="B61" s="7"/>
      <c r="C61" s="193" t="s">
        <v>242</v>
      </c>
      <c r="D61" s="7"/>
      <c r="E61" s="68">
        <f>VLOOKUP(A61,'سود سپرده بانکی'!$A$7:$N$100,8,0)</f>
        <v>23307832</v>
      </c>
      <c r="F61" s="7"/>
      <c r="G61" s="108">
        <f t="shared" si="0"/>
        <v>4.6155666939818839E-3</v>
      </c>
      <c r="H61" s="7"/>
      <c r="I61" s="68">
        <f>VLOOKUP(A61,'سود سپرده بانکی'!$A$7:$N$100,14,0)</f>
        <v>2221234517</v>
      </c>
      <c r="J61" s="7"/>
      <c r="K61" s="108">
        <f t="shared" si="1"/>
        <v>9.6486730590322253E-3</v>
      </c>
      <c r="L61" s="145"/>
    </row>
    <row r="62" spans="1:14">
      <c r="A62" s="187" t="s">
        <v>229</v>
      </c>
      <c r="B62" s="7"/>
      <c r="C62" s="193" t="s">
        <v>244</v>
      </c>
      <c r="D62" s="7"/>
      <c r="E62" s="68">
        <f>VLOOKUP(A62,'سود سپرده بانکی'!$A$7:$N$100,8,0)</f>
        <v>52126660</v>
      </c>
      <c r="F62" s="7"/>
      <c r="G62" s="108">
        <f t="shared" si="0"/>
        <v>1.0322456235505633E-2</v>
      </c>
      <c r="H62" s="7"/>
      <c r="I62" s="68">
        <f>VLOOKUP(A62,'سود سپرده بانکی'!$A$7:$N$100,14,0)</f>
        <v>1081871621</v>
      </c>
      <c r="J62" s="7"/>
      <c r="K62" s="108">
        <f t="shared" si="1"/>
        <v>4.6994702643882169E-3</v>
      </c>
      <c r="L62" s="145"/>
    </row>
    <row r="63" spans="1:14">
      <c r="A63" s="187" t="s">
        <v>234</v>
      </c>
      <c r="B63" s="7"/>
      <c r="C63" s="193" t="s">
        <v>249</v>
      </c>
      <c r="D63" s="7"/>
      <c r="E63" s="68">
        <f>VLOOKUP(A63,'سود سپرده بانکی'!$A$7:$N$100,8,0)</f>
        <v>0</v>
      </c>
      <c r="F63" s="7"/>
      <c r="G63" s="108">
        <f t="shared" si="0"/>
        <v>0</v>
      </c>
      <c r="H63" s="7"/>
      <c r="I63" s="68">
        <f>VLOOKUP(A63,'سود سپرده بانکی'!$A$7:$N$100,14,0)</f>
        <v>51047260</v>
      </c>
      <c r="J63" s="7"/>
      <c r="K63" s="108">
        <f t="shared" si="1"/>
        <v>2.217408015812017E-4</v>
      </c>
      <c r="L63" s="145"/>
    </row>
    <row r="64" spans="1:14">
      <c r="A64" s="187" t="s">
        <v>233</v>
      </c>
      <c r="B64" s="7"/>
      <c r="C64" s="193" t="s">
        <v>248</v>
      </c>
      <c r="D64" s="7"/>
      <c r="E64" s="68">
        <f>VLOOKUP(A64,'سود سپرده بانکی'!$A$7:$N$100,8,0)</f>
        <v>0</v>
      </c>
      <c r="F64" s="7"/>
      <c r="G64" s="108">
        <f t="shared" si="0"/>
        <v>0</v>
      </c>
      <c r="H64" s="7"/>
      <c r="I64" s="68">
        <f>VLOOKUP(A64,'سود سپرده بانکی'!$A$7:$N$100,14,0)</f>
        <v>1980376028</v>
      </c>
      <c r="J64" s="7"/>
      <c r="K64" s="108">
        <f t="shared" si="1"/>
        <v>8.6024238691932986E-3</v>
      </c>
      <c r="L64" s="145"/>
    </row>
    <row r="65" spans="1:12">
      <c r="A65" s="187" t="s">
        <v>180</v>
      </c>
      <c r="B65" s="7"/>
      <c r="C65" s="193" t="s">
        <v>202</v>
      </c>
      <c r="D65" s="7"/>
      <c r="E65" s="68">
        <f>VLOOKUP(A65,'سود سپرده بانکی'!$A$7:$N$100,8,0)</f>
        <v>49315061</v>
      </c>
      <c r="F65" s="7"/>
      <c r="G65" s="108">
        <f t="shared" si="0"/>
        <v>9.7656853311489863E-3</v>
      </c>
      <c r="H65" s="7"/>
      <c r="I65" s="68">
        <f>VLOOKUP(A65,'سود سپرده بانکی'!$A$7:$N$100,14,0)</f>
        <v>520890410</v>
      </c>
      <c r="J65" s="7"/>
      <c r="K65" s="108">
        <f t="shared" si="1"/>
        <v>2.2626612486029768E-3</v>
      </c>
      <c r="L65" s="145"/>
    </row>
    <row r="66" spans="1:12">
      <c r="A66" s="187" t="s">
        <v>177</v>
      </c>
      <c r="B66" s="7"/>
      <c r="C66" s="193" t="s">
        <v>199</v>
      </c>
      <c r="D66" s="7"/>
      <c r="E66" s="68">
        <f>VLOOKUP(A66,'سود سپرده بانکی'!$A$7:$N$100,8,0)</f>
        <v>0</v>
      </c>
      <c r="F66" s="7"/>
      <c r="G66" s="108">
        <f t="shared" si="0"/>
        <v>0</v>
      </c>
      <c r="H66" s="7"/>
      <c r="I66" s="68">
        <f>VLOOKUP(A66,'سود سپرده بانکی'!$A$7:$N$100,14,0)</f>
        <v>241742466</v>
      </c>
      <c r="J66" s="7"/>
      <c r="K66" s="108">
        <f t="shared" si="1"/>
        <v>1.0500890388055381E-3</v>
      </c>
      <c r="L66" s="145"/>
    </row>
    <row r="67" spans="1:12">
      <c r="A67" s="187" t="s">
        <v>192</v>
      </c>
      <c r="B67" s="7"/>
      <c r="C67" s="193" t="s">
        <v>214</v>
      </c>
      <c r="D67" s="7"/>
      <c r="E67" s="68">
        <f>VLOOKUP(A67,'سود سپرده بانکی'!$A$7:$N$100,8,0)</f>
        <v>0</v>
      </c>
      <c r="F67" s="7"/>
      <c r="G67" s="108">
        <f t="shared" si="0"/>
        <v>0</v>
      </c>
      <c r="H67" s="7"/>
      <c r="I67" s="68">
        <f>VLOOKUP(A67,'سود سپرده بانکی'!$A$7:$N$100,14,0)</f>
        <v>687476712.00000012</v>
      </c>
      <c r="J67" s="7"/>
      <c r="K67" s="108">
        <f t="shared" si="1"/>
        <v>2.9862844193261104E-3</v>
      </c>
      <c r="L67" s="145"/>
    </row>
    <row r="68" spans="1:12">
      <c r="A68" s="187" t="s">
        <v>188</v>
      </c>
      <c r="B68" s="7"/>
      <c r="C68" s="193" t="s">
        <v>210</v>
      </c>
      <c r="D68" s="7"/>
      <c r="E68" s="68">
        <f>VLOOKUP(A68,'سود سپرده بانکی'!$A$7:$N$100,8,0)</f>
        <v>525827</v>
      </c>
      <c r="F68" s="7"/>
      <c r="G68" s="108">
        <f t="shared" si="0"/>
        <v>1.0412764207311997E-4</v>
      </c>
      <c r="H68" s="7"/>
      <c r="I68" s="68">
        <f>VLOOKUP(A68,'سود سپرده بانکی'!$A$7:$N$100,14,0)</f>
        <v>50312468</v>
      </c>
      <c r="J68" s="7"/>
      <c r="K68" s="108">
        <f t="shared" si="1"/>
        <v>2.1854898742554565E-4</v>
      </c>
      <c r="L68" s="145"/>
    </row>
    <row r="69" spans="1:12">
      <c r="A69" s="187" t="s">
        <v>191</v>
      </c>
      <c r="B69" s="7"/>
      <c r="C69" s="193" t="s">
        <v>213</v>
      </c>
      <c r="D69" s="7"/>
      <c r="E69" s="68">
        <f>VLOOKUP(A69,'سود سپرده بانکی'!$A$7:$N$100,8,0)</f>
        <v>0</v>
      </c>
      <c r="F69" s="7"/>
      <c r="G69" s="108">
        <f t="shared" si="0"/>
        <v>0</v>
      </c>
      <c r="H69" s="7"/>
      <c r="I69" s="68">
        <f>VLOOKUP(A69,'سود سپرده بانکی'!$A$7:$N$100,14,0)</f>
        <v>257307534</v>
      </c>
      <c r="J69" s="7"/>
      <c r="K69" s="108">
        <f t="shared" si="1"/>
        <v>1.1177011036839649E-3</v>
      </c>
      <c r="L69" s="145"/>
    </row>
    <row r="70" spans="1:12">
      <c r="A70" s="187" t="s">
        <v>182</v>
      </c>
      <c r="B70" s="7"/>
      <c r="C70" s="193" t="s">
        <v>204</v>
      </c>
      <c r="D70" s="7"/>
      <c r="E70" s="68">
        <f>VLOOKUP(A70,'سود سپرده بانکی'!$A$7:$N$100,8,0)</f>
        <v>0</v>
      </c>
      <c r="F70" s="7"/>
      <c r="G70" s="108">
        <f t="shared" si="0"/>
        <v>0</v>
      </c>
      <c r="H70" s="7"/>
      <c r="I70" s="68">
        <f>VLOOKUP(A70,'سود سپرده بانکی'!$A$7:$N$100,14,0)</f>
        <v>440228528</v>
      </c>
      <c r="J70" s="7"/>
      <c r="K70" s="108">
        <f t="shared" si="1"/>
        <v>1.9122794578520473E-3</v>
      </c>
      <c r="L70" s="145"/>
    </row>
    <row r="71" spans="1:12">
      <c r="A71" s="187" t="s">
        <v>184</v>
      </c>
      <c r="B71" s="7"/>
      <c r="C71" s="193" t="s">
        <v>206</v>
      </c>
      <c r="D71" s="7"/>
      <c r="E71" s="68">
        <f>VLOOKUP(A71,'سود سپرده بانکی'!$A$7:$N$100,8,0)</f>
        <v>0</v>
      </c>
      <c r="F71" s="7"/>
      <c r="G71" s="108">
        <f t="shared" si="0"/>
        <v>0</v>
      </c>
      <c r="H71" s="7"/>
      <c r="I71" s="68">
        <f>VLOOKUP(A71,'سود سپرده بانکی'!$A$7:$N$100,14,0)</f>
        <v>102914383</v>
      </c>
      <c r="J71" s="7"/>
      <c r="K71" s="108">
        <f t="shared" si="1"/>
        <v>4.4704295158358741E-4</v>
      </c>
      <c r="L71" s="145"/>
    </row>
    <row r="72" spans="1:12">
      <c r="A72" s="187" t="s">
        <v>176</v>
      </c>
      <c r="B72" s="7"/>
      <c r="C72" s="193" t="s">
        <v>198</v>
      </c>
      <c r="D72" s="7"/>
      <c r="E72" s="68">
        <f>VLOOKUP(A72,'سود سپرده بانکی'!$A$7:$N$100,8,0)</f>
        <v>0</v>
      </c>
      <c r="F72" s="7"/>
      <c r="G72" s="108">
        <f t="shared" si="0"/>
        <v>0</v>
      </c>
      <c r="H72" s="7"/>
      <c r="I72" s="68">
        <f>VLOOKUP(A72,'سود سپرده بانکی'!$A$7:$N$100,14,0)</f>
        <v>1510273972</v>
      </c>
      <c r="J72" s="7"/>
      <c r="K72" s="108">
        <f t="shared" si="1"/>
        <v>6.5603787775975709E-3</v>
      </c>
      <c r="L72" s="145"/>
    </row>
    <row r="73" spans="1:12">
      <c r="A73" s="187" t="s">
        <v>190</v>
      </c>
      <c r="B73" s="7"/>
      <c r="C73" s="193" t="s">
        <v>212</v>
      </c>
      <c r="D73" s="7"/>
      <c r="E73" s="68">
        <f>VLOOKUP(A73,'سود سپرده بانکی'!$A$7:$N$100,8,0)</f>
        <v>0</v>
      </c>
      <c r="F73" s="7"/>
      <c r="G73" s="108">
        <f t="shared" ref="G73:G101" si="2">E73/$E$102</f>
        <v>0</v>
      </c>
      <c r="H73" s="7"/>
      <c r="I73" s="68">
        <f>VLOOKUP(A73,'سود سپرده بانکی'!$A$7:$N$100,14,0)</f>
        <v>1557036986</v>
      </c>
      <c r="J73" s="7"/>
      <c r="K73" s="108">
        <f t="shared" ref="K73:K101" si="3">I73/$I$102</f>
        <v>6.7635095275871485E-3</v>
      </c>
      <c r="L73" s="145"/>
    </row>
    <row r="74" spans="1:12">
      <c r="A74" s="187" t="s">
        <v>186</v>
      </c>
      <c r="B74" s="7"/>
      <c r="C74" s="193" t="s">
        <v>208</v>
      </c>
      <c r="D74" s="7"/>
      <c r="E74" s="68">
        <f>VLOOKUP(A74,'سود سپرده بانکی'!$A$7:$N$100,8,0)</f>
        <v>0</v>
      </c>
      <c r="F74" s="7"/>
      <c r="G74" s="108">
        <f t="shared" si="2"/>
        <v>0</v>
      </c>
      <c r="H74" s="7"/>
      <c r="I74" s="68">
        <f>VLOOKUP(A74,'سود سپرده بانکی'!$A$7:$N$100,14,0)</f>
        <v>5856165</v>
      </c>
      <c r="J74" s="7"/>
      <c r="K74" s="108">
        <f t="shared" si="3"/>
        <v>2.5438206111195351E-5</v>
      </c>
      <c r="L74" s="145"/>
    </row>
    <row r="75" spans="1:12">
      <c r="A75" s="187" t="s">
        <v>172</v>
      </c>
      <c r="B75" s="7"/>
      <c r="C75" s="193" t="s">
        <v>194</v>
      </c>
      <c r="D75" s="7"/>
      <c r="E75" s="68">
        <f>VLOOKUP(A75,'سود سپرده بانکی'!$A$7:$N$100,8,0)</f>
        <v>0</v>
      </c>
      <c r="F75" s="7"/>
      <c r="G75" s="108">
        <f t="shared" si="2"/>
        <v>0</v>
      </c>
      <c r="H75" s="7"/>
      <c r="I75" s="68">
        <f>VLOOKUP(A75,'سود سپرده بانکی'!$A$7:$N$100,14,0)</f>
        <v>81986301</v>
      </c>
      <c r="J75" s="7"/>
      <c r="K75" s="108">
        <f t="shared" si="3"/>
        <v>3.561348464622328E-4</v>
      </c>
      <c r="L75" s="145"/>
    </row>
    <row r="76" spans="1:12">
      <c r="A76" s="187" t="s">
        <v>185</v>
      </c>
      <c r="B76" s="7"/>
      <c r="C76" s="193" t="s">
        <v>207</v>
      </c>
      <c r="D76" s="7"/>
      <c r="E76" s="68">
        <f>VLOOKUP(A76,'سود سپرده بانکی'!$A$7:$N$100,8,0)</f>
        <v>0</v>
      </c>
      <c r="F76" s="7"/>
      <c r="G76" s="108">
        <f t="shared" si="2"/>
        <v>0</v>
      </c>
      <c r="H76" s="7"/>
      <c r="I76" s="68">
        <f>VLOOKUP(A76,'سود سپرده بانکی'!$A$7:$N$100,14,0)</f>
        <v>25767124</v>
      </c>
      <c r="J76" s="7"/>
      <c r="K76" s="108">
        <f t="shared" si="3"/>
        <v>1.1192809820159241E-4</v>
      </c>
      <c r="L76" s="145"/>
    </row>
    <row r="77" spans="1:12">
      <c r="A77" s="187" t="s">
        <v>183</v>
      </c>
      <c r="B77" s="7"/>
      <c r="C77" s="193" t="s">
        <v>205</v>
      </c>
      <c r="D77" s="7"/>
      <c r="E77" s="68">
        <f>VLOOKUP(A77,'سود سپرده بانکی'!$A$7:$N$100,8,0)</f>
        <v>0</v>
      </c>
      <c r="F77" s="7"/>
      <c r="G77" s="108">
        <f t="shared" si="2"/>
        <v>0</v>
      </c>
      <c r="H77" s="7"/>
      <c r="I77" s="68">
        <f>VLOOKUP(A77,'سود سپرده بانکی'!$A$7:$N$100,14,0)</f>
        <v>309673973</v>
      </c>
      <c r="J77" s="7"/>
      <c r="K77" s="108">
        <f t="shared" si="3"/>
        <v>1.3451721992885693E-3</v>
      </c>
      <c r="L77" s="145"/>
    </row>
    <row r="78" spans="1:12">
      <c r="A78" s="187" t="s">
        <v>171</v>
      </c>
      <c r="B78" s="7"/>
      <c r="C78" s="193" t="s">
        <v>193</v>
      </c>
      <c r="D78" s="7"/>
      <c r="E78" s="68">
        <f>VLOOKUP(A78,'سود سپرده بانکی'!$A$7:$N$100,8,0)</f>
        <v>0</v>
      </c>
      <c r="F78" s="7"/>
      <c r="G78" s="108">
        <f t="shared" si="2"/>
        <v>0</v>
      </c>
      <c r="H78" s="7"/>
      <c r="I78" s="68">
        <f>VLOOKUP(A78,'سود سپرده بانکی'!$A$7:$N$100,14,0)</f>
        <v>64417808</v>
      </c>
      <c r="J78" s="7"/>
      <c r="K78" s="108">
        <f t="shared" si="3"/>
        <v>2.7982023681631391E-4</v>
      </c>
      <c r="L78" s="145"/>
    </row>
    <row r="79" spans="1:12">
      <c r="A79" s="187" t="s">
        <v>189</v>
      </c>
      <c r="B79" s="7"/>
      <c r="C79" s="193" t="s">
        <v>211</v>
      </c>
      <c r="D79" s="7"/>
      <c r="E79" s="68">
        <f>VLOOKUP(A79,'سود سپرده بانکی'!$A$7:$N$100,8,0)</f>
        <v>0</v>
      </c>
      <c r="F79" s="7"/>
      <c r="G79" s="108">
        <f t="shared" si="2"/>
        <v>0</v>
      </c>
      <c r="H79" s="7"/>
      <c r="I79" s="68">
        <f>VLOOKUP(A79,'سود سپرده بانکی'!$A$7:$N$100,14,0)</f>
        <v>10861662328</v>
      </c>
      <c r="J79" s="7"/>
      <c r="K79" s="108">
        <f t="shared" si="3"/>
        <v>4.718125343289848E-2</v>
      </c>
      <c r="L79" s="145"/>
    </row>
    <row r="80" spans="1:12">
      <c r="A80" s="187" t="s">
        <v>174</v>
      </c>
      <c r="B80" s="7"/>
      <c r="C80" s="193" t="s">
        <v>196</v>
      </c>
      <c r="D80" s="7"/>
      <c r="E80" s="68">
        <f>VLOOKUP(A80,'سود سپرده بانکی'!$A$7:$N$100,8,0)</f>
        <v>0</v>
      </c>
      <c r="F80" s="7"/>
      <c r="G80" s="108">
        <f t="shared" si="2"/>
        <v>0</v>
      </c>
      <c r="H80" s="7"/>
      <c r="I80" s="68">
        <f>VLOOKUP(A80,'سود سپرده بانکی'!$A$7:$N$100,14,0)</f>
        <v>38065069</v>
      </c>
      <c r="J80" s="7"/>
      <c r="K80" s="108">
        <f t="shared" si="3"/>
        <v>1.6534832451935228E-4</v>
      </c>
      <c r="L80" s="145"/>
    </row>
    <row r="81" spans="1:12">
      <c r="A81" s="187" t="s">
        <v>151</v>
      </c>
      <c r="B81" s="7"/>
      <c r="C81" s="193" t="s">
        <v>161</v>
      </c>
      <c r="D81" s="7"/>
      <c r="E81" s="68">
        <f>VLOOKUP(A81,'سود سپرده بانکی'!$A$7:$N$100,8,0)</f>
        <v>0</v>
      </c>
      <c r="F81" s="7"/>
      <c r="G81" s="108">
        <f t="shared" si="2"/>
        <v>0</v>
      </c>
      <c r="H81" s="7"/>
      <c r="I81" s="68">
        <f>VLOOKUP(A81,'سود سپرده بانکی'!$A$7:$N$100,14,0)</f>
        <v>303333906.00000006</v>
      </c>
      <c r="J81" s="7"/>
      <c r="K81" s="108">
        <f t="shared" si="3"/>
        <v>1.3176320034257842E-3</v>
      </c>
      <c r="L81" s="145"/>
    </row>
    <row r="82" spans="1:12">
      <c r="A82" s="187" t="s">
        <v>156</v>
      </c>
      <c r="B82" s="7"/>
      <c r="C82" s="193" t="s">
        <v>166</v>
      </c>
      <c r="D82" s="7"/>
      <c r="E82" s="68">
        <f>VLOOKUP(A82,'سود سپرده بانکی'!$A$7:$N$100,8,0)</f>
        <v>0</v>
      </c>
      <c r="F82" s="7"/>
      <c r="G82" s="108">
        <f t="shared" si="2"/>
        <v>0</v>
      </c>
      <c r="H82" s="7"/>
      <c r="I82" s="68">
        <f>VLOOKUP(A82,'سود سپرده بانکی'!$A$7:$N$100,14,0)</f>
        <v>5942619864</v>
      </c>
      <c r="J82" s="7"/>
      <c r="K82" s="108">
        <f t="shared" si="3"/>
        <v>2.5813751651621104E-2</v>
      </c>
      <c r="L82" s="145"/>
    </row>
    <row r="83" spans="1:12">
      <c r="A83" s="187" t="s">
        <v>253</v>
      </c>
      <c r="B83" s="7"/>
      <c r="C83" s="193" t="s">
        <v>260</v>
      </c>
      <c r="D83" s="7"/>
      <c r="E83" s="68">
        <f>VLOOKUP(A83,'سود سپرده بانکی'!$A$7:$N$100,8,0)</f>
        <v>7520547</v>
      </c>
      <c r="F83" s="7"/>
      <c r="G83" s="108">
        <f t="shared" si="2"/>
        <v>1.4892670521104397E-3</v>
      </c>
      <c r="H83" s="7"/>
      <c r="I83" s="68">
        <f>VLOOKUP(A83,'سود سپرده بانکی'!$A$7:$N$100,14,0)</f>
        <v>364746575</v>
      </c>
      <c r="J83" s="7"/>
      <c r="K83" s="108">
        <f t="shared" si="3"/>
        <v>1.5843984165751091E-3</v>
      </c>
      <c r="L83" s="145"/>
    </row>
    <row r="84" spans="1:12">
      <c r="A84" s="187" t="s">
        <v>298</v>
      </c>
      <c r="B84" s="7"/>
      <c r="C84" s="193" t="s">
        <v>275</v>
      </c>
      <c r="D84" s="7"/>
      <c r="E84" s="68">
        <f>VLOOKUP(A84,'سود سپرده بانکی'!$A$7:$N$100,8,0)</f>
        <v>8130</v>
      </c>
      <c r="F84" s="7"/>
      <c r="G84" s="108">
        <f t="shared" si="2"/>
        <v>1.609954852174699E-6</v>
      </c>
      <c r="H84" s="7"/>
      <c r="I84" s="68">
        <f>VLOOKUP(A84,'سود سپرده بانکی'!$A$7:$N$100,14,0)</f>
        <v>3980436637</v>
      </c>
      <c r="J84" s="7"/>
      <c r="K84" s="108">
        <f t="shared" si="3"/>
        <v>1.7290354282121365E-2</v>
      </c>
      <c r="L84" s="145"/>
    </row>
    <row r="85" spans="1:12">
      <c r="A85" s="187" t="s">
        <v>270</v>
      </c>
      <c r="B85" s="7"/>
      <c r="C85" s="193" t="s">
        <v>346</v>
      </c>
      <c r="D85" s="7"/>
      <c r="E85" s="68">
        <f>VLOOKUP(A85,'سود سپرده بانکی'!$A$7:$N$100,8,0)</f>
        <v>0</v>
      </c>
      <c r="F85" s="7"/>
      <c r="G85" s="108">
        <f t="shared" si="2"/>
        <v>0</v>
      </c>
      <c r="H85" s="7"/>
      <c r="I85" s="68">
        <f>VLOOKUP(A85,'سود سپرده بانکی'!$A$7:$N$100,14,0)</f>
        <v>13778406369.310345</v>
      </c>
      <c r="J85" s="7"/>
      <c r="K85" s="108">
        <f t="shared" si="3"/>
        <v>5.9851104111022041E-2</v>
      </c>
      <c r="L85" s="145"/>
    </row>
    <row r="86" spans="1:12">
      <c r="A86" s="187" t="s">
        <v>224</v>
      </c>
      <c r="B86" s="7"/>
      <c r="C86" s="193" t="s">
        <v>259</v>
      </c>
      <c r="D86" s="7"/>
      <c r="E86" s="68">
        <f>VLOOKUP(A86,'سود سپرده بانکی'!$A$7:$N$100,8,0)</f>
        <v>0</v>
      </c>
      <c r="F86" s="7"/>
      <c r="G86" s="108">
        <f t="shared" si="2"/>
        <v>0</v>
      </c>
      <c r="H86" s="7"/>
      <c r="I86" s="68">
        <f>VLOOKUP(A86,'سود سپرده بانکی'!$A$7:$N$100,14,0)</f>
        <v>6698</v>
      </c>
      <c r="J86" s="7"/>
      <c r="K86" s="108">
        <f t="shared" si="3"/>
        <v>2.9094997243552131E-8</v>
      </c>
      <c r="L86" s="145"/>
    </row>
    <row r="87" spans="1:12">
      <c r="A87" s="187" t="s">
        <v>252</v>
      </c>
      <c r="B87" s="7"/>
      <c r="C87" s="193" t="s">
        <v>246</v>
      </c>
      <c r="D87" s="7"/>
      <c r="E87" s="68">
        <f>VLOOKUP(A87,'سود سپرده بانکی'!$A$7:$N$100,8,0)</f>
        <v>0</v>
      </c>
      <c r="F87" s="7"/>
      <c r="G87" s="108">
        <f t="shared" si="2"/>
        <v>0</v>
      </c>
      <c r="H87" s="7"/>
      <c r="I87" s="68">
        <f>VLOOKUP(A87,'سود سپرده بانکی'!$A$7:$N$100,14,0)</f>
        <v>6780821916.272727</v>
      </c>
      <c r="J87" s="7"/>
      <c r="K87" s="108">
        <f t="shared" si="3"/>
        <v>2.9454761863686604E-2</v>
      </c>
      <c r="L87" s="145"/>
    </row>
    <row r="88" spans="1:12">
      <c r="A88" s="187" t="s">
        <v>231</v>
      </c>
      <c r="B88" s="7"/>
      <c r="C88" s="193" t="s">
        <v>347</v>
      </c>
      <c r="D88" s="7"/>
      <c r="E88" s="68">
        <f>VLOOKUP(A88,'سود سپرده بانکی'!$A$7:$N$100,8,0)</f>
        <v>0</v>
      </c>
      <c r="F88" s="7"/>
      <c r="G88" s="108">
        <f t="shared" si="2"/>
        <v>0</v>
      </c>
      <c r="H88" s="7"/>
      <c r="I88" s="68">
        <f>VLOOKUP(A88,'سود سپرده بانکی'!$A$7:$N$100,14,0)</f>
        <v>5424657534</v>
      </c>
      <c r="J88" s="7"/>
      <c r="K88" s="108">
        <f t="shared" si="3"/>
        <v>2.3563809495214139E-2</v>
      </c>
      <c r="L88" s="145"/>
    </row>
    <row r="89" spans="1:12">
      <c r="A89" s="187" t="s">
        <v>345</v>
      </c>
      <c r="B89" s="7"/>
      <c r="C89" s="193" t="s">
        <v>265</v>
      </c>
      <c r="D89" s="7"/>
      <c r="E89" s="68">
        <f>VLOOKUP(A89,'سود سپرده بانکی'!$A$7:$N$100,8,0)</f>
        <v>1123653706</v>
      </c>
      <c r="F89" s="7"/>
      <c r="G89" s="108">
        <f t="shared" si="2"/>
        <v>0.22251312867635703</v>
      </c>
      <c r="H89" s="7"/>
      <c r="I89" s="68">
        <f>VLOOKUP(A89,'سود سپرده بانکی'!$A$7:$N$100,14,0)</f>
        <v>3474650956.5000005</v>
      </c>
      <c r="J89" s="7"/>
      <c r="K89" s="108">
        <f t="shared" si="3"/>
        <v>1.5093305464567526E-2</v>
      </c>
      <c r="L89" s="145"/>
    </row>
    <row r="90" spans="1:12">
      <c r="A90" s="187" t="s">
        <v>258</v>
      </c>
      <c r="B90" s="7"/>
      <c r="C90" s="193" t="s">
        <v>274</v>
      </c>
      <c r="D90" s="7"/>
      <c r="E90" s="68">
        <f>VLOOKUP(A90,'سود سپرده بانکی'!$A$7:$N$100,8,0)</f>
        <v>0</v>
      </c>
      <c r="F90" s="7"/>
      <c r="G90" s="108">
        <f t="shared" si="2"/>
        <v>0</v>
      </c>
      <c r="H90" s="7"/>
      <c r="I90" s="68">
        <f>VLOOKUP(A90,'سود سپرده بانکی'!$A$7:$N$100,14,0)</f>
        <v>24265738358.684216</v>
      </c>
      <c r="J90" s="7"/>
      <c r="K90" s="108">
        <f t="shared" si="3"/>
        <v>0.10540632885319118</v>
      </c>
      <c r="L90" s="145"/>
    </row>
    <row r="91" spans="1:12">
      <c r="A91" s="187" t="s">
        <v>269</v>
      </c>
      <c r="B91" s="7"/>
      <c r="C91" s="193" t="s">
        <v>201</v>
      </c>
      <c r="D91" s="7"/>
      <c r="E91" s="68">
        <f>VLOOKUP(A91,'سود سپرده بانکی'!$A$7:$N$100,8,0)</f>
        <v>0</v>
      </c>
      <c r="F91" s="7"/>
      <c r="G91" s="108">
        <f t="shared" si="2"/>
        <v>0</v>
      </c>
      <c r="H91" s="7"/>
      <c r="I91" s="68">
        <f>VLOOKUP(A91,'سود سپرده بانکی'!$A$7:$N$100,14,0)</f>
        <v>13594166506.551725</v>
      </c>
      <c r="J91" s="7"/>
      <c r="K91" s="108">
        <f t="shared" si="3"/>
        <v>5.9050796810467474E-2</v>
      </c>
      <c r="L91" s="145"/>
    </row>
    <row r="92" spans="1:12">
      <c r="A92" s="187" t="s">
        <v>179</v>
      </c>
      <c r="B92" s="7"/>
      <c r="C92" s="193" t="s">
        <v>139</v>
      </c>
      <c r="D92" s="7"/>
      <c r="E92" s="68">
        <f>VLOOKUP(A92,'سود سپرده بانکی'!$A$7:$N$100,8,0)</f>
        <v>0</v>
      </c>
      <c r="F92" s="7"/>
      <c r="G92" s="108">
        <f t="shared" si="2"/>
        <v>0</v>
      </c>
      <c r="H92" s="7"/>
      <c r="I92" s="68">
        <f>VLOOKUP(A92,'سود سپرده بانکی'!$A$7:$N$100,14,0)</f>
        <v>1828856712.4999998</v>
      </c>
      <c r="J92" s="7"/>
      <c r="K92" s="108">
        <f t="shared" si="3"/>
        <v>7.9442491802089142E-3</v>
      </c>
      <c r="L92" s="145"/>
    </row>
    <row r="93" spans="1:12">
      <c r="A93" s="187" t="s">
        <v>134</v>
      </c>
      <c r="B93" s="7"/>
      <c r="C93" s="193" t="s">
        <v>209</v>
      </c>
      <c r="D93" s="7"/>
      <c r="E93" s="68">
        <f>VLOOKUP(A93,'سود سپرده بانکی'!$A$7:$N$100,8,0)</f>
        <v>0</v>
      </c>
      <c r="F93" s="7"/>
      <c r="G93" s="108">
        <f t="shared" si="2"/>
        <v>0</v>
      </c>
      <c r="H93" s="7"/>
      <c r="I93" s="68">
        <f>VLOOKUP(A93,'سود سپرده بانکی'!$A$7:$N$100,14,0)</f>
        <v>101050273.86792453</v>
      </c>
      <c r="J93" s="7"/>
      <c r="K93" s="108">
        <f t="shared" si="3"/>
        <v>4.3894557175984655E-4</v>
      </c>
      <c r="L93" s="145"/>
    </row>
    <row r="94" spans="1:12">
      <c r="A94" s="187" t="s">
        <v>187</v>
      </c>
      <c r="B94" s="7"/>
      <c r="C94" s="193" t="s">
        <v>128</v>
      </c>
      <c r="D94" s="7"/>
      <c r="E94" s="68">
        <f>VLOOKUP(A94,'سود سپرده بانکی'!$A$7:$N$100,8,0)</f>
        <v>0</v>
      </c>
      <c r="F94" s="7"/>
      <c r="G94" s="108">
        <f t="shared" si="2"/>
        <v>0</v>
      </c>
      <c r="H94" s="7"/>
      <c r="I94" s="68">
        <f>VLOOKUP(A94,'سود سپرده بانکی'!$A$7:$N$100,14,0)</f>
        <v>7239254794.166666</v>
      </c>
      <c r="J94" s="7"/>
      <c r="K94" s="108">
        <f t="shared" si="3"/>
        <v>3.1446117987705392E-2</v>
      </c>
      <c r="L94" s="145"/>
    </row>
    <row r="95" spans="1:12">
      <c r="A95" s="187" t="s">
        <v>125</v>
      </c>
      <c r="B95" s="7"/>
      <c r="C95" s="193" t="s">
        <v>99</v>
      </c>
      <c r="D95" s="7"/>
      <c r="E95" s="68">
        <f>VLOOKUP(A95,'سود سپرده بانکی'!$A$7:$N$100,8,0)</f>
        <v>0</v>
      </c>
      <c r="F95" s="7"/>
      <c r="G95" s="108">
        <f t="shared" si="2"/>
        <v>0</v>
      </c>
      <c r="H95" s="7"/>
      <c r="I95" s="68">
        <f>VLOOKUP(A95,'سود سپرده بانکی'!$A$7:$N$100,14,0)</f>
        <v>57680139.056603767</v>
      </c>
      <c r="J95" s="7"/>
      <c r="K95" s="108">
        <f t="shared" si="3"/>
        <v>2.5055292428479998E-4</v>
      </c>
      <c r="L95" s="145"/>
    </row>
    <row r="96" spans="1:12">
      <c r="A96" s="187" t="s">
        <v>104</v>
      </c>
      <c r="B96" s="7"/>
      <c r="C96" s="193" t="s">
        <v>118</v>
      </c>
      <c r="D96" s="7"/>
      <c r="E96" s="68">
        <f>VLOOKUP(A96,'سود سپرده بانکی'!$A$7:$N$100,8,0)</f>
        <v>11099</v>
      </c>
      <c r="F96" s="7"/>
      <c r="G96" s="108">
        <f t="shared" si="2"/>
        <v>2.1978953141804408E-6</v>
      </c>
      <c r="H96" s="7"/>
      <c r="I96" s="68">
        <f>VLOOKUP(A96,'سود سپرده بانکی'!$A$7:$N$100,14,0)</f>
        <v>7610680632</v>
      </c>
      <c r="J96" s="7"/>
      <c r="K96" s="108">
        <f t="shared" si="3"/>
        <v>3.3059530010390505E-2</v>
      </c>
      <c r="L96" s="145"/>
    </row>
    <row r="97" spans="1:12">
      <c r="A97" s="187" t="s">
        <v>116</v>
      </c>
      <c r="B97" s="7"/>
      <c r="C97" s="192" t="s">
        <v>197</v>
      </c>
      <c r="D97" s="7"/>
      <c r="E97" s="68">
        <f>VLOOKUP(A97,'سود سپرده بانکی'!$A$7:$N$100,8,0)</f>
        <v>0</v>
      </c>
      <c r="F97" s="7"/>
      <c r="G97" s="108">
        <f t="shared" si="2"/>
        <v>0</v>
      </c>
      <c r="H97" s="7"/>
      <c r="I97" s="68">
        <f>VLOOKUP(A97,'سود سپرده بانکی'!$A$7:$N$100,14,0)</f>
        <v>11628496.698113207</v>
      </c>
      <c r="J97" s="7"/>
      <c r="K97" s="108">
        <f t="shared" si="3"/>
        <v>5.0512254311474887E-5</v>
      </c>
      <c r="L97" s="145"/>
    </row>
    <row r="98" spans="1:12">
      <c r="A98" s="187" t="s">
        <v>175</v>
      </c>
      <c r="B98" s="7"/>
      <c r="C98" s="192"/>
      <c r="D98" s="7"/>
      <c r="E98" s="68">
        <f>VLOOKUP(A98,'سود سپرده بانکی'!$A$7:$N$100,8,0)</f>
        <v>0</v>
      </c>
      <c r="F98" s="7"/>
      <c r="G98" s="108">
        <f t="shared" si="2"/>
        <v>0</v>
      </c>
      <c r="H98" s="7"/>
      <c r="I98" s="68">
        <f>VLOOKUP(A98,'سود سپرده بانکی'!$A$7:$N$100,14,0)</f>
        <v>1512752479.9137933</v>
      </c>
      <c r="J98" s="7"/>
      <c r="K98" s="108">
        <f t="shared" si="3"/>
        <v>6.5711450034739429E-3</v>
      </c>
      <c r="L98" s="145"/>
    </row>
    <row r="99" spans="1:12">
      <c r="A99" s="187" t="s">
        <v>268</v>
      </c>
      <c r="B99" s="7"/>
      <c r="C99" s="192" t="s">
        <v>273</v>
      </c>
      <c r="D99" s="7"/>
      <c r="E99" s="68">
        <f>VLOOKUP(A99,'سود سپرده بانکی'!$A$7:$N$100,8,0)</f>
        <v>0</v>
      </c>
      <c r="F99" s="7"/>
      <c r="G99" s="108">
        <f t="shared" si="2"/>
        <v>0</v>
      </c>
      <c r="H99" s="7"/>
      <c r="I99" s="68">
        <f>VLOOKUP(A99,'سود سپرده بانکی'!$A$7:$N$100,14,0)</f>
        <v>3982191781.034483</v>
      </c>
      <c r="J99" s="7"/>
      <c r="K99" s="108">
        <f t="shared" si="3"/>
        <v>1.7297978335696362E-2</v>
      </c>
      <c r="L99" s="145"/>
    </row>
    <row r="100" spans="1:12">
      <c r="A100" s="187" t="s">
        <v>149</v>
      </c>
      <c r="B100" s="7"/>
      <c r="C100" s="192" t="s">
        <v>159</v>
      </c>
      <c r="D100" s="7"/>
      <c r="E100" s="68">
        <f>VLOOKUP(A100,'سود سپرده بانکی'!$A$7:$N$100,8,0)</f>
        <v>0</v>
      </c>
      <c r="F100" s="7"/>
      <c r="G100" s="108">
        <f t="shared" si="2"/>
        <v>0</v>
      </c>
      <c r="H100" s="7"/>
      <c r="I100" s="68">
        <f>VLOOKUP(A100,'سود سپرده بانکی'!$A$7:$N$100,14,0)</f>
        <v>1418042474.1509435</v>
      </c>
      <c r="J100" s="7"/>
      <c r="K100" s="108">
        <f t="shared" si="3"/>
        <v>6.1597405011438559E-3</v>
      </c>
      <c r="L100" s="145"/>
    </row>
    <row r="101" spans="1:12" ht="22.5" thickBot="1">
      <c r="A101" s="187" t="s">
        <v>106</v>
      </c>
      <c r="B101" s="7"/>
      <c r="C101" s="192" t="s">
        <v>117</v>
      </c>
      <c r="D101" s="7"/>
      <c r="E101" s="68">
        <f>VLOOKUP(A101,'سود سپرده بانکی'!$A$7:$N$100,8,0)</f>
        <v>956168</v>
      </c>
      <c r="F101" s="7"/>
      <c r="G101" s="108">
        <f t="shared" si="2"/>
        <v>1.8934653272991114E-4</v>
      </c>
      <c r="H101" s="7"/>
      <c r="I101" s="68">
        <f>VLOOKUP(A101,'سود سپرده بانکی'!$A$7:$N$100,14,0)</f>
        <v>15488506</v>
      </c>
      <c r="J101" s="7"/>
      <c r="K101" s="108">
        <f t="shared" si="3"/>
        <v>6.727949229273524E-5</v>
      </c>
      <c r="L101" s="145"/>
    </row>
    <row r="102" spans="1:12" ht="22.5" thickBot="1">
      <c r="A102" s="188"/>
      <c r="B102" s="184"/>
      <c r="D102" s="188"/>
      <c r="E102" s="286">
        <f>SUM(E8:E101)</f>
        <v>5049831049</v>
      </c>
      <c r="F102" s="7"/>
      <c r="G102" s="102">
        <f>SUM(G8:G101)</f>
        <v>1</v>
      </c>
      <c r="H102" s="7"/>
      <c r="I102" s="286">
        <f>SUM(I8:I101)</f>
        <v>230211398335.30566</v>
      </c>
      <c r="J102" s="7"/>
      <c r="K102" s="102">
        <f>SUM(K8:K101)</f>
        <v>1</v>
      </c>
      <c r="L102" s="145"/>
    </row>
    <row r="103" spans="1:12" ht="22.5" thickTop="1"/>
  </sheetData>
  <autoFilter ref="A7:L7" xr:uid="{00000000-0009-0000-0000-00000C000000}">
    <sortState xmlns:xlrd2="http://schemas.microsoft.com/office/spreadsheetml/2017/richdata2" ref="A8:L40">
      <sortCondition sortBy="cellColor" ref="I8:I40" dxfId="6"/>
      <sortCondition sortBy="cellColor" ref="E8:E40" dxfId="5"/>
      <sortCondition sortBy="cellColor" ref="E8:E40" dxfId="4"/>
      <sortCondition descending="1" sortBy="cellColor" ref="E8:E40" dxfId="3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6" type="noConversion"/>
  <conditionalFormatting sqref="A1:A9 A17:A1048576">
    <cfRule type="duplicateValues" dxfId="1" priority="1"/>
  </conditionalFormatting>
  <pageMargins left="0.7" right="0.7" top="0.75" bottom="0.75" header="0.3" footer="0.3"/>
  <pageSetup paperSize="9" scale="2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G12"/>
  <sheetViews>
    <sheetView rightToLeft="1" view="pageBreakPreview" zoomScale="115" zoomScaleNormal="100" zoomScaleSheetLayoutView="115" workbookViewId="0">
      <selection activeCell="A11" sqref="A11:XFD12"/>
    </sheetView>
  </sheetViews>
  <sheetFormatPr defaultColWidth="9.140625" defaultRowHeight="18"/>
  <cols>
    <col min="1" max="1" width="32.42578125" style="141" customWidth="1"/>
    <col min="2" max="2" width="1.42578125" style="141" customWidth="1"/>
    <col min="3" max="3" width="17.7109375" style="141" bestFit="1" customWidth="1"/>
    <col min="4" max="4" width="0.85546875" style="141" customWidth="1"/>
    <col min="5" max="5" width="18.140625" style="141" customWidth="1"/>
    <col min="6" max="6" width="16.5703125" style="141" customWidth="1"/>
    <col min="7" max="16384" width="9.140625" style="141"/>
  </cols>
  <sheetData>
    <row r="1" spans="1:7" s="189" customFormat="1" ht="18.75">
      <c r="A1" s="331" t="s">
        <v>84</v>
      </c>
      <c r="B1" s="331"/>
      <c r="C1" s="331"/>
      <c r="D1" s="331"/>
      <c r="E1" s="331"/>
    </row>
    <row r="2" spans="1:7" s="189" customFormat="1" ht="18.75">
      <c r="A2" s="331" t="s">
        <v>53</v>
      </c>
      <c r="B2" s="331"/>
      <c r="C2" s="331"/>
      <c r="D2" s="331"/>
      <c r="E2" s="331"/>
    </row>
    <row r="3" spans="1:7" s="189" customFormat="1" ht="18.75">
      <c r="A3" s="331" t="str">
        <f>' سهام'!A3:W3</f>
        <v>برای ماه منتهی به 1403/04/31</v>
      </c>
      <c r="B3" s="331"/>
      <c r="C3" s="331"/>
      <c r="D3" s="331"/>
      <c r="E3" s="331"/>
    </row>
    <row r="4" spans="1:7" ht="18.75">
      <c r="A4" s="334" t="s">
        <v>29</v>
      </c>
      <c r="B4" s="334"/>
      <c r="C4" s="334"/>
      <c r="D4" s="334"/>
      <c r="E4" s="334"/>
    </row>
    <row r="5" spans="1:7" ht="49.5" customHeight="1" thickBot="1">
      <c r="A5" s="179"/>
      <c r="B5" s="180"/>
      <c r="C5" s="190" t="s">
        <v>355</v>
      </c>
      <c r="D5" s="145"/>
      <c r="E5" s="190" t="s">
        <v>358</v>
      </c>
    </row>
    <row r="6" spans="1:7" ht="18.75">
      <c r="A6" s="366"/>
      <c r="B6" s="367"/>
      <c r="C6" s="363" t="s">
        <v>6</v>
      </c>
      <c r="D6" s="181"/>
      <c r="E6" s="363" t="s">
        <v>6</v>
      </c>
    </row>
    <row r="7" spans="1:7" ht="18.75" thickBot="1">
      <c r="A7" s="367"/>
      <c r="B7" s="367"/>
      <c r="C7" s="365"/>
      <c r="D7" s="183"/>
      <c r="E7" s="365"/>
    </row>
    <row r="8" spans="1:7" ht="25.9" customHeight="1">
      <c r="A8" s="191" t="s">
        <v>123</v>
      </c>
      <c r="B8" s="7"/>
      <c r="C8" s="225">
        <v>625383</v>
      </c>
      <c r="D8" s="68"/>
      <c r="E8" s="68">
        <v>10763642</v>
      </c>
      <c r="F8" s="222"/>
    </row>
    <row r="9" spans="1:7" ht="19.5" thickBot="1">
      <c r="A9" s="181" t="s">
        <v>2</v>
      </c>
      <c r="B9" s="269"/>
      <c r="C9" s="287">
        <f>SUM(C8:C8)</f>
        <v>625383</v>
      </c>
      <c r="D9" s="288"/>
      <c r="E9" s="289">
        <f>SUM(E8:E8)</f>
        <v>10763642</v>
      </c>
    </row>
    <row r="10" spans="1:7" ht="18.75" thickTop="1">
      <c r="D10" s="68"/>
    </row>
    <row r="12" spans="1:7">
      <c r="F12" s="166"/>
      <c r="G12" s="150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O7" sqref="O7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1:19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</row>
    <row r="3" spans="1:19" ht="22.5">
      <c r="A3" s="362" t="s">
        <v>352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</row>
    <row r="4" spans="1:19" ht="22.5">
      <c r="A4" s="379" t="s">
        <v>71</v>
      </c>
      <c r="B4" s="379"/>
      <c r="C4" s="379"/>
      <c r="D4" s="379"/>
      <c r="E4" s="379"/>
      <c r="F4" s="379"/>
      <c r="G4" s="379"/>
      <c r="H4" s="379"/>
      <c r="I4" s="380"/>
      <c r="J4" s="380"/>
      <c r="K4" s="380"/>
      <c r="L4" s="380"/>
      <c r="M4" s="380"/>
      <c r="N4" s="380"/>
      <c r="O4" s="380"/>
      <c r="P4" s="380"/>
      <c r="Q4" s="379"/>
      <c r="R4" s="379"/>
      <c r="S4" s="379"/>
    </row>
    <row r="6" spans="1:19" ht="18.75">
      <c r="C6" s="377" t="s">
        <v>72</v>
      </c>
      <c r="D6" s="378"/>
      <c r="E6" s="378"/>
      <c r="F6" s="378"/>
      <c r="G6" s="378"/>
      <c r="I6" s="377" t="s">
        <v>73</v>
      </c>
      <c r="J6" s="378"/>
      <c r="K6" s="378"/>
      <c r="L6" s="378"/>
      <c r="M6" s="378"/>
      <c r="O6" s="377" t="s">
        <v>353</v>
      </c>
      <c r="P6" s="378"/>
      <c r="Q6" s="378"/>
      <c r="R6" s="378"/>
      <c r="S6" s="378"/>
    </row>
    <row r="7" spans="1:19" ht="56.25">
      <c r="A7" s="17" t="s">
        <v>74</v>
      </c>
      <c r="C7" s="14" t="s">
        <v>75</v>
      </c>
      <c r="E7" s="14" t="s">
        <v>76</v>
      </c>
      <c r="G7" s="14" t="s">
        <v>77</v>
      </c>
      <c r="I7" s="14" t="s">
        <v>78</v>
      </c>
      <c r="K7" s="14" t="s">
        <v>79</v>
      </c>
      <c r="M7" s="14" t="s">
        <v>80</v>
      </c>
      <c r="O7" s="14" t="s">
        <v>78</v>
      </c>
      <c r="Q7" s="14" t="s">
        <v>79</v>
      </c>
      <c r="S7" s="14" t="s">
        <v>80</v>
      </c>
    </row>
    <row r="8" spans="1:19" ht="21.75">
      <c r="A8" s="62" t="s">
        <v>86</v>
      </c>
      <c r="B8" s="13"/>
      <c r="C8" s="21" t="s">
        <v>85</v>
      </c>
      <c r="D8" s="8"/>
      <c r="E8" s="21" t="s">
        <v>85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81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H14"/>
  <sheetViews>
    <sheetView rightToLeft="1" view="pageBreakPreview" topLeftCell="A3" zoomScale="85" zoomScaleNormal="100" zoomScaleSheetLayoutView="85" workbookViewId="0">
      <selection activeCell="A15" sqref="A15:XFD17"/>
    </sheetView>
  </sheetViews>
  <sheetFormatPr defaultColWidth="9.140625" defaultRowHeight="30.75" customHeight="1"/>
  <cols>
    <col min="1" max="1" width="37.5703125" style="141" customWidth="1"/>
    <col min="2" max="2" width="0.85546875" style="141" customWidth="1"/>
    <col min="3" max="3" width="14" style="141" customWidth="1"/>
    <col min="4" max="4" width="0.140625" style="141" customWidth="1"/>
    <col min="5" max="5" width="14" style="141" customWidth="1"/>
    <col min="6" max="6" width="1" style="141" customWidth="1"/>
    <col min="7" max="7" width="22.5703125" style="77" customWidth="1"/>
    <col min="8" max="8" width="0.85546875" style="77" customWidth="1"/>
    <col min="9" max="9" width="14" style="77" customWidth="1"/>
    <col min="10" max="10" width="0.7109375" style="77" customWidth="1"/>
    <col min="11" max="11" width="22.5703125" style="77" customWidth="1"/>
    <col min="12" max="12" width="0.7109375" style="77" customWidth="1"/>
    <col min="13" max="13" width="24.5703125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26.140625" style="77" customWidth="1"/>
    <col min="18" max="18" width="6.42578125" style="141" customWidth="1"/>
    <col min="19" max="19" width="4.28515625" style="141" customWidth="1"/>
    <col min="20" max="20" width="16.28515625" style="211" bestFit="1" customWidth="1"/>
    <col min="21" max="21" width="33.28515625" style="209" customWidth="1"/>
    <col min="22" max="22" width="14.5703125" style="141" bestFit="1" customWidth="1"/>
    <col min="23" max="23" width="16" style="209" customWidth="1"/>
    <col min="24" max="24" width="6.42578125" style="141" customWidth="1"/>
    <col min="25" max="25" width="17.85546875" style="141" customWidth="1"/>
    <col min="26" max="26" width="15.42578125" style="141" customWidth="1"/>
    <col min="27" max="27" width="3.28515625" style="141" customWidth="1"/>
    <col min="28" max="28" width="4.28515625" style="141" customWidth="1"/>
    <col min="29" max="29" width="7.5703125" style="211" customWidth="1"/>
    <col min="30" max="30" width="13.85546875" style="209" customWidth="1"/>
    <col min="31" max="31" width="6.42578125" style="141" customWidth="1"/>
    <col min="32" max="32" width="16" style="209" customWidth="1"/>
    <col min="33" max="33" width="6.42578125" style="141" customWidth="1"/>
    <col min="34" max="34" width="13.140625" style="141" customWidth="1"/>
    <col min="35" max="35" width="21" style="141" customWidth="1"/>
    <col min="36" max="16384" width="9.140625" style="141"/>
  </cols>
  <sheetData>
    <row r="1" spans="1:34" ht="30.75" customHeight="1">
      <c r="A1" s="327" t="s">
        <v>84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34" ht="30.75" customHeight="1">
      <c r="A2" s="327" t="s">
        <v>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34" ht="30.75" customHeight="1">
      <c r="A3" s="327" t="str">
        <f>' سهام'!A3:W3</f>
        <v>برای ماه منتهی به 1403/04/31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34" ht="30.75" customHeight="1">
      <c r="A4" s="381" t="s">
        <v>343</v>
      </c>
      <c r="B4" s="381"/>
      <c r="C4" s="381"/>
      <c r="D4" s="381"/>
      <c r="E4" s="381"/>
      <c r="F4" s="381"/>
      <c r="G4" s="381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4" ht="30.75" customHeight="1" thickBot="1">
      <c r="A5" s="207"/>
      <c r="B5" s="382"/>
      <c r="C5" s="382"/>
      <c r="D5" s="382"/>
      <c r="E5" s="382"/>
      <c r="F5" s="172"/>
      <c r="G5" s="383" t="s">
        <v>357</v>
      </c>
      <c r="H5" s="383"/>
      <c r="I5" s="383"/>
      <c r="J5" s="383"/>
      <c r="K5" s="383"/>
      <c r="L5" s="74"/>
      <c r="M5" s="383" t="s">
        <v>356</v>
      </c>
      <c r="N5" s="383"/>
      <c r="O5" s="383"/>
      <c r="P5" s="383"/>
      <c r="Q5" s="383"/>
    </row>
    <row r="6" spans="1:34" ht="42" customHeight="1" thickBot="1">
      <c r="A6" s="19" t="s">
        <v>35</v>
      </c>
      <c r="B6" s="173"/>
      <c r="C6" s="174" t="s">
        <v>21</v>
      </c>
      <c r="D6" s="173"/>
      <c r="E6" s="174" t="s">
        <v>32</v>
      </c>
      <c r="F6" s="173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34" ht="30" customHeight="1" thickBot="1">
      <c r="A7" s="214" t="s">
        <v>279</v>
      </c>
      <c r="B7" s="177"/>
      <c r="C7" s="176" t="s">
        <v>283</v>
      </c>
      <c r="D7" s="109"/>
      <c r="E7" s="89">
        <v>0.23</v>
      </c>
      <c r="F7" s="109"/>
      <c r="G7" s="203">
        <v>23194873148</v>
      </c>
      <c r="H7" s="71"/>
      <c r="I7" s="71">
        <v>0</v>
      </c>
      <c r="J7" s="71"/>
      <c r="K7" s="71">
        <f>G7+I7</f>
        <v>23194873148</v>
      </c>
      <c r="L7" s="71"/>
      <c r="M7" s="71">
        <v>52478862219</v>
      </c>
      <c r="N7" s="71"/>
      <c r="O7" s="71">
        <v>0</v>
      </c>
      <c r="P7" s="71"/>
      <c r="Q7" s="71">
        <f>M7+O7</f>
        <v>52478862219</v>
      </c>
      <c r="R7" s="268"/>
      <c r="T7" s="213"/>
      <c r="V7" s="222"/>
      <c r="X7" s="218"/>
      <c r="Y7" s="150"/>
      <c r="AC7" s="213"/>
      <c r="AG7" s="218"/>
      <c r="AH7" s="150"/>
    </row>
    <row r="8" spans="1:34" ht="30" customHeight="1">
      <c r="A8" s="214" t="s">
        <v>130</v>
      </c>
      <c r="B8" s="177"/>
      <c r="C8" s="176" t="s">
        <v>132</v>
      </c>
      <c r="D8" s="109"/>
      <c r="E8" s="89">
        <v>0.15</v>
      </c>
      <c r="F8" s="109"/>
      <c r="G8" s="80">
        <v>0</v>
      </c>
      <c r="H8" s="71"/>
      <c r="I8" s="71">
        <v>0</v>
      </c>
      <c r="J8" s="71"/>
      <c r="K8" s="71">
        <f t="shared" ref="K8:K12" si="0">G8+I8</f>
        <v>0</v>
      </c>
      <c r="L8" s="71"/>
      <c r="M8" s="71">
        <v>760435788</v>
      </c>
      <c r="N8" s="71"/>
      <c r="O8" s="71">
        <v>0</v>
      </c>
      <c r="P8" s="71"/>
      <c r="Q8" s="71">
        <f t="shared" ref="Q8:Q12" si="1">M8+O8</f>
        <v>760435788</v>
      </c>
      <c r="R8" s="268"/>
      <c r="S8" s="222"/>
      <c r="T8" s="210"/>
      <c r="V8" s="222"/>
      <c r="X8" s="218"/>
      <c r="Y8" s="150"/>
      <c r="AC8" s="212"/>
      <c r="AE8" s="218"/>
      <c r="AG8" s="218"/>
      <c r="AH8" s="150"/>
    </row>
    <row r="9" spans="1:34" ht="30" customHeight="1">
      <c r="A9" s="214" t="s">
        <v>131</v>
      </c>
      <c r="B9" s="177"/>
      <c r="C9" s="176" t="s">
        <v>133</v>
      </c>
      <c r="D9" s="109"/>
      <c r="E9" s="89">
        <v>0.18</v>
      </c>
      <c r="F9" s="109"/>
      <c r="G9" s="80">
        <v>0</v>
      </c>
      <c r="H9" s="71"/>
      <c r="I9" s="71">
        <v>0</v>
      </c>
      <c r="J9" s="71"/>
      <c r="K9" s="71">
        <f t="shared" si="0"/>
        <v>0</v>
      </c>
      <c r="L9" s="71"/>
      <c r="M9" s="71">
        <v>38098063699</v>
      </c>
      <c r="N9" s="71"/>
      <c r="O9" s="71">
        <v>0</v>
      </c>
      <c r="P9" s="71"/>
      <c r="Q9" s="71">
        <f t="shared" si="1"/>
        <v>38098063699</v>
      </c>
      <c r="R9" s="268"/>
      <c r="T9" s="210"/>
      <c r="V9" s="222"/>
      <c r="X9" s="218"/>
      <c r="Y9" s="150"/>
      <c r="AC9" s="212"/>
      <c r="AE9" s="224"/>
      <c r="AG9" s="218"/>
      <c r="AH9" s="150"/>
    </row>
    <row r="10" spans="1:34" ht="30" customHeight="1">
      <c r="A10" s="214" t="s">
        <v>168</v>
      </c>
      <c r="B10" s="177"/>
      <c r="C10" s="176" t="s">
        <v>313</v>
      </c>
      <c r="D10" s="109"/>
      <c r="E10" s="89">
        <v>0.23</v>
      </c>
      <c r="F10" s="109"/>
      <c r="G10" s="80">
        <v>0</v>
      </c>
      <c r="H10" s="71"/>
      <c r="I10" s="71">
        <v>0</v>
      </c>
      <c r="J10" s="71"/>
      <c r="K10" s="71">
        <f t="shared" si="0"/>
        <v>0</v>
      </c>
      <c r="L10" s="71"/>
      <c r="M10" s="71">
        <v>8269843927</v>
      </c>
      <c r="N10" s="71"/>
      <c r="O10" s="71">
        <v>0</v>
      </c>
      <c r="P10" s="71"/>
      <c r="Q10" s="71">
        <f t="shared" si="1"/>
        <v>8269843927</v>
      </c>
      <c r="R10" s="268"/>
      <c r="S10" s="222"/>
      <c r="T10" s="210"/>
      <c r="V10" s="222"/>
      <c r="X10" s="218"/>
      <c r="Y10" s="150"/>
      <c r="AC10" s="212"/>
      <c r="AE10" s="224"/>
      <c r="AG10" s="218"/>
      <c r="AH10" s="150"/>
    </row>
    <row r="11" spans="1:34" ht="30" customHeight="1">
      <c r="A11" s="214" t="s">
        <v>144</v>
      </c>
      <c r="B11" s="177"/>
      <c r="C11" s="176" t="s">
        <v>146</v>
      </c>
      <c r="D11" s="109"/>
      <c r="E11" s="89" t="s">
        <v>360</v>
      </c>
      <c r="F11" s="109"/>
      <c r="G11" s="80">
        <v>6015618776</v>
      </c>
      <c r="H11" s="71"/>
      <c r="I11" s="71">
        <v>0</v>
      </c>
      <c r="J11" s="71"/>
      <c r="K11" s="71">
        <f t="shared" si="0"/>
        <v>6015618776</v>
      </c>
      <c r="L11" s="71"/>
      <c r="M11" s="71">
        <v>44818877927</v>
      </c>
      <c r="N11" s="71"/>
      <c r="O11" s="71">
        <v>0</v>
      </c>
      <c r="P11" s="71"/>
      <c r="Q11" s="71">
        <f t="shared" si="1"/>
        <v>44818877927</v>
      </c>
      <c r="R11" s="268"/>
      <c r="S11" s="222"/>
      <c r="T11" s="210"/>
      <c r="V11" s="222"/>
      <c r="X11" s="218"/>
      <c r="Y11" s="150"/>
      <c r="AC11" s="212"/>
      <c r="AE11" s="218"/>
      <c r="AG11" s="218"/>
      <c r="AH11" s="150"/>
    </row>
    <row r="12" spans="1:34" ht="30" customHeight="1">
      <c r="A12" s="187" t="s">
        <v>109</v>
      </c>
      <c r="B12" s="177"/>
      <c r="C12" s="176" t="s">
        <v>111</v>
      </c>
      <c r="D12" s="109"/>
      <c r="E12" s="89">
        <v>0.18</v>
      </c>
      <c r="F12" s="109"/>
      <c r="G12" s="80">
        <v>5414722831</v>
      </c>
      <c r="H12" s="71"/>
      <c r="I12" s="71">
        <v>0</v>
      </c>
      <c r="J12" s="71"/>
      <c r="K12" s="71">
        <f t="shared" si="0"/>
        <v>5414722831</v>
      </c>
      <c r="L12" s="71"/>
      <c r="M12" s="71">
        <v>41246150860</v>
      </c>
      <c r="N12" s="71"/>
      <c r="O12" s="71">
        <v>0</v>
      </c>
      <c r="P12" s="71"/>
      <c r="Q12" s="71">
        <f t="shared" si="1"/>
        <v>41246150860</v>
      </c>
      <c r="R12" s="268"/>
      <c r="T12" s="212"/>
      <c r="V12" s="222"/>
      <c r="X12" s="218"/>
      <c r="Y12" s="150"/>
      <c r="AC12" s="212"/>
      <c r="AE12" s="218"/>
      <c r="AG12" s="218"/>
      <c r="AH12" s="150"/>
    </row>
    <row r="13" spans="1:34" s="109" customFormat="1" ht="24.75" customHeight="1" thickBot="1">
      <c r="A13" s="261" t="s">
        <v>2</v>
      </c>
      <c r="B13" s="262"/>
      <c r="C13" s="263"/>
      <c r="D13" s="264"/>
      <c r="E13" s="265"/>
      <c r="F13" s="266">
        <f>SUM(F7:F12)</f>
        <v>0</v>
      </c>
      <c r="G13" s="266">
        <f>SUM(G7:G12)</f>
        <v>34625214755</v>
      </c>
      <c r="H13" s="267"/>
      <c r="I13" s="266">
        <f>SUM(I7:I12)</f>
        <v>0</v>
      </c>
      <c r="J13" s="267">
        <f>SUM(J7:J12)</f>
        <v>0</v>
      </c>
      <c r="K13" s="266">
        <f>SUM(K7:K12)</f>
        <v>34625214755</v>
      </c>
      <c r="L13" s="267"/>
      <c r="M13" s="266">
        <f>SUM(M7:M12)</f>
        <v>185672234420</v>
      </c>
      <c r="N13" s="267"/>
      <c r="O13" s="266">
        <f>SUM(O7:O12)</f>
        <v>0</v>
      </c>
      <c r="P13" s="267"/>
      <c r="Q13" s="266">
        <f>SUM(Q7:Q12)</f>
        <v>185672234420</v>
      </c>
      <c r="T13" s="211"/>
      <c r="U13" s="210"/>
      <c r="V13" s="222"/>
      <c r="W13" s="210"/>
      <c r="Y13" s="175"/>
      <c r="AC13" s="212"/>
      <c r="AD13" s="210"/>
      <c r="AF13" s="210"/>
      <c r="AH13" s="175"/>
    </row>
    <row r="14" spans="1:34" ht="30.75" customHeight="1" thickTop="1">
      <c r="H14" s="71"/>
      <c r="J14" s="71"/>
      <c r="L14" s="71"/>
      <c r="P14" s="71"/>
    </row>
  </sheetData>
  <autoFilter ref="A6:Q12" xr:uid="{00000000-0009-0000-0000-000006000000}">
    <sortState xmlns:xlrd2="http://schemas.microsoft.com/office/spreadsheetml/2017/richdata2" ref="A7:Q12">
      <sortCondition descending="1" ref="A6:A12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2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  <colBreaks count="1" manualBreakCount="1">
    <brk id="17" max="1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105"/>
  <sheetViews>
    <sheetView rightToLeft="1" view="pageBreakPreview" zoomScale="70" zoomScaleNormal="100" zoomScaleSheetLayoutView="70" workbookViewId="0">
      <selection activeCell="A5" sqref="A1:D1048576"/>
    </sheetView>
  </sheetViews>
  <sheetFormatPr defaultColWidth="9.140625" defaultRowHeight="30.75" customHeight="1"/>
  <cols>
    <col min="1" max="1" width="37.5703125" style="141" customWidth="1"/>
    <col min="2" max="2" width="0.85546875" style="141" customWidth="1"/>
    <col min="3" max="3" width="1" style="141" customWidth="1"/>
    <col min="4" max="4" width="19.140625" style="77" customWidth="1"/>
    <col min="5" max="5" width="0.85546875" style="77" customWidth="1"/>
    <col min="6" max="6" width="14" style="77" customWidth="1"/>
    <col min="7" max="7" width="0.7109375" style="77" customWidth="1"/>
    <col min="8" max="8" width="18.140625" style="77" customWidth="1"/>
    <col min="9" max="9" width="0.7109375" style="77" customWidth="1"/>
    <col min="10" max="10" width="20" style="77" customWidth="1"/>
    <col min="11" max="11" width="0.5703125" style="77" customWidth="1"/>
    <col min="12" max="12" width="18.140625" style="77" customWidth="1"/>
    <col min="13" max="13" width="0.5703125" style="77" customWidth="1"/>
    <col min="14" max="14" width="18.85546875" style="77" customWidth="1"/>
    <col min="15" max="15" width="3.5703125" style="141" customWidth="1"/>
    <col min="16" max="16384" width="9.140625" style="141"/>
  </cols>
  <sheetData>
    <row r="1" spans="1:14" ht="30.75" customHeight="1">
      <c r="A1" s="327" t="s">
        <v>84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30.75" customHeight="1">
      <c r="A2" s="327" t="s">
        <v>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4" ht="30.75" customHeight="1">
      <c r="A3" s="327" t="str">
        <f>' سهام'!A3:W3</f>
        <v>برای ماه منتهی به 1403/04/31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 ht="30.75" customHeight="1">
      <c r="A4" s="381" t="s">
        <v>344</v>
      </c>
      <c r="B4" s="381"/>
      <c r="C4" s="381"/>
      <c r="D4" s="381"/>
      <c r="E4" s="73"/>
      <c r="F4" s="74"/>
      <c r="G4" s="74"/>
      <c r="H4" s="74"/>
      <c r="I4" s="74"/>
      <c r="J4" s="74"/>
      <c r="K4" s="74"/>
      <c r="L4" s="71"/>
      <c r="M4" s="74"/>
      <c r="N4" s="74"/>
    </row>
    <row r="5" spans="1:14" ht="30.75" customHeight="1" thickBot="1">
      <c r="A5" s="207"/>
      <c r="B5" s="275"/>
      <c r="C5" s="172"/>
      <c r="D5" s="383" t="s">
        <v>357</v>
      </c>
      <c r="E5" s="383"/>
      <c r="F5" s="383"/>
      <c r="G5" s="383"/>
      <c r="H5" s="383"/>
      <c r="I5" s="74"/>
      <c r="J5" s="383" t="s">
        <v>356</v>
      </c>
      <c r="K5" s="383"/>
      <c r="L5" s="383"/>
      <c r="M5" s="383"/>
      <c r="N5" s="383"/>
    </row>
    <row r="6" spans="1:14" ht="42" customHeight="1" thickBot="1">
      <c r="A6" s="19" t="s">
        <v>35</v>
      </c>
      <c r="B6" s="173"/>
      <c r="C6" s="173"/>
      <c r="D6" s="75" t="s">
        <v>54</v>
      </c>
      <c r="E6" s="76"/>
      <c r="F6" s="75" t="s">
        <v>37</v>
      </c>
      <c r="G6" s="76"/>
      <c r="H6" s="75" t="s">
        <v>38</v>
      </c>
      <c r="I6" s="74"/>
      <c r="J6" s="75" t="s">
        <v>54</v>
      </c>
      <c r="K6" s="76"/>
      <c r="L6" s="75" t="s">
        <v>37</v>
      </c>
      <c r="M6" s="76"/>
      <c r="N6" s="75" t="s">
        <v>38</v>
      </c>
    </row>
    <row r="7" spans="1:14" ht="30" customHeight="1">
      <c r="A7" s="214" t="s">
        <v>108</v>
      </c>
      <c r="B7" s="177"/>
      <c r="C7" s="109"/>
      <c r="D7" s="80">
        <v>2441</v>
      </c>
      <c r="E7" s="71"/>
      <c r="F7" s="71">
        <v>0</v>
      </c>
      <c r="G7" s="71"/>
      <c r="H7" s="71">
        <f>D7+F7</f>
        <v>2441</v>
      </c>
      <c r="I7" s="71"/>
      <c r="J7" s="71">
        <v>16656</v>
      </c>
      <c r="K7" s="71"/>
      <c r="L7" s="71">
        <v>0</v>
      </c>
      <c r="M7" s="71"/>
      <c r="N7" s="71">
        <f>J7+L7</f>
        <v>16656</v>
      </c>
    </row>
    <row r="8" spans="1:14" ht="30" customHeight="1">
      <c r="A8" s="214" t="s">
        <v>101</v>
      </c>
      <c r="B8" s="177"/>
      <c r="C8" s="109"/>
      <c r="D8" s="80">
        <v>0</v>
      </c>
      <c r="E8" s="71"/>
      <c r="F8" s="71">
        <v>0</v>
      </c>
      <c r="G8" s="71"/>
      <c r="H8" s="71">
        <f t="shared" ref="H8:H71" si="0">D8+F8</f>
        <v>0</v>
      </c>
      <c r="I8" s="71"/>
      <c r="J8" s="71">
        <f>35948+8512423253</f>
        <v>8512459201</v>
      </c>
      <c r="K8" s="71"/>
      <c r="L8" s="71">
        <v>0</v>
      </c>
      <c r="M8" s="71"/>
      <c r="N8" s="71">
        <f t="shared" ref="N8:N71" si="1">J8+L8</f>
        <v>8512459201</v>
      </c>
    </row>
    <row r="9" spans="1:14" s="109" customFormat="1" ht="30.75" customHeight="1" thickBot="1">
      <c r="A9" s="214" t="s">
        <v>284</v>
      </c>
      <c r="B9" s="177"/>
      <c r="D9" s="71">
        <v>0</v>
      </c>
      <c r="E9" s="71"/>
      <c r="F9" s="71">
        <v>0</v>
      </c>
      <c r="G9" s="71"/>
      <c r="H9" s="71">
        <f t="shared" si="0"/>
        <v>0</v>
      </c>
      <c r="I9" s="71"/>
      <c r="J9" s="71">
        <v>3883561636.5000005</v>
      </c>
      <c r="K9" s="71"/>
      <c r="L9" s="71">
        <v>-4422215</v>
      </c>
      <c r="M9" s="71"/>
      <c r="N9" s="71">
        <f t="shared" si="1"/>
        <v>3879139421.5000005</v>
      </c>
    </row>
    <row r="10" spans="1:14" s="109" customFormat="1" ht="30.75" customHeight="1" thickBot="1">
      <c r="A10" s="214" t="s">
        <v>285</v>
      </c>
      <c r="B10" s="177"/>
      <c r="D10" s="203">
        <v>0</v>
      </c>
      <c r="E10" s="71"/>
      <c r="F10" s="71">
        <v>0</v>
      </c>
      <c r="G10" s="71"/>
      <c r="H10" s="71">
        <f t="shared" si="0"/>
        <v>0</v>
      </c>
      <c r="I10" s="71"/>
      <c r="J10" s="71">
        <v>11317191766.500002</v>
      </c>
      <c r="K10" s="71"/>
      <c r="L10" s="71">
        <v>-11456843</v>
      </c>
      <c r="M10" s="71"/>
      <c r="N10" s="71">
        <f t="shared" si="1"/>
        <v>11305734923.500002</v>
      </c>
    </row>
    <row r="11" spans="1:14" s="109" customFormat="1" ht="30.75" customHeight="1" thickBot="1">
      <c r="A11" s="214" t="s">
        <v>178</v>
      </c>
      <c r="B11" s="177"/>
      <c r="D11" s="71">
        <v>0</v>
      </c>
      <c r="E11" s="71"/>
      <c r="F11" s="71">
        <v>0</v>
      </c>
      <c r="G11" s="71"/>
      <c r="H11" s="71">
        <f t="shared" si="0"/>
        <v>0</v>
      </c>
      <c r="I11" s="71"/>
      <c r="J11" s="71">
        <v>1134246556.2616823</v>
      </c>
      <c r="K11" s="71"/>
      <c r="L11" s="71">
        <v>-1185484</v>
      </c>
      <c r="M11" s="71"/>
      <c r="N11" s="71">
        <f t="shared" si="1"/>
        <v>1133061072.2616823</v>
      </c>
    </row>
    <row r="12" spans="1:14" s="109" customFormat="1" ht="30.75" customHeight="1" thickBot="1">
      <c r="A12" s="214" t="s">
        <v>113</v>
      </c>
      <c r="B12" s="177"/>
      <c r="D12" s="203">
        <v>0</v>
      </c>
      <c r="E12" s="71"/>
      <c r="F12" s="71">
        <v>0</v>
      </c>
      <c r="G12" s="71"/>
      <c r="H12" s="71">
        <f t="shared" si="0"/>
        <v>0</v>
      </c>
      <c r="I12" s="71"/>
      <c r="J12" s="71">
        <v>10163455.833333334</v>
      </c>
      <c r="K12" s="71"/>
      <c r="L12" s="71">
        <v>0</v>
      </c>
      <c r="M12" s="71"/>
      <c r="N12" s="71">
        <f t="shared" si="1"/>
        <v>10163455.833333334</v>
      </c>
    </row>
    <row r="13" spans="1:14" ht="30" customHeight="1">
      <c r="A13" s="214" t="s">
        <v>115</v>
      </c>
      <c r="B13" s="177"/>
      <c r="C13" s="109"/>
      <c r="D13" s="80">
        <v>0</v>
      </c>
      <c r="E13" s="71"/>
      <c r="F13" s="71">
        <v>0</v>
      </c>
      <c r="G13" s="71"/>
      <c r="H13" s="71">
        <f t="shared" si="0"/>
        <v>0</v>
      </c>
      <c r="I13" s="71"/>
      <c r="J13" s="71">
        <v>13335817.924528301</v>
      </c>
      <c r="K13" s="71"/>
      <c r="L13" s="71">
        <v>0</v>
      </c>
      <c r="M13" s="71"/>
      <c r="N13" s="71">
        <f t="shared" si="1"/>
        <v>13335817.924528301</v>
      </c>
    </row>
    <row r="14" spans="1:14" s="109" customFormat="1" ht="30.75" customHeight="1">
      <c r="A14" s="214" t="s">
        <v>181</v>
      </c>
      <c r="B14" s="177"/>
      <c r="D14" s="71">
        <v>0</v>
      </c>
      <c r="E14" s="71"/>
      <c r="F14" s="71">
        <v>0</v>
      </c>
      <c r="G14" s="71"/>
      <c r="H14" s="71">
        <f t="shared" si="0"/>
        <v>0</v>
      </c>
      <c r="I14" s="71"/>
      <c r="J14" s="71">
        <v>11734121894.433962</v>
      </c>
      <c r="K14" s="71"/>
      <c r="L14" s="71">
        <v>0</v>
      </c>
      <c r="M14" s="71"/>
      <c r="N14" s="71">
        <f t="shared" si="1"/>
        <v>11734121894.433962</v>
      </c>
    </row>
    <row r="15" spans="1:14" s="109" customFormat="1" ht="30.75" customHeight="1">
      <c r="A15" s="214" t="s">
        <v>126</v>
      </c>
      <c r="B15" s="177"/>
      <c r="D15" s="80">
        <v>0</v>
      </c>
      <c r="E15" s="71"/>
      <c r="F15" s="71">
        <v>0</v>
      </c>
      <c r="G15" s="71"/>
      <c r="H15" s="71">
        <f t="shared" si="0"/>
        <v>0</v>
      </c>
      <c r="I15" s="71"/>
      <c r="J15" s="71">
        <v>3201617668.3333335</v>
      </c>
      <c r="K15" s="71"/>
      <c r="L15" s="71">
        <v>0</v>
      </c>
      <c r="M15" s="71"/>
      <c r="N15" s="71">
        <f t="shared" si="1"/>
        <v>3201617668.3333335</v>
      </c>
    </row>
    <row r="16" spans="1:14" s="109" customFormat="1" ht="30.75" customHeight="1">
      <c r="A16" s="214" t="s">
        <v>124</v>
      </c>
      <c r="B16" s="177"/>
      <c r="D16" s="80">
        <v>0</v>
      </c>
      <c r="E16" s="71"/>
      <c r="F16" s="71">
        <v>0</v>
      </c>
      <c r="G16" s="71"/>
      <c r="H16" s="71">
        <f t="shared" si="0"/>
        <v>0</v>
      </c>
      <c r="I16" s="71"/>
      <c r="J16" s="175">
        <v>2815119723.3962264</v>
      </c>
      <c r="K16" s="71"/>
      <c r="L16" s="71">
        <v>0</v>
      </c>
      <c r="M16" s="71"/>
      <c r="N16" s="71">
        <f t="shared" si="1"/>
        <v>2815119723.3962264</v>
      </c>
    </row>
    <row r="17" spans="1:14" s="109" customFormat="1" ht="30.75" customHeight="1">
      <c r="A17" s="214" t="s">
        <v>107</v>
      </c>
      <c r="B17" s="177"/>
      <c r="D17" s="71">
        <v>5478</v>
      </c>
      <c r="E17" s="71"/>
      <c r="F17" s="71">
        <v>0</v>
      </c>
      <c r="G17" s="71"/>
      <c r="H17" s="71">
        <f t="shared" si="0"/>
        <v>5478</v>
      </c>
      <c r="I17" s="71"/>
      <c r="J17" s="175">
        <f>43691+163699460</f>
        <v>163743151</v>
      </c>
      <c r="K17" s="71"/>
      <c r="L17" s="71">
        <v>0</v>
      </c>
      <c r="M17" s="71"/>
      <c r="N17" s="71">
        <f t="shared" si="1"/>
        <v>163743151</v>
      </c>
    </row>
    <row r="18" spans="1:14" ht="30" customHeight="1">
      <c r="A18" s="214" t="s">
        <v>105</v>
      </c>
      <c r="B18" s="177"/>
      <c r="C18" s="109"/>
      <c r="D18" s="80">
        <v>10341</v>
      </c>
      <c r="E18" s="71"/>
      <c r="F18" s="71">
        <v>0</v>
      </c>
      <c r="G18" s="71"/>
      <c r="H18" s="71">
        <f t="shared" si="0"/>
        <v>10341</v>
      </c>
      <c r="I18" s="71"/>
      <c r="J18" s="71">
        <v>69867</v>
      </c>
      <c r="K18" s="71"/>
      <c r="L18" s="71">
        <v>0</v>
      </c>
      <c r="M18" s="71"/>
      <c r="N18" s="71">
        <f t="shared" si="1"/>
        <v>69867</v>
      </c>
    </row>
    <row r="19" spans="1:14" ht="30" customHeight="1">
      <c r="A19" s="214" t="s">
        <v>114</v>
      </c>
      <c r="B19" s="177"/>
      <c r="C19" s="109"/>
      <c r="D19" s="80">
        <v>1538</v>
      </c>
      <c r="E19" s="71"/>
      <c r="F19" s="71">
        <v>0</v>
      </c>
      <c r="G19" s="71"/>
      <c r="H19" s="71">
        <f t="shared" si="0"/>
        <v>1538</v>
      </c>
      <c r="I19" s="71"/>
      <c r="J19" s="71">
        <v>20575</v>
      </c>
      <c r="K19" s="71"/>
      <c r="L19" s="71">
        <v>0</v>
      </c>
      <c r="M19" s="71"/>
      <c r="N19" s="71">
        <f t="shared" si="1"/>
        <v>20575</v>
      </c>
    </row>
    <row r="20" spans="1:14" s="109" customFormat="1" ht="30.75" customHeight="1">
      <c r="A20" s="214" t="s">
        <v>147</v>
      </c>
      <c r="B20" s="177"/>
      <c r="D20" s="80">
        <v>3732</v>
      </c>
      <c r="E20" s="71"/>
      <c r="F20" s="71">
        <v>0</v>
      </c>
      <c r="G20" s="71"/>
      <c r="H20" s="71">
        <f t="shared" si="0"/>
        <v>3732</v>
      </c>
      <c r="I20" s="71"/>
      <c r="J20" s="71">
        <f>35258+10911448469</f>
        <v>10911483727</v>
      </c>
      <c r="K20" s="71"/>
      <c r="L20" s="71">
        <v>0</v>
      </c>
      <c r="M20" s="71"/>
      <c r="N20" s="71">
        <f t="shared" si="1"/>
        <v>10911483727</v>
      </c>
    </row>
    <row r="21" spans="1:14" s="109" customFormat="1" ht="30.75" customHeight="1" thickBot="1">
      <c r="A21" s="214" t="s">
        <v>155</v>
      </c>
      <c r="B21" s="177"/>
      <c r="D21" s="80">
        <v>0</v>
      </c>
      <c r="E21" s="71"/>
      <c r="F21" s="71">
        <v>0</v>
      </c>
      <c r="G21" s="71"/>
      <c r="H21" s="71">
        <f t="shared" si="0"/>
        <v>0</v>
      </c>
      <c r="I21" s="71"/>
      <c r="J21" s="71">
        <v>657637929.81132078</v>
      </c>
      <c r="K21" s="71"/>
      <c r="L21" s="71">
        <v>0</v>
      </c>
      <c r="M21" s="71"/>
      <c r="N21" s="71">
        <f t="shared" si="1"/>
        <v>657637929.81132078</v>
      </c>
    </row>
    <row r="22" spans="1:14" s="109" customFormat="1" ht="30.75" customHeight="1" thickBot="1">
      <c r="A22" s="214" t="s">
        <v>150</v>
      </c>
      <c r="B22" s="177"/>
      <c r="D22" s="203">
        <v>0</v>
      </c>
      <c r="E22" s="71"/>
      <c r="F22" s="71">
        <v>0</v>
      </c>
      <c r="G22" s="71"/>
      <c r="H22" s="71">
        <f t="shared" si="0"/>
        <v>0</v>
      </c>
      <c r="I22" s="71"/>
      <c r="J22" s="71">
        <v>1231643837.5471697</v>
      </c>
      <c r="K22" s="71"/>
      <c r="L22" s="71">
        <v>0</v>
      </c>
      <c r="M22" s="71"/>
      <c r="N22" s="71">
        <f t="shared" si="1"/>
        <v>1231643837.5471697</v>
      </c>
    </row>
    <row r="23" spans="1:14" s="109" customFormat="1" ht="30.75" customHeight="1" thickBot="1">
      <c r="A23" s="214" t="s">
        <v>135</v>
      </c>
      <c r="B23" s="177"/>
      <c r="D23" s="203">
        <v>0</v>
      </c>
      <c r="E23" s="71"/>
      <c r="F23" s="71">
        <v>0</v>
      </c>
      <c r="G23" s="71"/>
      <c r="H23" s="71">
        <f t="shared" si="0"/>
        <v>0</v>
      </c>
      <c r="I23" s="71"/>
      <c r="J23" s="71">
        <v>883561645</v>
      </c>
      <c r="K23" s="71"/>
      <c r="L23" s="71">
        <v>0</v>
      </c>
      <c r="M23" s="71"/>
      <c r="N23" s="71">
        <f t="shared" si="1"/>
        <v>883561645</v>
      </c>
    </row>
    <row r="24" spans="1:14" s="109" customFormat="1" ht="30.75" customHeight="1" thickBot="1">
      <c r="A24" s="214" t="s">
        <v>136</v>
      </c>
      <c r="B24" s="177"/>
      <c r="D24" s="203">
        <v>0</v>
      </c>
      <c r="E24" s="71"/>
      <c r="F24" s="71">
        <v>0</v>
      </c>
      <c r="G24" s="71"/>
      <c r="H24" s="71">
        <f t="shared" si="0"/>
        <v>0</v>
      </c>
      <c r="I24" s="71"/>
      <c r="J24" s="71">
        <v>137638449.16666666</v>
      </c>
      <c r="K24" s="71"/>
      <c r="L24" s="71">
        <v>0</v>
      </c>
      <c r="M24" s="71"/>
      <c r="N24" s="71">
        <f t="shared" si="1"/>
        <v>137638449.16666666</v>
      </c>
    </row>
    <row r="25" spans="1:14" s="109" customFormat="1" ht="30.75" customHeight="1" thickBot="1">
      <c r="A25" s="214" t="s">
        <v>152</v>
      </c>
      <c r="B25" s="177"/>
      <c r="D25" s="71">
        <v>0</v>
      </c>
      <c r="E25" s="71"/>
      <c r="F25" s="71">
        <v>0</v>
      </c>
      <c r="G25" s="71"/>
      <c r="H25" s="71">
        <f t="shared" si="0"/>
        <v>0</v>
      </c>
      <c r="I25" s="71"/>
      <c r="J25" s="71">
        <v>39326485.833333336</v>
      </c>
      <c r="K25" s="71"/>
      <c r="L25" s="71">
        <v>0</v>
      </c>
      <c r="M25" s="71"/>
      <c r="N25" s="71">
        <f t="shared" si="1"/>
        <v>39326485.833333336</v>
      </c>
    </row>
    <row r="26" spans="1:14" s="109" customFormat="1" ht="30.75" customHeight="1" thickBot="1">
      <c r="A26" s="214" t="s">
        <v>138</v>
      </c>
      <c r="B26" s="177"/>
      <c r="D26" s="203">
        <v>0</v>
      </c>
      <c r="E26" s="71"/>
      <c r="F26" s="71">
        <v>0</v>
      </c>
      <c r="G26" s="71"/>
      <c r="H26" s="71">
        <f t="shared" si="0"/>
        <v>0</v>
      </c>
      <c r="I26" s="71"/>
      <c r="J26" s="71">
        <v>51828902.830188677</v>
      </c>
      <c r="K26" s="71"/>
      <c r="L26" s="71">
        <v>0</v>
      </c>
      <c r="M26" s="71"/>
      <c r="N26" s="71">
        <f t="shared" si="1"/>
        <v>51828902.830188677</v>
      </c>
    </row>
    <row r="27" spans="1:14" s="109" customFormat="1" ht="30.75" customHeight="1" thickBot="1">
      <c r="A27" s="214" t="s">
        <v>137</v>
      </c>
      <c r="B27" s="177"/>
      <c r="D27" s="203">
        <v>0</v>
      </c>
      <c r="E27" s="71"/>
      <c r="F27" s="71">
        <v>0</v>
      </c>
      <c r="G27" s="71"/>
      <c r="H27" s="71">
        <f t="shared" si="0"/>
        <v>0</v>
      </c>
      <c r="I27" s="71"/>
      <c r="J27" s="71">
        <v>80136988.301886797</v>
      </c>
      <c r="K27" s="71"/>
      <c r="L27" s="71">
        <v>0</v>
      </c>
      <c r="M27" s="71"/>
      <c r="N27" s="71">
        <f t="shared" si="1"/>
        <v>80136988.301886797</v>
      </c>
    </row>
    <row r="28" spans="1:14" s="109" customFormat="1" ht="30.75" customHeight="1" thickBot="1">
      <c r="A28" s="214" t="s">
        <v>345</v>
      </c>
      <c r="B28" s="177"/>
      <c r="D28" s="80">
        <v>1123653706</v>
      </c>
      <c r="E28" s="71"/>
      <c r="F28" s="71">
        <v>0</v>
      </c>
      <c r="G28" s="71"/>
      <c r="H28" s="71">
        <f t="shared" si="0"/>
        <v>1123653706</v>
      </c>
      <c r="I28" s="71"/>
      <c r="J28" s="71">
        <v>3474650956.5000005</v>
      </c>
      <c r="K28" s="71"/>
      <c r="L28" s="71">
        <v>0</v>
      </c>
      <c r="M28" s="71"/>
      <c r="N28" s="71">
        <f t="shared" si="1"/>
        <v>3474650956.5000005</v>
      </c>
    </row>
    <row r="29" spans="1:14" s="109" customFormat="1" ht="30.75" customHeight="1" thickBot="1">
      <c r="A29" s="214" t="s">
        <v>258</v>
      </c>
      <c r="B29" s="177"/>
      <c r="D29" s="203">
        <v>0</v>
      </c>
      <c r="E29" s="71"/>
      <c r="F29" s="71">
        <v>0</v>
      </c>
      <c r="G29" s="71"/>
      <c r="H29" s="71">
        <f t="shared" si="0"/>
        <v>0</v>
      </c>
      <c r="I29" s="71"/>
      <c r="J29" s="71">
        <v>24265738358.684216</v>
      </c>
      <c r="K29" s="71"/>
      <c r="L29" s="71">
        <v>0</v>
      </c>
      <c r="M29" s="71"/>
      <c r="N29" s="71">
        <f t="shared" si="1"/>
        <v>24265738358.684216</v>
      </c>
    </row>
    <row r="30" spans="1:14" s="109" customFormat="1" ht="30.75" customHeight="1" thickBot="1">
      <c r="A30" s="214" t="s">
        <v>153</v>
      </c>
      <c r="B30" s="177"/>
      <c r="D30" s="203">
        <v>0</v>
      </c>
      <c r="E30" s="71"/>
      <c r="F30" s="71">
        <v>0</v>
      </c>
      <c r="G30" s="71"/>
      <c r="H30" s="71">
        <f t="shared" si="0"/>
        <v>0</v>
      </c>
      <c r="I30" s="71"/>
      <c r="J30" s="71">
        <v>920809462.92452824</v>
      </c>
      <c r="K30" s="71"/>
      <c r="L30" s="71">
        <v>0</v>
      </c>
      <c r="M30" s="71"/>
      <c r="N30" s="71">
        <f t="shared" si="1"/>
        <v>920809462.92452824</v>
      </c>
    </row>
    <row r="31" spans="1:14" s="109" customFormat="1" ht="30.75" customHeight="1" thickBot="1">
      <c r="A31" s="214" t="s">
        <v>173</v>
      </c>
      <c r="B31" s="177"/>
      <c r="D31" s="71">
        <v>8447</v>
      </c>
      <c r="E31" s="71"/>
      <c r="F31" s="71">
        <v>0</v>
      </c>
      <c r="G31" s="71"/>
      <c r="H31" s="71">
        <f t="shared" si="0"/>
        <v>8447</v>
      </c>
      <c r="I31" s="71"/>
      <c r="J31" s="71">
        <v>295931015</v>
      </c>
      <c r="K31" s="71"/>
      <c r="L31" s="71">
        <v>0</v>
      </c>
      <c r="M31" s="71"/>
      <c r="N31" s="71">
        <f t="shared" si="1"/>
        <v>295931015</v>
      </c>
    </row>
    <row r="32" spans="1:14" s="109" customFormat="1" ht="30.75" customHeight="1" thickBot="1">
      <c r="A32" s="214" t="s">
        <v>272</v>
      </c>
      <c r="B32" s="177"/>
      <c r="D32" s="203">
        <v>942709615</v>
      </c>
      <c r="E32" s="71"/>
      <c r="F32" s="71">
        <v>0</v>
      </c>
      <c r="G32" s="71"/>
      <c r="H32" s="71">
        <f t="shared" si="0"/>
        <v>942709615</v>
      </c>
      <c r="I32" s="71"/>
      <c r="J32" s="71">
        <v>4603274381</v>
      </c>
      <c r="K32" s="71"/>
      <c r="L32" s="71">
        <v>-16980322</v>
      </c>
      <c r="M32" s="71"/>
      <c r="N32" s="71">
        <f t="shared" si="1"/>
        <v>4586294059</v>
      </c>
    </row>
    <row r="33" spans="1:14" s="109" customFormat="1" ht="30.75" customHeight="1" thickBot="1">
      <c r="A33" s="214" t="s">
        <v>257</v>
      </c>
      <c r="B33" s="177"/>
      <c r="D33" s="203">
        <v>82272315</v>
      </c>
      <c r="E33" s="71"/>
      <c r="F33" s="71">
        <v>0</v>
      </c>
      <c r="G33" s="71"/>
      <c r="H33" s="71">
        <f t="shared" si="0"/>
        <v>82272315</v>
      </c>
      <c r="I33" s="71"/>
      <c r="J33" s="71">
        <v>825800240</v>
      </c>
      <c r="K33" s="71"/>
      <c r="L33" s="71">
        <v>0</v>
      </c>
      <c r="M33" s="71"/>
      <c r="N33" s="71">
        <f t="shared" si="1"/>
        <v>825800240</v>
      </c>
    </row>
    <row r="34" spans="1:14" s="109" customFormat="1" ht="30.75" customHeight="1">
      <c r="A34" s="214" t="s">
        <v>286</v>
      </c>
      <c r="B34" s="177"/>
      <c r="D34" s="80">
        <v>37569452</v>
      </c>
      <c r="E34" s="71"/>
      <c r="F34" s="71">
        <v>0</v>
      </c>
      <c r="G34" s="71"/>
      <c r="H34" s="71">
        <f t="shared" si="0"/>
        <v>37569452</v>
      </c>
      <c r="I34" s="71"/>
      <c r="J34" s="175">
        <v>99377266</v>
      </c>
      <c r="K34" s="71"/>
      <c r="L34" s="71">
        <v>-682162</v>
      </c>
      <c r="M34" s="71"/>
      <c r="N34" s="71">
        <f t="shared" si="1"/>
        <v>98695104</v>
      </c>
    </row>
    <row r="35" spans="1:14" s="109" customFormat="1" ht="30.75" customHeight="1" thickBot="1">
      <c r="A35" s="214" t="s">
        <v>287</v>
      </c>
      <c r="B35" s="177"/>
      <c r="D35" s="204">
        <v>2277732</v>
      </c>
      <c r="E35" s="71"/>
      <c r="F35" s="71">
        <v>0</v>
      </c>
      <c r="G35" s="71"/>
      <c r="H35" s="71">
        <f t="shared" si="0"/>
        <v>2277732</v>
      </c>
      <c r="I35" s="71"/>
      <c r="J35" s="204">
        <v>118442467</v>
      </c>
      <c r="K35" s="71"/>
      <c r="L35" s="71">
        <v>0</v>
      </c>
      <c r="M35" s="71"/>
      <c r="N35" s="71">
        <f t="shared" si="1"/>
        <v>118442467</v>
      </c>
    </row>
    <row r="36" spans="1:14" s="109" customFormat="1" ht="30.75" customHeight="1" thickBot="1">
      <c r="A36" s="214" t="s">
        <v>288</v>
      </c>
      <c r="B36" s="177"/>
      <c r="D36" s="203">
        <v>20627264</v>
      </c>
      <c r="E36" s="71"/>
      <c r="F36" s="71">
        <v>0</v>
      </c>
      <c r="G36" s="71"/>
      <c r="H36" s="71">
        <f t="shared" si="0"/>
        <v>20627264</v>
      </c>
      <c r="I36" s="71"/>
      <c r="J36" s="71">
        <v>546622397</v>
      </c>
      <c r="K36" s="71"/>
      <c r="L36" s="71">
        <v>0</v>
      </c>
      <c r="M36" s="71"/>
      <c r="N36" s="71">
        <f t="shared" si="1"/>
        <v>546622397</v>
      </c>
    </row>
    <row r="37" spans="1:14" s="109" customFormat="1" ht="30.75" customHeight="1">
      <c r="A37" s="214" t="s">
        <v>289</v>
      </c>
      <c r="B37" s="177"/>
      <c r="D37" s="80">
        <v>11606291</v>
      </c>
      <c r="E37" s="71"/>
      <c r="F37" s="71">
        <v>0</v>
      </c>
      <c r="G37" s="71"/>
      <c r="H37" s="71">
        <f t="shared" si="0"/>
        <v>11606291</v>
      </c>
      <c r="I37" s="71"/>
      <c r="J37" s="71">
        <v>307566986.00000006</v>
      </c>
      <c r="K37" s="71"/>
      <c r="L37" s="71">
        <v>0</v>
      </c>
      <c r="M37" s="71"/>
      <c r="N37" s="71">
        <f t="shared" si="1"/>
        <v>307566986.00000006</v>
      </c>
    </row>
    <row r="38" spans="1:14" s="109" customFormat="1" ht="30.75" customHeight="1" thickBot="1">
      <c r="A38" s="214" t="s">
        <v>290</v>
      </c>
      <c r="B38" s="177"/>
      <c r="D38" s="80">
        <v>19835753</v>
      </c>
      <c r="E38" s="71"/>
      <c r="F38" s="71">
        <v>0</v>
      </c>
      <c r="G38" s="71"/>
      <c r="H38" s="71">
        <f t="shared" si="0"/>
        <v>19835753</v>
      </c>
      <c r="I38" s="71"/>
      <c r="J38" s="71">
        <v>52468766</v>
      </c>
      <c r="K38" s="71"/>
      <c r="L38" s="71">
        <v>-360165</v>
      </c>
      <c r="M38" s="71"/>
      <c r="N38" s="71">
        <f t="shared" si="1"/>
        <v>52108601</v>
      </c>
    </row>
    <row r="39" spans="1:14" s="109" customFormat="1" ht="30.75" customHeight="1" thickBot="1">
      <c r="A39" s="214" t="s">
        <v>291</v>
      </c>
      <c r="B39" s="177"/>
      <c r="D39" s="203">
        <v>77022126</v>
      </c>
      <c r="E39" s="71"/>
      <c r="F39" s="71">
        <v>0</v>
      </c>
      <c r="G39" s="71"/>
      <c r="H39" s="71">
        <f t="shared" si="0"/>
        <v>77022126</v>
      </c>
      <c r="I39" s="71"/>
      <c r="J39" s="71">
        <v>1386398219.0000002</v>
      </c>
      <c r="K39" s="71"/>
      <c r="L39" s="71">
        <v>0</v>
      </c>
      <c r="M39" s="71"/>
      <c r="N39" s="71">
        <f t="shared" si="1"/>
        <v>1386398219.0000002</v>
      </c>
    </row>
    <row r="40" spans="1:14" s="109" customFormat="1" ht="30.75" customHeight="1" thickBot="1">
      <c r="A40" s="214" t="s">
        <v>292</v>
      </c>
      <c r="B40" s="177"/>
      <c r="D40" s="203">
        <v>0</v>
      </c>
      <c r="E40" s="71"/>
      <c r="F40" s="71">
        <v>0</v>
      </c>
      <c r="G40" s="71"/>
      <c r="H40" s="71">
        <f t="shared" si="0"/>
        <v>0</v>
      </c>
      <c r="I40" s="71"/>
      <c r="J40" s="71">
        <v>356377808</v>
      </c>
      <c r="K40" s="71"/>
      <c r="L40" s="71">
        <v>0</v>
      </c>
      <c r="M40" s="71"/>
      <c r="N40" s="71">
        <f t="shared" si="1"/>
        <v>356377808</v>
      </c>
    </row>
    <row r="41" spans="1:14" s="109" customFormat="1" ht="30.75" customHeight="1" thickBot="1">
      <c r="A41" s="214" t="s">
        <v>293</v>
      </c>
      <c r="B41" s="177"/>
      <c r="D41" s="71">
        <v>0</v>
      </c>
      <c r="E41" s="71"/>
      <c r="F41" s="71">
        <v>0</v>
      </c>
      <c r="G41" s="71"/>
      <c r="H41" s="71">
        <f t="shared" si="0"/>
        <v>0</v>
      </c>
      <c r="I41" s="71"/>
      <c r="J41" s="71">
        <v>205648459</v>
      </c>
      <c r="K41" s="71"/>
      <c r="L41" s="71">
        <v>0</v>
      </c>
      <c r="M41" s="71"/>
      <c r="N41" s="71">
        <f t="shared" si="1"/>
        <v>205648459</v>
      </c>
    </row>
    <row r="42" spans="1:14" s="109" customFormat="1" ht="30.75" customHeight="1" thickBot="1">
      <c r="A42" s="214" t="s">
        <v>294</v>
      </c>
      <c r="B42" s="177"/>
      <c r="D42" s="203">
        <v>0</v>
      </c>
      <c r="E42" s="71"/>
      <c r="F42" s="71">
        <v>0</v>
      </c>
      <c r="G42" s="71"/>
      <c r="H42" s="71">
        <f t="shared" si="0"/>
        <v>0</v>
      </c>
      <c r="I42" s="71"/>
      <c r="J42" s="71">
        <v>4068493151</v>
      </c>
      <c r="K42" s="71"/>
      <c r="L42" s="71">
        <v>0</v>
      </c>
      <c r="M42" s="71"/>
      <c r="N42" s="71">
        <f t="shared" si="1"/>
        <v>4068493151</v>
      </c>
    </row>
    <row r="43" spans="1:14" s="109" customFormat="1" ht="30.75" customHeight="1">
      <c r="A43" s="214" t="s">
        <v>295</v>
      </c>
      <c r="B43" s="177"/>
      <c r="D43" s="204">
        <v>13401368</v>
      </c>
      <c r="E43" s="71"/>
      <c r="F43" s="71">
        <v>0</v>
      </c>
      <c r="G43" s="71"/>
      <c r="H43" s="71">
        <f t="shared" si="0"/>
        <v>13401368</v>
      </c>
      <c r="I43" s="71">
        <f>E43+G43</f>
        <v>0</v>
      </c>
      <c r="J43" s="175">
        <v>402041096.00000006</v>
      </c>
      <c r="K43" s="71"/>
      <c r="L43" s="71">
        <v>0</v>
      </c>
      <c r="M43" s="71"/>
      <c r="N43" s="71">
        <f t="shared" si="1"/>
        <v>402041096.00000006</v>
      </c>
    </row>
    <row r="44" spans="1:14" s="109" customFormat="1" ht="30.75" customHeight="1" thickBot="1">
      <c r="A44" s="214" t="s">
        <v>296</v>
      </c>
      <c r="B44" s="177"/>
      <c r="D44" s="80">
        <v>15719181</v>
      </c>
      <c r="E44" s="71"/>
      <c r="F44" s="71">
        <v>0</v>
      </c>
      <c r="G44" s="71"/>
      <c r="H44" s="71">
        <f t="shared" si="0"/>
        <v>15719181</v>
      </c>
      <c r="I44" s="71"/>
      <c r="J44" s="71">
        <v>927431507</v>
      </c>
      <c r="K44" s="71"/>
      <c r="L44" s="71">
        <v>0</v>
      </c>
      <c r="M44" s="71"/>
      <c r="N44" s="71">
        <f t="shared" si="1"/>
        <v>927431507</v>
      </c>
    </row>
    <row r="45" spans="1:14" s="109" customFormat="1" ht="30.75" customHeight="1" thickBot="1">
      <c r="A45" s="214" t="s">
        <v>297</v>
      </c>
      <c r="B45" s="177"/>
      <c r="D45" s="203">
        <v>270649104</v>
      </c>
      <c r="E45" s="71"/>
      <c r="F45" s="71">
        <v>0</v>
      </c>
      <c r="G45" s="71"/>
      <c r="H45" s="71">
        <f t="shared" si="0"/>
        <v>270649104</v>
      </c>
      <c r="I45" s="71"/>
      <c r="J45" s="71">
        <v>1460039781</v>
      </c>
      <c r="K45" s="71"/>
      <c r="L45" s="71">
        <v>-4914274</v>
      </c>
      <c r="M45" s="71"/>
      <c r="N45" s="71">
        <f t="shared" si="1"/>
        <v>1455125507</v>
      </c>
    </row>
    <row r="46" spans="1:14" s="109" customFormat="1" ht="30.75" customHeight="1" thickBot="1">
      <c r="A46" s="214" t="s">
        <v>271</v>
      </c>
      <c r="B46" s="177"/>
      <c r="D46" s="203">
        <v>77542720</v>
      </c>
      <c r="E46" s="71"/>
      <c r="F46" s="71">
        <v>0</v>
      </c>
      <c r="G46" s="71"/>
      <c r="H46" s="71">
        <f t="shared" si="0"/>
        <v>77542720</v>
      </c>
      <c r="I46" s="71"/>
      <c r="J46" s="71">
        <v>1809329793</v>
      </c>
      <c r="K46" s="71"/>
      <c r="L46" s="71">
        <v>0</v>
      </c>
      <c r="M46" s="71"/>
      <c r="N46" s="71">
        <f t="shared" si="1"/>
        <v>1809329793</v>
      </c>
    </row>
    <row r="47" spans="1:14" s="109" customFormat="1" ht="30.75" customHeight="1" thickBot="1">
      <c r="A47" s="214" t="s">
        <v>256</v>
      </c>
      <c r="B47" s="177"/>
      <c r="D47" s="203">
        <v>86677389</v>
      </c>
      <c r="E47" s="71"/>
      <c r="F47" s="71">
        <v>0</v>
      </c>
      <c r="G47" s="71"/>
      <c r="H47" s="71">
        <f t="shared" si="0"/>
        <v>86677389</v>
      </c>
      <c r="I47" s="71"/>
      <c r="J47" s="71">
        <v>2831461643.0000005</v>
      </c>
      <c r="K47" s="71"/>
      <c r="L47" s="71">
        <v>0</v>
      </c>
      <c r="M47" s="71"/>
      <c r="N47" s="71">
        <f t="shared" si="1"/>
        <v>2831461643.0000005</v>
      </c>
    </row>
    <row r="48" spans="1:14" s="109" customFormat="1" ht="30.75" customHeight="1" thickBot="1">
      <c r="A48" s="214" t="s">
        <v>255</v>
      </c>
      <c r="B48" s="177"/>
      <c r="D48" s="204">
        <v>1666061810</v>
      </c>
      <c r="E48" s="71"/>
      <c r="F48" s="71">
        <v>0</v>
      </c>
      <c r="G48" s="71"/>
      <c r="H48" s="71">
        <f t="shared" si="0"/>
        <v>1666061810</v>
      </c>
      <c r="I48" s="71"/>
      <c r="J48" s="71">
        <v>7121541277</v>
      </c>
      <c r="K48" s="71"/>
      <c r="L48" s="71">
        <v>-29764445</v>
      </c>
      <c r="M48" s="71"/>
      <c r="N48" s="71">
        <f t="shared" si="1"/>
        <v>7091776832</v>
      </c>
    </row>
    <row r="49" spans="1:14" s="109" customFormat="1" ht="30.75" customHeight="1" thickBot="1">
      <c r="A49" s="214" t="s">
        <v>254</v>
      </c>
      <c r="B49" s="177"/>
      <c r="D49" s="203">
        <v>229315068</v>
      </c>
      <c r="E49" s="71"/>
      <c r="F49" s="71">
        <v>0</v>
      </c>
      <c r="G49" s="71"/>
      <c r="H49" s="71">
        <f t="shared" si="0"/>
        <v>229315068</v>
      </c>
      <c r="I49" s="71"/>
      <c r="J49" s="71">
        <v>1020821908</v>
      </c>
      <c r="K49" s="71"/>
      <c r="L49" s="71">
        <v>-4163757</v>
      </c>
      <c r="M49" s="71"/>
      <c r="N49" s="71">
        <f t="shared" si="1"/>
        <v>1016658151</v>
      </c>
    </row>
    <row r="50" spans="1:14" s="109" customFormat="1" ht="30.75" customHeight="1">
      <c r="A50" s="214" t="s">
        <v>228</v>
      </c>
      <c r="B50" s="177"/>
      <c r="D50" s="71">
        <v>0</v>
      </c>
      <c r="E50" s="71"/>
      <c r="F50" s="71">
        <v>0</v>
      </c>
      <c r="G50" s="71"/>
      <c r="H50" s="71">
        <f t="shared" si="0"/>
        <v>0</v>
      </c>
      <c r="I50" s="71"/>
      <c r="J50" s="71">
        <v>530988904</v>
      </c>
      <c r="K50" s="71"/>
      <c r="L50" s="71">
        <v>0</v>
      </c>
      <c r="M50" s="71"/>
      <c r="N50" s="71">
        <f t="shared" si="1"/>
        <v>530988904</v>
      </c>
    </row>
    <row r="51" spans="1:14" s="109" customFormat="1" ht="30.75" customHeight="1">
      <c r="A51" s="214" t="s">
        <v>232</v>
      </c>
      <c r="B51" s="177"/>
      <c r="D51" s="71">
        <v>39652397</v>
      </c>
      <c r="E51" s="71"/>
      <c r="F51" s="71">
        <v>0</v>
      </c>
      <c r="G51" s="71"/>
      <c r="H51" s="71">
        <f t="shared" si="0"/>
        <v>39652397</v>
      </c>
      <c r="I51" s="71"/>
      <c r="J51" s="71">
        <v>221285971</v>
      </c>
      <c r="K51" s="71"/>
      <c r="L51" s="71">
        <v>-719983</v>
      </c>
      <c r="M51" s="71"/>
      <c r="N51" s="71">
        <f t="shared" si="1"/>
        <v>220565988</v>
      </c>
    </row>
    <row r="52" spans="1:14" s="109" customFormat="1" ht="30.75" customHeight="1">
      <c r="A52" s="214" t="s">
        <v>236</v>
      </c>
      <c r="B52" s="177"/>
      <c r="D52" s="80">
        <v>0</v>
      </c>
      <c r="E52" s="71"/>
      <c r="F52" s="71">
        <v>0</v>
      </c>
      <c r="G52" s="71"/>
      <c r="H52" s="71">
        <f t="shared" si="0"/>
        <v>0</v>
      </c>
      <c r="I52" s="71"/>
      <c r="J52" s="71">
        <v>292561643</v>
      </c>
      <c r="K52" s="71"/>
      <c r="L52" s="71">
        <v>0</v>
      </c>
      <c r="M52" s="71"/>
      <c r="N52" s="71">
        <f t="shared" si="1"/>
        <v>292561643</v>
      </c>
    </row>
    <row r="53" spans="1:14" s="109" customFormat="1" ht="30.75" customHeight="1">
      <c r="A53" s="214" t="s">
        <v>221</v>
      </c>
      <c r="B53" s="177"/>
      <c r="D53" s="80">
        <v>47465767</v>
      </c>
      <c r="E53" s="71"/>
      <c r="F53" s="71">
        <v>0</v>
      </c>
      <c r="G53" s="71"/>
      <c r="H53" s="71">
        <f t="shared" si="0"/>
        <v>47465767</v>
      </c>
      <c r="I53" s="71"/>
      <c r="J53" s="71">
        <v>12011301370</v>
      </c>
      <c r="K53" s="71"/>
      <c r="L53" s="71">
        <v>0</v>
      </c>
      <c r="M53" s="71"/>
      <c r="N53" s="71">
        <f t="shared" si="1"/>
        <v>12011301370</v>
      </c>
    </row>
    <row r="54" spans="1:14" s="109" customFormat="1" ht="30.75" customHeight="1">
      <c r="A54" s="214" t="s">
        <v>230</v>
      </c>
      <c r="B54" s="177"/>
      <c r="D54" s="80">
        <v>4720068</v>
      </c>
      <c r="E54" s="71"/>
      <c r="F54" s="71">
        <v>0</v>
      </c>
      <c r="G54" s="71"/>
      <c r="H54" s="71">
        <f t="shared" si="0"/>
        <v>4720068</v>
      </c>
      <c r="I54" s="71"/>
      <c r="J54" s="71">
        <v>27599169</v>
      </c>
      <c r="K54" s="71"/>
      <c r="L54" s="71">
        <v>-85704</v>
      </c>
      <c r="M54" s="71"/>
      <c r="N54" s="71">
        <f t="shared" si="1"/>
        <v>27513465</v>
      </c>
    </row>
    <row r="55" spans="1:14" s="109" customFormat="1" ht="30.75" customHeight="1">
      <c r="A55" s="214" t="s">
        <v>235</v>
      </c>
      <c r="B55" s="177"/>
      <c r="D55" s="71">
        <v>41850000</v>
      </c>
      <c r="E55" s="71"/>
      <c r="F55" s="71">
        <v>0</v>
      </c>
      <c r="G55" s="71"/>
      <c r="H55" s="71">
        <f t="shared" si="0"/>
        <v>41850000</v>
      </c>
      <c r="I55" s="71"/>
      <c r="J55" s="71">
        <v>243000000</v>
      </c>
      <c r="K55" s="71"/>
      <c r="L55" s="71">
        <v>-759886</v>
      </c>
      <c r="M55" s="71"/>
      <c r="N55" s="71">
        <f t="shared" si="1"/>
        <v>242240114</v>
      </c>
    </row>
    <row r="56" spans="1:14" ht="30" customHeight="1">
      <c r="A56" s="214" t="s">
        <v>222</v>
      </c>
      <c r="B56" s="177"/>
      <c r="C56" s="109"/>
      <c r="D56" s="80">
        <v>67561636</v>
      </c>
      <c r="E56" s="71"/>
      <c r="F56" s="71">
        <v>0</v>
      </c>
      <c r="G56" s="71"/>
      <c r="H56" s="71">
        <f t="shared" si="0"/>
        <v>67561636</v>
      </c>
      <c r="I56" s="71"/>
      <c r="J56" s="71">
        <v>696729452.00000012</v>
      </c>
      <c r="K56" s="71"/>
      <c r="L56" s="71">
        <v>0</v>
      </c>
      <c r="M56" s="71"/>
      <c r="N56" s="71">
        <f t="shared" si="1"/>
        <v>696729452.00000012</v>
      </c>
    </row>
    <row r="57" spans="1:14" ht="30" customHeight="1">
      <c r="A57" s="214" t="s">
        <v>223</v>
      </c>
      <c r="B57" s="177"/>
      <c r="C57" s="109"/>
      <c r="D57" s="80">
        <v>0</v>
      </c>
      <c r="E57" s="71"/>
      <c r="F57" s="71">
        <v>0</v>
      </c>
      <c r="G57" s="71"/>
      <c r="H57" s="71">
        <f t="shared" si="0"/>
        <v>0</v>
      </c>
      <c r="I57" s="71"/>
      <c r="J57" s="175">
        <v>22654110</v>
      </c>
      <c r="K57" s="71"/>
      <c r="L57" s="71">
        <v>0</v>
      </c>
      <c r="M57" s="71"/>
      <c r="N57" s="71">
        <f t="shared" si="1"/>
        <v>22654110</v>
      </c>
    </row>
    <row r="58" spans="1:14" ht="30" customHeight="1">
      <c r="A58" s="214" t="s">
        <v>225</v>
      </c>
      <c r="B58" s="177"/>
      <c r="C58" s="109"/>
      <c r="D58" s="80">
        <v>37836986</v>
      </c>
      <c r="E58" s="71"/>
      <c r="F58" s="71">
        <v>0</v>
      </c>
      <c r="G58" s="71"/>
      <c r="H58" s="71">
        <f t="shared" si="0"/>
        <v>37836986</v>
      </c>
      <c r="I58" s="71"/>
      <c r="J58" s="175">
        <v>220980823</v>
      </c>
      <c r="K58" s="71"/>
      <c r="L58" s="71">
        <v>-687020</v>
      </c>
      <c r="M58" s="71"/>
      <c r="N58" s="71">
        <f t="shared" si="1"/>
        <v>220293803</v>
      </c>
    </row>
    <row r="59" spans="1:14" s="109" customFormat="1" ht="30.75" customHeight="1">
      <c r="A59" s="214" t="s">
        <v>226</v>
      </c>
      <c r="B59" s="177"/>
      <c r="D59" s="80">
        <v>0</v>
      </c>
      <c r="E59" s="71"/>
      <c r="F59" s="71">
        <v>0</v>
      </c>
      <c r="G59" s="71"/>
      <c r="H59" s="71">
        <f t="shared" si="0"/>
        <v>0</v>
      </c>
      <c r="I59" s="71"/>
      <c r="J59" s="71">
        <v>308958904</v>
      </c>
      <c r="K59" s="71"/>
      <c r="L59" s="71">
        <v>0</v>
      </c>
      <c r="M59" s="71"/>
      <c r="N59" s="71">
        <f t="shared" si="1"/>
        <v>308958904</v>
      </c>
    </row>
    <row r="60" spans="1:14" s="109" customFormat="1" ht="30.75" customHeight="1">
      <c r="A60" s="214" t="s">
        <v>227</v>
      </c>
      <c r="B60" s="177"/>
      <c r="D60" s="80">
        <v>23307832</v>
      </c>
      <c r="E60" s="71"/>
      <c r="F60" s="71">
        <v>0</v>
      </c>
      <c r="G60" s="71"/>
      <c r="H60" s="71">
        <f t="shared" si="0"/>
        <v>23307832</v>
      </c>
      <c r="I60" s="71"/>
      <c r="J60" s="71">
        <v>2221234517</v>
      </c>
      <c r="K60" s="71"/>
      <c r="L60" s="71">
        <v>0</v>
      </c>
      <c r="M60" s="71"/>
      <c r="N60" s="71">
        <f t="shared" si="1"/>
        <v>2221234517</v>
      </c>
    </row>
    <row r="61" spans="1:14" s="109" customFormat="1" ht="30.75" customHeight="1">
      <c r="A61" s="214" t="s">
        <v>229</v>
      </c>
      <c r="B61" s="177"/>
      <c r="D61" s="80">
        <v>52126660</v>
      </c>
      <c r="E61" s="71"/>
      <c r="F61" s="71">
        <v>0</v>
      </c>
      <c r="G61" s="71"/>
      <c r="H61" s="71">
        <f t="shared" si="0"/>
        <v>52126660</v>
      </c>
      <c r="I61" s="71"/>
      <c r="J61" s="175">
        <v>1082811589</v>
      </c>
      <c r="K61" s="71"/>
      <c r="L61" s="71">
        <v>-939968</v>
      </c>
      <c r="M61" s="71"/>
      <c r="N61" s="71">
        <f t="shared" si="1"/>
        <v>1081871621</v>
      </c>
    </row>
    <row r="62" spans="1:14" s="109" customFormat="1" ht="30.75" customHeight="1">
      <c r="A62" s="214" t="s">
        <v>234</v>
      </c>
      <c r="B62" s="177"/>
      <c r="D62" s="80">
        <v>0</v>
      </c>
      <c r="E62" s="71"/>
      <c r="F62" s="71">
        <v>0</v>
      </c>
      <c r="G62" s="71"/>
      <c r="H62" s="71">
        <f t="shared" si="0"/>
        <v>0</v>
      </c>
      <c r="I62" s="71"/>
      <c r="J62" s="71">
        <v>51047260</v>
      </c>
      <c r="K62" s="71"/>
      <c r="L62" s="71">
        <v>0</v>
      </c>
      <c r="M62" s="71"/>
      <c r="N62" s="71">
        <f t="shared" si="1"/>
        <v>51047260</v>
      </c>
    </row>
    <row r="63" spans="1:14" s="109" customFormat="1" ht="30.75" customHeight="1">
      <c r="A63" s="214" t="s">
        <v>233</v>
      </c>
      <c r="B63" s="177"/>
      <c r="D63" s="80">
        <v>0</v>
      </c>
      <c r="E63" s="71"/>
      <c r="F63" s="71">
        <v>0</v>
      </c>
      <c r="G63" s="71"/>
      <c r="H63" s="71">
        <f t="shared" si="0"/>
        <v>0</v>
      </c>
      <c r="I63" s="71"/>
      <c r="J63" s="71">
        <v>1980376028</v>
      </c>
      <c r="K63" s="71"/>
      <c r="L63" s="71">
        <v>0</v>
      </c>
      <c r="M63" s="71"/>
      <c r="N63" s="71">
        <f t="shared" si="1"/>
        <v>1980376028</v>
      </c>
    </row>
    <row r="64" spans="1:14" s="109" customFormat="1" ht="30.75" customHeight="1">
      <c r="A64" s="214" t="s">
        <v>180</v>
      </c>
      <c r="B64" s="177"/>
      <c r="D64" s="80">
        <v>49315061</v>
      </c>
      <c r="E64" s="71"/>
      <c r="F64" s="71">
        <v>0</v>
      </c>
      <c r="G64" s="71"/>
      <c r="H64" s="71">
        <f t="shared" si="0"/>
        <v>49315061</v>
      </c>
      <c r="I64" s="71"/>
      <c r="J64" s="71">
        <v>520890410</v>
      </c>
      <c r="K64" s="71"/>
      <c r="L64" s="71">
        <v>0</v>
      </c>
      <c r="M64" s="71"/>
      <c r="N64" s="71">
        <f t="shared" si="1"/>
        <v>520890410</v>
      </c>
    </row>
    <row r="65" spans="1:14" ht="30" customHeight="1" thickBot="1">
      <c r="A65" s="214" t="s">
        <v>177</v>
      </c>
      <c r="B65" s="177"/>
      <c r="C65" s="109"/>
      <c r="D65" s="71">
        <v>0</v>
      </c>
      <c r="E65" s="71"/>
      <c r="F65" s="71">
        <v>0</v>
      </c>
      <c r="G65" s="71"/>
      <c r="H65" s="71">
        <f t="shared" si="0"/>
        <v>0</v>
      </c>
      <c r="I65" s="71"/>
      <c r="J65" s="71">
        <v>241742466</v>
      </c>
      <c r="K65" s="71"/>
      <c r="L65" s="71">
        <v>0</v>
      </c>
      <c r="M65" s="71"/>
      <c r="N65" s="71">
        <f t="shared" si="1"/>
        <v>241742466</v>
      </c>
    </row>
    <row r="66" spans="1:14" s="109" customFormat="1" ht="30.75" customHeight="1" thickBot="1">
      <c r="A66" s="214" t="s">
        <v>192</v>
      </c>
      <c r="B66" s="177"/>
      <c r="D66" s="203">
        <v>0</v>
      </c>
      <c r="E66" s="71"/>
      <c r="F66" s="71">
        <v>0</v>
      </c>
      <c r="G66" s="71"/>
      <c r="H66" s="71">
        <f t="shared" si="0"/>
        <v>0</v>
      </c>
      <c r="I66" s="71"/>
      <c r="J66" s="71">
        <v>687476712.00000012</v>
      </c>
      <c r="K66" s="71"/>
      <c r="L66" s="71">
        <v>0</v>
      </c>
      <c r="M66" s="71"/>
      <c r="N66" s="71">
        <f t="shared" si="1"/>
        <v>687476712.00000012</v>
      </c>
    </row>
    <row r="67" spans="1:14" s="109" customFormat="1" ht="30.75" customHeight="1" thickBot="1">
      <c r="A67" s="214" t="s">
        <v>188</v>
      </c>
      <c r="B67" s="177"/>
      <c r="D67" s="203">
        <v>525827</v>
      </c>
      <c r="E67" s="71"/>
      <c r="F67" s="71">
        <v>0</v>
      </c>
      <c r="G67" s="71"/>
      <c r="H67" s="71">
        <f t="shared" si="0"/>
        <v>525827</v>
      </c>
      <c r="I67" s="71"/>
      <c r="J67" s="71">
        <v>50312468</v>
      </c>
      <c r="K67" s="71"/>
      <c r="L67" s="71">
        <v>0</v>
      </c>
      <c r="M67" s="71"/>
      <c r="N67" s="71">
        <f t="shared" si="1"/>
        <v>50312468</v>
      </c>
    </row>
    <row r="68" spans="1:14" s="109" customFormat="1" ht="30.75" customHeight="1" thickBot="1">
      <c r="A68" s="214" t="s">
        <v>191</v>
      </c>
      <c r="B68" s="177"/>
      <c r="D68" s="203">
        <v>0</v>
      </c>
      <c r="E68" s="71"/>
      <c r="F68" s="71">
        <v>0</v>
      </c>
      <c r="G68" s="71"/>
      <c r="H68" s="71">
        <f t="shared" si="0"/>
        <v>0</v>
      </c>
      <c r="I68" s="71"/>
      <c r="J68" s="71">
        <v>257307534</v>
      </c>
      <c r="K68" s="71"/>
      <c r="L68" s="71">
        <v>0</v>
      </c>
      <c r="M68" s="71"/>
      <c r="N68" s="71">
        <f t="shared" si="1"/>
        <v>257307534</v>
      </c>
    </row>
    <row r="69" spans="1:14" s="109" customFormat="1" ht="30.75" customHeight="1" thickBot="1">
      <c r="A69" s="214" t="s">
        <v>182</v>
      </c>
      <c r="B69" s="177"/>
      <c r="D69" s="80">
        <v>0</v>
      </c>
      <c r="E69" s="71"/>
      <c r="F69" s="71">
        <v>0</v>
      </c>
      <c r="G69" s="71"/>
      <c r="H69" s="71">
        <f t="shared" si="0"/>
        <v>0</v>
      </c>
      <c r="I69" s="71"/>
      <c r="J69" s="71">
        <v>440228528</v>
      </c>
      <c r="K69" s="71"/>
      <c r="L69" s="71">
        <v>0</v>
      </c>
      <c r="M69" s="71"/>
      <c r="N69" s="71">
        <f t="shared" si="1"/>
        <v>440228528</v>
      </c>
    </row>
    <row r="70" spans="1:14" s="109" customFormat="1" ht="30.75" customHeight="1" thickBot="1">
      <c r="A70" s="214" t="s">
        <v>184</v>
      </c>
      <c r="B70" s="177"/>
      <c r="D70" s="203">
        <v>0</v>
      </c>
      <c r="E70" s="71"/>
      <c r="F70" s="71">
        <v>0</v>
      </c>
      <c r="G70" s="71"/>
      <c r="H70" s="71">
        <f t="shared" si="0"/>
        <v>0</v>
      </c>
      <c r="I70" s="71"/>
      <c r="J70" s="71">
        <v>102914383</v>
      </c>
      <c r="K70" s="71"/>
      <c r="L70" s="71">
        <v>0</v>
      </c>
      <c r="M70" s="71"/>
      <c r="N70" s="71">
        <f t="shared" si="1"/>
        <v>102914383</v>
      </c>
    </row>
    <row r="71" spans="1:14" s="109" customFormat="1" ht="30.75" customHeight="1" thickBot="1">
      <c r="A71" s="214" t="s">
        <v>176</v>
      </c>
      <c r="B71" s="177"/>
      <c r="D71" s="203">
        <v>0</v>
      </c>
      <c r="E71" s="71"/>
      <c r="F71" s="71">
        <v>0</v>
      </c>
      <c r="G71" s="71"/>
      <c r="H71" s="71">
        <f t="shared" si="0"/>
        <v>0</v>
      </c>
      <c r="I71" s="71"/>
      <c r="J71" s="71">
        <v>1510273972</v>
      </c>
      <c r="K71" s="71"/>
      <c r="L71" s="71">
        <v>0</v>
      </c>
      <c r="M71" s="71"/>
      <c r="N71" s="71">
        <f t="shared" si="1"/>
        <v>1510273972</v>
      </c>
    </row>
    <row r="72" spans="1:14" s="109" customFormat="1" ht="30.75" customHeight="1" thickBot="1">
      <c r="A72" s="214" t="s">
        <v>190</v>
      </c>
      <c r="B72" s="177"/>
      <c r="D72" s="203">
        <v>0</v>
      </c>
      <c r="E72" s="71"/>
      <c r="F72" s="71">
        <v>0</v>
      </c>
      <c r="G72" s="71"/>
      <c r="H72" s="71">
        <f t="shared" ref="H72:H100" si="2">D72+F72</f>
        <v>0</v>
      </c>
      <c r="I72" s="71"/>
      <c r="J72" s="71">
        <v>1557036986</v>
      </c>
      <c r="K72" s="71"/>
      <c r="L72" s="71">
        <v>0</v>
      </c>
      <c r="M72" s="71"/>
      <c r="N72" s="71">
        <f t="shared" ref="N72:N100" si="3">J72+L72</f>
        <v>1557036986</v>
      </c>
    </row>
    <row r="73" spans="1:14" s="109" customFormat="1" ht="30.75" customHeight="1" thickBot="1">
      <c r="A73" s="214" t="s">
        <v>186</v>
      </c>
      <c r="B73" s="177"/>
      <c r="D73" s="203">
        <v>0</v>
      </c>
      <c r="E73" s="71"/>
      <c r="F73" s="71">
        <v>0</v>
      </c>
      <c r="G73" s="71"/>
      <c r="H73" s="71">
        <f t="shared" si="2"/>
        <v>0</v>
      </c>
      <c r="I73" s="71"/>
      <c r="J73" s="71">
        <v>5856165</v>
      </c>
      <c r="K73" s="71"/>
      <c r="L73" s="71">
        <v>0</v>
      </c>
      <c r="M73" s="71"/>
      <c r="N73" s="71">
        <f t="shared" si="3"/>
        <v>5856165</v>
      </c>
    </row>
    <row r="74" spans="1:14" s="109" customFormat="1" ht="30.75" customHeight="1" thickBot="1">
      <c r="A74" s="214" t="s">
        <v>172</v>
      </c>
      <c r="B74" s="177"/>
      <c r="D74" s="203">
        <v>0</v>
      </c>
      <c r="E74" s="71"/>
      <c r="F74" s="71">
        <v>0</v>
      </c>
      <c r="G74" s="71"/>
      <c r="H74" s="71">
        <f t="shared" si="2"/>
        <v>0</v>
      </c>
      <c r="I74" s="71"/>
      <c r="J74" s="71">
        <v>81986301</v>
      </c>
      <c r="K74" s="71"/>
      <c r="L74" s="71">
        <v>0</v>
      </c>
      <c r="M74" s="71"/>
      <c r="N74" s="71">
        <f t="shared" si="3"/>
        <v>81986301</v>
      </c>
    </row>
    <row r="75" spans="1:14" s="109" customFormat="1" ht="30.75" customHeight="1" thickBot="1">
      <c r="A75" s="214" t="s">
        <v>185</v>
      </c>
      <c r="B75" s="177"/>
      <c r="D75" s="203">
        <v>0</v>
      </c>
      <c r="E75" s="71"/>
      <c r="F75" s="71">
        <v>0</v>
      </c>
      <c r="G75" s="71"/>
      <c r="H75" s="71">
        <f t="shared" si="2"/>
        <v>0</v>
      </c>
      <c r="I75" s="71"/>
      <c r="J75" s="71">
        <v>25767124</v>
      </c>
      <c r="K75" s="71"/>
      <c r="L75" s="71">
        <v>0</v>
      </c>
      <c r="M75" s="71"/>
      <c r="N75" s="71">
        <f t="shared" si="3"/>
        <v>25767124</v>
      </c>
    </row>
    <row r="76" spans="1:14" s="109" customFormat="1" ht="30.75" customHeight="1" thickBot="1">
      <c r="A76" s="214" t="s">
        <v>183</v>
      </c>
      <c r="B76" s="177"/>
      <c r="D76" s="203">
        <v>0</v>
      </c>
      <c r="E76" s="71"/>
      <c r="F76" s="71">
        <v>0</v>
      </c>
      <c r="G76" s="71"/>
      <c r="H76" s="71">
        <f t="shared" si="2"/>
        <v>0</v>
      </c>
      <c r="I76" s="71"/>
      <c r="J76" s="71">
        <v>309673973</v>
      </c>
      <c r="K76" s="71"/>
      <c r="L76" s="71">
        <v>0</v>
      </c>
      <c r="M76" s="71"/>
      <c r="N76" s="71">
        <f t="shared" si="3"/>
        <v>309673973</v>
      </c>
    </row>
    <row r="77" spans="1:14" s="109" customFormat="1" ht="30.75" customHeight="1" thickBot="1">
      <c r="A77" s="214" t="s">
        <v>171</v>
      </c>
      <c r="B77" s="177"/>
      <c r="D77" s="203">
        <v>0</v>
      </c>
      <c r="E77" s="71"/>
      <c r="F77" s="71">
        <v>0</v>
      </c>
      <c r="G77" s="71"/>
      <c r="H77" s="71">
        <f t="shared" si="2"/>
        <v>0</v>
      </c>
      <c r="I77" s="71"/>
      <c r="J77" s="71">
        <v>64417808</v>
      </c>
      <c r="K77" s="71"/>
      <c r="L77" s="71">
        <v>0</v>
      </c>
      <c r="M77" s="71"/>
      <c r="N77" s="71">
        <f t="shared" si="3"/>
        <v>64417808</v>
      </c>
    </row>
    <row r="78" spans="1:14" s="109" customFormat="1" ht="30.75" customHeight="1" thickBot="1">
      <c r="A78" s="214" t="s">
        <v>189</v>
      </c>
      <c r="B78" s="177"/>
      <c r="D78" s="203">
        <v>0</v>
      </c>
      <c r="E78" s="71"/>
      <c r="F78" s="71">
        <v>0</v>
      </c>
      <c r="G78" s="71"/>
      <c r="H78" s="71">
        <f t="shared" si="2"/>
        <v>0</v>
      </c>
      <c r="I78" s="71"/>
      <c r="J78" s="71">
        <v>10861662328</v>
      </c>
      <c r="K78" s="71"/>
      <c r="L78" s="71">
        <v>0</v>
      </c>
      <c r="M78" s="71"/>
      <c r="N78" s="71">
        <f t="shared" si="3"/>
        <v>10861662328</v>
      </c>
    </row>
    <row r="79" spans="1:14" s="109" customFormat="1" ht="30.75" customHeight="1" thickBot="1">
      <c r="A79" s="214" t="s">
        <v>174</v>
      </c>
      <c r="B79" s="177"/>
      <c r="D79" s="203">
        <v>0</v>
      </c>
      <c r="E79" s="71"/>
      <c r="F79" s="71">
        <v>0</v>
      </c>
      <c r="G79" s="71"/>
      <c r="H79" s="71">
        <f t="shared" si="2"/>
        <v>0</v>
      </c>
      <c r="I79" s="71"/>
      <c r="J79" s="71">
        <v>38065069</v>
      </c>
      <c r="K79" s="71"/>
      <c r="L79" s="71">
        <v>0</v>
      </c>
      <c r="M79" s="71"/>
      <c r="N79" s="71">
        <f t="shared" si="3"/>
        <v>38065069</v>
      </c>
    </row>
    <row r="80" spans="1:14" s="109" customFormat="1" ht="30.75" customHeight="1" thickBot="1">
      <c r="A80" s="214" t="s">
        <v>151</v>
      </c>
      <c r="B80" s="177"/>
      <c r="D80" s="203">
        <v>0</v>
      </c>
      <c r="E80" s="71"/>
      <c r="F80" s="71">
        <v>0</v>
      </c>
      <c r="G80" s="71"/>
      <c r="H80" s="71">
        <f t="shared" si="2"/>
        <v>0</v>
      </c>
      <c r="I80" s="71"/>
      <c r="J80" s="71">
        <v>303333906.00000006</v>
      </c>
      <c r="K80" s="71"/>
      <c r="L80" s="71">
        <v>0</v>
      </c>
      <c r="M80" s="71"/>
      <c r="N80" s="71">
        <f t="shared" si="3"/>
        <v>303333906.00000006</v>
      </c>
    </row>
    <row r="81" spans="1:14" s="109" customFormat="1" ht="30.75" customHeight="1" thickBot="1">
      <c r="A81" s="214" t="s">
        <v>156</v>
      </c>
      <c r="B81" s="177"/>
      <c r="D81" s="203">
        <v>0</v>
      </c>
      <c r="E81" s="71"/>
      <c r="F81" s="71">
        <v>0</v>
      </c>
      <c r="G81" s="71"/>
      <c r="H81" s="71">
        <f t="shared" si="2"/>
        <v>0</v>
      </c>
      <c r="I81" s="71"/>
      <c r="J81" s="71">
        <v>5942619864</v>
      </c>
      <c r="K81" s="71"/>
      <c r="L81" s="71">
        <v>0</v>
      </c>
      <c r="M81" s="71"/>
      <c r="N81" s="71">
        <f t="shared" si="3"/>
        <v>5942619864</v>
      </c>
    </row>
    <row r="82" spans="1:14" s="109" customFormat="1" ht="30.75" customHeight="1" thickBot="1">
      <c r="A82" s="214" t="s">
        <v>253</v>
      </c>
      <c r="B82" s="177"/>
      <c r="D82" s="203">
        <v>7520547</v>
      </c>
      <c r="E82" s="71"/>
      <c r="F82" s="71">
        <v>0</v>
      </c>
      <c r="G82" s="71"/>
      <c r="H82" s="71">
        <f t="shared" si="2"/>
        <v>7520547</v>
      </c>
      <c r="I82" s="71"/>
      <c r="J82" s="71">
        <v>364746575</v>
      </c>
      <c r="K82" s="71"/>
      <c r="L82" s="71">
        <v>0</v>
      </c>
      <c r="M82" s="71"/>
      <c r="N82" s="71">
        <f t="shared" si="3"/>
        <v>364746575</v>
      </c>
    </row>
    <row r="83" spans="1:14" s="109" customFormat="1" ht="30.75" customHeight="1" thickBot="1">
      <c r="A83" s="214" t="s">
        <v>298</v>
      </c>
      <c r="B83" s="177"/>
      <c r="D83" s="203">
        <v>8130</v>
      </c>
      <c r="E83" s="71"/>
      <c r="F83" s="71">
        <v>0</v>
      </c>
      <c r="G83" s="71"/>
      <c r="H83" s="71">
        <f t="shared" si="2"/>
        <v>8130</v>
      </c>
      <c r="I83" s="71"/>
      <c r="J83" s="71">
        <f>8130+3980428507</f>
        <v>3980436637</v>
      </c>
      <c r="K83" s="71"/>
      <c r="L83" s="71">
        <v>0</v>
      </c>
      <c r="M83" s="71"/>
      <c r="N83" s="71">
        <f t="shared" si="3"/>
        <v>3980436637</v>
      </c>
    </row>
    <row r="84" spans="1:14" ht="30" customHeight="1" thickBot="1">
      <c r="A84" s="214" t="s">
        <v>270</v>
      </c>
      <c r="B84" s="177"/>
      <c r="C84" s="109"/>
      <c r="D84" s="80">
        <v>0</v>
      </c>
      <c r="E84" s="71"/>
      <c r="F84" s="71">
        <v>0</v>
      </c>
      <c r="G84" s="71"/>
      <c r="H84" s="71">
        <f t="shared" si="2"/>
        <v>0</v>
      </c>
      <c r="I84" s="71"/>
      <c r="J84" s="71">
        <v>13778406369.310345</v>
      </c>
      <c r="K84" s="71"/>
      <c r="L84" s="71">
        <v>0</v>
      </c>
      <c r="M84" s="71"/>
      <c r="N84" s="71">
        <f t="shared" si="3"/>
        <v>13778406369.310345</v>
      </c>
    </row>
    <row r="85" spans="1:14" s="109" customFormat="1" ht="30.75" customHeight="1" thickBot="1">
      <c r="A85" s="214" t="s">
        <v>224</v>
      </c>
      <c r="B85" s="177"/>
      <c r="D85" s="203">
        <v>0</v>
      </c>
      <c r="E85" s="71"/>
      <c r="F85" s="71">
        <v>0</v>
      </c>
      <c r="G85" s="71"/>
      <c r="H85" s="71">
        <f t="shared" si="2"/>
        <v>0</v>
      </c>
      <c r="I85" s="71"/>
      <c r="J85" s="71">
        <v>6698</v>
      </c>
      <c r="K85" s="71"/>
      <c r="L85" s="71">
        <v>0</v>
      </c>
      <c r="M85" s="71"/>
      <c r="N85" s="71">
        <f t="shared" si="3"/>
        <v>6698</v>
      </c>
    </row>
    <row r="86" spans="1:14" s="109" customFormat="1" ht="30.75" customHeight="1" thickBot="1">
      <c r="A86" s="214" t="s">
        <v>148</v>
      </c>
      <c r="B86" s="177"/>
      <c r="D86" s="80">
        <v>0</v>
      </c>
      <c r="E86" s="71"/>
      <c r="F86" s="71">
        <v>0</v>
      </c>
      <c r="G86" s="71"/>
      <c r="H86" s="71">
        <f t="shared" si="2"/>
        <v>0</v>
      </c>
      <c r="I86" s="71"/>
      <c r="J86" s="71">
        <f>263605+3226123943</f>
        <v>3226387548</v>
      </c>
      <c r="K86" s="71"/>
      <c r="L86" s="71">
        <v>0</v>
      </c>
      <c r="M86" s="71"/>
      <c r="N86" s="71">
        <f t="shared" si="3"/>
        <v>3226387548</v>
      </c>
    </row>
    <row r="87" spans="1:14" s="109" customFormat="1" ht="30.75" customHeight="1" thickBot="1">
      <c r="A87" s="214" t="s">
        <v>154</v>
      </c>
      <c r="B87" s="177"/>
      <c r="D87" s="203">
        <v>0</v>
      </c>
      <c r="E87" s="71"/>
      <c r="F87" s="71">
        <v>0</v>
      </c>
      <c r="G87" s="71"/>
      <c r="H87" s="71">
        <f t="shared" si="2"/>
        <v>0</v>
      </c>
      <c r="I87" s="71"/>
      <c r="J87" s="71">
        <v>2568975880</v>
      </c>
      <c r="K87" s="71"/>
      <c r="L87" s="71">
        <v>0</v>
      </c>
      <c r="M87" s="71"/>
      <c r="N87" s="71">
        <f t="shared" si="3"/>
        <v>2568975880</v>
      </c>
    </row>
    <row r="88" spans="1:14" s="109" customFormat="1" ht="30.75" customHeight="1" thickBot="1">
      <c r="A88" s="214" t="s">
        <v>252</v>
      </c>
      <c r="B88" s="177"/>
      <c r="D88" s="203">
        <v>0</v>
      </c>
      <c r="E88" s="71"/>
      <c r="F88" s="71">
        <v>0</v>
      </c>
      <c r="G88" s="71"/>
      <c r="H88" s="71">
        <f t="shared" si="2"/>
        <v>0</v>
      </c>
      <c r="I88" s="71"/>
      <c r="J88" s="71">
        <v>6780821916.272727</v>
      </c>
      <c r="K88" s="71"/>
      <c r="L88" s="71">
        <v>0</v>
      </c>
      <c r="M88" s="71"/>
      <c r="N88" s="71">
        <f t="shared" si="3"/>
        <v>6780821916.272727</v>
      </c>
    </row>
    <row r="89" spans="1:14" s="109" customFormat="1" ht="30.75" customHeight="1" thickBot="1">
      <c r="A89" s="214" t="s">
        <v>231</v>
      </c>
      <c r="B89" s="177"/>
      <c r="D89" s="80">
        <v>0</v>
      </c>
      <c r="E89" s="71"/>
      <c r="F89" s="71">
        <v>0</v>
      </c>
      <c r="G89" s="71"/>
      <c r="H89" s="71">
        <f t="shared" si="2"/>
        <v>0</v>
      </c>
      <c r="I89" s="71"/>
      <c r="J89" s="175">
        <v>5424657534</v>
      </c>
      <c r="K89" s="71"/>
      <c r="L89" s="71">
        <v>0</v>
      </c>
      <c r="M89" s="71"/>
      <c r="N89" s="71">
        <f t="shared" si="3"/>
        <v>5424657534</v>
      </c>
    </row>
    <row r="90" spans="1:14" s="109" customFormat="1" ht="30.75" customHeight="1" thickBot="1">
      <c r="A90" s="214" t="s">
        <v>269</v>
      </c>
      <c r="B90" s="177"/>
      <c r="D90" s="203">
        <v>0</v>
      </c>
      <c r="E90" s="71"/>
      <c r="F90" s="71">
        <v>0</v>
      </c>
      <c r="G90" s="71"/>
      <c r="H90" s="71">
        <f t="shared" si="2"/>
        <v>0</v>
      </c>
      <c r="I90" s="71"/>
      <c r="J90" s="71">
        <v>13594166506.551725</v>
      </c>
      <c r="K90" s="71"/>
      <c r="L90" s="71">
        <v>0</v>
      </c>
      <c r="M90" s="71"/>
      <c r="N90" s="71">
        <f t="shared" si="3"/>
        <v>13594166506.551725</v>
      </c>
    </row>
    <row r="91" spans="1:14" s="109" customFormat="1" ht="30.75" customHeight="1" thickBot="1">
      <c r="A91" s="214" t="s">
        <v>179</v>
      </c>
      <c r="B91" s="177"/>
      <c r="D91" s="203">
        <v>0</v>
      </c>
      <c r="E91" s="71"/>
      <c r="F91" s="71">
        <v>0</v>
      </c>
      <c r="G91" s="71"/>
      <c r="H91" s="71">
        <f t="shared" si="2"/>
        <v>0</v>
      </c>
      <c r="I91" s="71"/>
      <c r="J91" s="71">
        <v>1828856712.4999998</v>
      </c>
      <c r="K91" s="71"/>
      <c r="L91" s="71">
        <v>0</v>
      </c>
      <c r="M91" s="71"/>
      <c r="N91" s="71">
        <f t="shared" si="3"/>
        <v>1828856712.4999998</v>
      </c>
    </row>
    <row r="92" spans="1:14" s="109" customFormat="1" ht="30.75" customHeight="1" thickBot="1">
      <c r="A92" s="214" t="s">
        <v>134</v>
      </c>
      <c r="B92" s="177"/>
      <c r="D92" s="203">
        <v>0</v>
      </c>
      <c r="E92" s="71"/>
      <c r="F92" s="71">
        <v>0</v>
      </c>
      <c r="G92" s="71"/>
      <c r="H92" s="71">
        <f t="shared" si="2"/>
        <v>0</v>
      </c>
      <c r="I92" s="71"/>
      <c r="J92" s="71">
        <v>101050273.86792453</v>
      </c>
      <c r="K92" s="71"/>
      <c r="L92" s="71">
        <v>0</v>
      </c>
      <c r="M92" s="71"/>
      <c r="N92" s="71">
        <f t="shared" si="3"/>
        <v>101050273.86792453</v>
      </c>
    </row>
    <row r="93" spans="1:14" s="109" customFormat="1" ht="30.75" customHeight="1" thickBot="1">
      <c r="A93" s="214" t="s">
        <v>187</v>
      </c>
      <c r="B93" s="177"/>
      <c r="D93" s="80">
        <v>0</v>
      </c>
      <c r="E93" s="71"/>
      <c r="F93" s="71">
        <v>0</v>
      </c>
      <c r="G93" s="71"/>
      <c r="H93" s="71">
        <f t="shared" si="2"/>
        <v>0</v>
      </c>
      <c r="I93" s="71"/>
      <c r="J93" s="175">
        <v>7239254794.166666</v>
      </c>
      <c r="K93" s="71"/>
      <c r="L93" s="71">
        <v>0</v>
      </c>
      <c r="M93" s="71"/>
      <c r="N93" s="71">
        <f t="shared" si="3"/>
        <v>7239254794.166666</v>
      </c>
    </row>
    <row r="94" spans="1:14" s="109" customFormat="1" ht="30.75" customHeight="1" thickBot="1">
      <c r="A94" s="214" t="s">
        <v>125</v>
      </c>
      <c r="B94" s="177"/>
      <c r="D94" s="203">
        <v>0</v>
      </c>
      <c r="E94" s="71"/>
      <c r="F94" s="71">
        <v>0</v>
      </c>
      <c r="G94" s="71"/>
      <c r="H94" s="71">
        <f t="shared" si="2"/>
        <v>0</v>
      </c>
      <c r="I94" s="71"/>
      <c r="J94" s="71">
        <v>57680139.056603767</v>
      </c>
      <c r="K94" s="71"/>
      <c r="L94" s="71">
        <v>0</v>
      </c>
      <c r="M94" s="71"/>
      <c r="N94" s="71">
        <f t="shared" si="3"/>
        <v>57680139.056603767</v>
      </c>
    </row>
    <row r="95" spans="1:14" s="109" customFormat="1" ht="30.75" customHeight="1" thickBot="1">
      <c r="A95" s="214" t="s">
        <v>116</v>
      </c>
      <c r="B95" s="177"/>
      <c r="D95" s="203">
        <v>0</v>
      </c>
      <c r="E95" s="71"/>
      <c r="F95" s="71">
        <v>0</v>
      </c>
      <c r="G95" s="71"/>
      <c r="H95" s="71">
        <f t="shared" si="2"/>
        <v>0</v>
      </c>
      <c r="I95" s="71"/>
      <c r="J95" s="71">
        <v>11628496.698113207</v>
      </c>
      <c r="K95" s="71"/>
      <c r="L95" s="71">
        <v>0</v>
      </c>
      <c r="M95" s="71"/>
      <c r="N95" s="71">
        <f t="shared" si="3"/>
        <v>11628496.698113207</v>
      </c>
    </row>
    <row r="96" spans="1:14" s="109" customFormat="1" ht="30.75" customHeight="1">
      <c r="A96" s="214" t="s">
        <v>175</v>
      </c>
      <c r="B96" s="177"/>
      <c r="D96" s="80">
        <v>0</v>
      </c>
      <c r="E96" s="71"/>
      <c r="F96" s="71">
        <v>0</v>
      </c>
      <c r="G96" s="71"/>
      <c r="H96" s="71">
        <f t="shared" si="2"/>
        <v>0</v>
      </c>
      <c r="I96" s="71"/>
      <c r="J96" s="71">
        <v>1512752479.9137933</v>
      </c>
      <c r="K96" s="71"/>
      <c r="L96" s="71">
        <v>0</v>
      </c>
      <c r="M96" s="71"/>
      <c r="N96" s="71">
        <f t="shared" si="3"/>
        <v>1512752479.9137933</v>
      </c>
    </row>
    <row r="97" spans="1:14" s="109" customFormat="1" ht="30.75" customHeight="1">
      <c r="A97" s="214" t="s">
        <v>268</v>
      </c>
      <c r="B97" s="177"/>
      <c r="D97" s="80">
        <v>0</v>
      </c>
      <c r="E97" s="71"/>
      <c r="F97" s="71">
        <v>0</v>
      </c>
      <c r="G97" s="71"/>
      <c r="H97" s="71">
        <f t="shared" si="2"/>
        <v>0</v>
      </c>
      <c r="I97" s="71"/>
      <c r="J97" s="71">
        <v>3982191781.034483</v>
      </c>
      <c r="K97" s="71"/>
      <c r="L97" s="71">
        <v>0</v>
      </c>
      <c r="M97" s="71"/>
      <c r="N97" s="71">
        <f t="shared" si="3"/>
        <v>3982191781.034483</v>
      </c>
    </row>
    <row r="98" spans="1:14" s="109" customFormat="1" ht="30.75" customHeight="1">
      <c r="A98" s="214" t="s">
        <v>149</v>
      </c>
      <c r="B98" s="177"/>
      <c r="D98" s="80">
        <v>0</v>
      </c>
      <c r="E98" s="71"/>
      <c r="F98" s="71">
        <v>0</v>
      </c>
      <c r="G98" s="71"/>
      <c r="H98" s="71">
        <f t="shared" si="2"/>
        <v>0</v>
      </c>
      <c r="I98" s="71"/>
      <c r="J98" s="71">
        <v>1418042474.1509435</v>
      </c>
      <c r="K98" s="71"/>
      <c r="L98" s="71">
        <v>0</v>
      </c>
      <c r="M98" s="71"/>
      <c r="N98" s="71">
        <f t="shared" si="3"/>
        <v>1418042474.1509435</v>
      </c>
    </row>
    <row r="99" spans="1:14" s="109" customFormat="1" ht="30.75" customHeight="1">
      <c r="A99" s="214" t="s">
        <v>104</v>
      </c>
      <c r="B99" s="177"/>
      <c r="D99" s="80">
        <v>11099</v>
      </c>
      <c r="E99" s="71"/>
      <c r="F99" s="71">
        <v>0</v>
      </c>
      <c r="G99" s="71"/>
      <c r="H99" s="71">
        <f t="shared" si="2"/>
        <v>11099</v>
      </c>
      <c r="I99" s="71"/>
      <c r="J99" s="175">
        <f>43863+7610636769</f>
        <v>7610680632</v>
      </c>
      <c r="K99" s="71"/>
      <c r="L99" s="71">
        <v>0</v>
      </c>
      <c r="M99" s="71"/>
      <c r="N99" s="71">
        <f t="shared" si="3"/>
        <v>7610680632</v>
      </c>
    </row>
    <row r="100" spans="1:14" s="109" customFormat="1" ht="30.75" customHeight="1">
      <c r="A100" s="214" t="s">
        <v>106</v>
      </c>
      <c r="B100" s="177"/>
      <c r="D100" s="80">
        <v>956168</v>
      </c>
      <c r="E100" s="71"/>
      <c r="F100" s="71">
        <v>0</v>
      </c>
      <c r="G100" s="71"/>
      <c r="H100" s="71">
        <f t="shared" si="2"/>
        <v>956168</v>
      </c>
      <c r="I100" s="71"/>
      <c r="J100" s="175">
        <v>15488506</v>
      </c>
      <c r="K100" s="71"/>
      <c r="L100" s="71">
        <v>0</v>
      </c>
      <c r="M100" s="71"/>
      <c r="N100" s="71">
        <f t="shared" si="3"/>
        <v>15488506</v>
      </c>
    </row>
    <row r="101" spans="1:14" s="109" customFormat="1" ht="30.75" customHeight="1" thickBot="1">
      <c r="A101" s="214" t="s">
        <v>2</v>
      </c>
      <c r="B101" s="177"/>
      <c r="C101" s="101">
        <f>SUM(C7:C100)</f>
        <v>0</v>
      </c>
      <c r="D101" s="101">
        <f>SUM(D7:D100)</f>
        <v>5049831049</v>
      </c>
      <c r="E101" s="71"/>
      <c r="F101" s="101">
        <f>SUM(F7:F100)</f>
        <v>0</v>
      </c>
      <c r="G101" s="71"/>
      <c r="H101" s="101">
        <f>SUM(H7:H100)</f>
        <v>5049831049</v>
      </c>
      <c r="I101" s="71"/>
      <c r="J101" s="101">
        <f>SUM(J7:J100)</f>
        <v>230288520563.30569</v>
      </c>
      <c r="K101" s="71"/>
      <c r="L101" s="101">
        <f>SUM(L7:L100)</f>
        <v>-77122228</v>
      </c>
      <c r="M101" s="71"/>
      <c r="N101" s="101">
        <f>SUM(N7:N100)</f>
        <v>230211398335.30569</v>
      </c>
    </row>
    <row r="102" spans="1:14" ht="27" customHeight="1" thickTop="1">
      <c r="G102" s="71"/>
      <c r="I102" s="71"/>
      <c r="K102" s="71"/>
    </row>
    <row r="103" spans="1:14" ht="30.75" customHeight="1">
      <c r="F103" s="276"/>
    </row>
    <row r="104" spans="1:14" ht="30.75" customHeight="1">
      <c r="F104" s="276"/>
    </row>
    <row r="105" spans="1:14" ht="30.75" customHeight="1">
      <c r="F105" s="276"/>
    </row>
  </sheetData>
  <autoFilter ref="A6:N101" xr:uid="{00000000-0009-0000-0000-000006000000}">
    <sortState xmlns:xlrd2="http://schemas.microsoft.com/office/spreadsheetml/2017/richdata2" ref="A7:N100">
      <sortCondition descending="1" ref="A6:A100"/>
    </sortState>
  </autoFilter>
  <mergeCells count="6">
    <mergeCell ref="A4:D4"/>
    <mergeCell ref="J5:N5"/>
    <mergeCell ref="A1:N1"/>
    <mergeCell ref="A2:N2"/>
    <mergeCell ref="A3:N3"/>
    <mergeCell ref="D5:H5"/>
  </mergeCells>
  <phoneticPr fontId="56" type="noConversion"/>
  <printOptions horizontalCentered="1"/>
  <pageMargins left="0.25" right="0.25" top="0.75" bottom="0.75" header="0.3" footer="0.3"/>
  <pageSetup paperSize="9" scale="4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Q19"/>
  <sheetViews>
    <sheetView rightToLeft="1" view="pageBreakPreview" topLeftCell="D1" zoomScaleNormal="100" zoomScaleSheetLayoutView="100" workbookViewId="0">
      <selection activeCell="I9" sqref="I9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9.85546875" style="7" customWidth="1"/>
    <col min="4" max="4" width="0.85546875" style="7" customWidth="1"/>
    <col min="5" max="5" width="22.7109375" style="81" customWidth="1"/>
    <col min="6" max="6" width="0.5703125" style="81" customWidth="1"/>
    <col min="7" max="7" width="23.28515625" style="81" customWidth="1"/>
    <col min="8" max="8" width="0.85546875" style="81" customWidth="1"/>
    <col min="9" max="9" width="25.5703125" style="82" bestFit="1" customWidth="1"/>
    <col min="10" max="10" width="0.5703125" style="82" customWidth="1"/>
    <col min="11" max="11" width="12" style="82" customWidth="1"/>
    <col min="12" max="12" width="0.42578125" style="82" customWidth="1"/>
    <col min="13" max="13" width="22.28515625" style="82" customWidth="1"/>
    <col min="14" max="14" width="0.42578125" style="82" customWidth="1"/>
    <col min="15" max="15" width="22.28515625" style="82" customWidth="1"/>
    <col min="16" max="16" width="0.5703125" style="82" customWidth="1"/>
    <col min="17" max="17" width="21.7109375" style="82" customWidth="1"/>
    <col min="18" max="16384" width="9.140625" style="7"/>
  </cols>
  <sheetData>
    <row r="1" spans="1:17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7" ht="22.5">
      <c r="A3" s="362" t="str">
        <f>' سهام'!A3:W3</f>
        <v>برای ماه منتهی به 1403/04/31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7" ht="14.25" customHeight="1">
      <c r="A4" s="379" t="s">
        <v>60</v>
      </c>
      <c r="B4" s="379"/>
      <c r="C4" s="379"/>
      <c r="D4" s="379"/>
      <c r="E4" s="379"/>
      <c r="F4" s="379"/>
      <c r="G4" s="379"/>
      <c r="H4" s="379"/>
      <c r="I4" s="379"/>
      <c r="J4" s="389"/>
      <c r="K4" s="389"/>
      <c r="L4" s="389"/>
      <c r="M4" s="389"/>
      <c r="N4" s="389"/>
      <c r="O4" s="389"/>
      <c r="P4" s="389"/>
      <c r="Q4" s="389"/>
    </row>
    <row r="5" spans="1:17" ht="15.75" customHeight="1" thickBot="1">
      <c r="A5" s="109"/>
      <c r="B5" s="109"/>
      <c r="C5" s="387" t="s">
        <v>357</v>
      </c>
      <c r="D5" s="387"/>
      <c r="E5" s="387"/>
      <c r="F5" s="387"/>
      <c r="G5" s="387"/>
      <c r="H5" s="387"/>
      <c r="I5" s="387"/>
      <c r="J5" s="12"/>
      <c r="K5" s="388" t="s">
        <v>356</v>
      </c>
      <c r="L5" s="388"/>
      <c r="M5" s="388"/>
      <c r="N5" s="388"/>
      <c r="O5" s="388"/>
      <c r="P5" s="388"/>
      <c r="Q5" s="388"/>
    </row>
    <row r="6" spans="1:17" ht="22.5" thickBot="1">
      <c r="A6" s="198" t="s">
        <v>35</v>
      </c>
      <c r="B6" s="198"/>
      <c r="C6" s="199" t="s">
        <v>3</v>
      </c>
      <c r="D6" s="198"/>
      <c r="E6" s="200" t="s">
        <v>42</v>
      </c>
      <c r="F6" s="78"/>
      <c r="G6" s="201" t="s">
        <v>39</v>
      </c>
      <c r="H6" s="78"/>
      <c r="I6" s="88" t="s">
        <v>43</v>
      </c>
      <c r="J6" s="12"/>
      <c r="K6" s="87" t="s">
        <v>3</v>
      </c>
      <c r="L6" s="79"/>
      <c r="M6" s="88" t="s">
        <v>42</v>
      </c>
      <c r="N6" s="79"/>
      <c r="O6" s="87" t="s">
        <v>39</v>
      </c>
      <c r="P6" s="79"/>
      <c r="Q6" s="202" t="s">
        <v>43</v>
      </c>
    </row>
    <row r="7" spans="1:17" ht="21.75">
      <c r="A7" s="296" t="s">
        <v>130</v>
      </c>
      <c r="B7" s="198"/>
      <c r="C7" s="197">
        <v>0</v>
      </c>
      <c r="D7" s="270"/>
      <c r="E7" s="197">
        <v>0</v>
      </c>
      <c r="F7" s="71"/>
      <c r="G7" s="80">
        <v>0</v>
      </c>
      <c r="H7" s="78"/>
      <c r="I7" s="71">
        <f>E7+G7</f>
        <v>0</v>
      </c>
      <c r="J7" s="12"/>
      <c r="K7" s="90">
        <v>198700</v>
      </c>
      <c r="L7" s="79"/>
      <c r="M7" s="80">
        <v>192395802792</v>
      </c>
      <c r="N7" s="80"/>
      <c r="O7" s="80">
        <v>-192272417452</v>
      </c>
      <c r="P7" s="216"/>
      <c r="Q7" s="71">
        <f>M7+O7</f>
        <v>123385340</v>
      </c>
    </row>
    <row r="8" spans="1:17" ht="21.75">
      <c r="A8" s="296" t="s">
        <v>144</v>
      </c>
      <c r="B8" s="198"/>
      <c r="C8" s="197">
        <v>0</v>
      </c>
      <c r="D8" s="270"/>
      <c r="E8" s="197">
        <v>0</v>
      </c>
      <c r="F8" s="71"/>
      <c r="G8" s="80">
        <v>0</v>
      </c>
      <c r="H8" s="78"/>
      <c r="I8" s="71">
        <f t="shared" ref="I8:I14" si="0">E8+G8</f>
        <v>0</v>
      </c>
      <c r="J8" s="12"/>
      <c r="K8" s="90">
        <v>150000</v>
      </c>
      <c r="L8" s="79"/>
      <c r="M8" s="80">
        <v>152303492193</v>
      </c>
      <c r="N8" s="80"/>
      <c r="O8" s="80">
        <v>-151293047068</v>
      </c>
      <c r="P8" s="216"/>
      <c r="Q8" s="71">
        <f t="shared" ref="Q8:Q14" si="1">M8+O8</f>
        <v>1010445125</v>
      </c>
    </row>
    <row r="9" spans="1:17" ht="21.75">
      <c r="A9" s="296" t="s">
        <v>168</v>
      </c>
      <c r="B9" s="198"/>
      <c r="C9" s="197">
        <v>0</v>
      </c>
      <c r="D9" s="270"/>
      <c r="E9" s="197"/>
      <c r="F9" s="71"/>
      <c r="G9" s="80">
        <v>0</v>
      </c>
      <c r="H9" s="78"/>
      <c r="I9" s="71">
        <f t="shared" si="0"/>
        <v>0</v>
      </c>
      <c r="J9" s="12"/>
      <c r="K9" s="90">
        <v>380000</v>
      </c>
      <c r="L9" s="79"/>
      <c r="M9" s="80">
        <v>409299670616</v>
      </c>
      <c r="N9" s="80"/>
      <c r="O9" s="80">
        <v>-409221670616</v>
      </c>
      <c r="P9" s="216"/>
      <c r="Q9" s="71">
        <f t="shared" si="1"/>
        <v>78000000</v>
      </c>
    </row>
    <row r="10" spans="1:17" ht="21.75">
      <c r="A10" s="296" t="s">
        <v>109</v>
      </c>
      <c r="B10" s="198"/>
      <c r="C10" s="197">
        <v>0</v>
      </c>
      <c r="D10" s="270"/>
      <c r="E10" s="197">
        <v>0</v>
      </c>
      <c r="F10" s="71"/>
      <c r="G10" s="80">
        <v>0</v>
      </c>
      <c r="H10" s="78"/>
      <c r="I10" s="71">
        <f t="shared" si="0"/>
        <v>0</v>
      </c>
      <c r="J10" s="12"/>
      <c r="K10" s="90">
        <v>155000</v>
      </c>
      <c r="L10" s="79"/>
      <c r="M10" s="80">
        <v>150667537709</v>
      </c>
      <c r="N10" s="80"/>
      <c r="O10" s="80">
        <v>-154543615365</v>
      </c>
      <c r="P10" s="216"/>
      <c r="Q10" s="71">
        <f t="shared" si="1"/>
        <v>-3876077656</v>
      </c>
    </row>
    <row r="11" spans="1:17" ht="21.75">
      <c r="A11" s="296" t="s">
        <v>131</v>
      </c>
      <c r="B11" s="198"/>
      <c r="C11" s="197">
        <v>0</v>
      </c>
      <c r="D11" s="270"/>
      <c r="E11" s="197">
        <v>0</v>
      </c>
      <c r="F11" s="71"/>
      <c r="G11" s="80">
        <v>0</v>
      </c>
      <c r="H11" s="78"/>
      <c r="I11" s="71">
        <f t="shared" si="0"/>
        <v>0</v>
      </c>
      <c r="J11" s="12"/>
      <c r="K11" s="90">
        <v>723000</v>
      </c>
      <c r="L11" s="79"/>
      <c r="M11" s="80">
        <v>771577949994</v>
      </c>
      <c r="N11" s="80"/>
      <c r="O11" s="80">
        <v>-791414816283</v>
      </c>
      <c r="P11" s="216"/>
      <c r="Q11" s="71">
        <f t="shared" si="1"/>
        <v>-19836866289</v>
      </c>
    </row>
    <row r="12" spans="1:17" ht="21.75">
      <c r="A12" s="296" t="s">
        <v>279</v>
      </c>
      <c r="B12" s="198"/>
      <c r="C12" s="197">
        <v>0</v>
      </c>
      <c r="D12" s="270"/>
      <c r="E12" s="197">
        <v>0</v>
      </c>
      <c r="F12" s="71"/>
      <c r="G12" s="80">
        <v>0</v>
      </c>
      <c r="H12" s="78"/>
      <c r="I12" s="71">
        <f t="shared" si="0"/>
        <v>0</v>
      </c>
      <c r="J12" s="12"/>
      <c r="K12" s="90">
        <v>200000</v>
      </c>
      <c r="L12" s="79"/>
      <c r="M12" s="80">
        <v>200933299180</v>
      </c>
      <c r="N12" s="80"/>
      <c r="O12" s="80">
        <v>-200914549180</v>
      </c>
      <c r="P12" s="216"/>
      <c r="Q12" s="71">
        <f t="shared" si="1"/>
        <v>18750000</v>
      </c>
    </row>
    <row r="13" spans="1:17" ht="21.75">
      <c r="A13" s="296" t="s">
        <v>215</v>
      </c>
      <c r="B13" s="198"/>
      <c r="C13" s="197">
        <v>0</v>
      </c>
      <c r="D13" s="270"/>
      <c r="E13" s="197">
        <v>0</v>
      </c>
      <c r="F13" s="71"/>
      <c r="G13" s="80">
        <v>0</v>
      </c>
      <c r="H13" s="78"/>
      <c r="I13" s="71">
        <f t="shared" si="0"/>
        <v>0</v>
      </c>
      <c r="J13" s="12"/>
      <c r="K13" s="90">
        <v>57110</v>
      </c>
      <c r="L13" s="79"/>
      <c r="M13" s="80">
        <v>50085378091</v>
      </c>
      <c r="N13" s="80"/>
      <c r="O13" s="80">
        <v>-53577946172</v>
      </c>
      <c r="P13" s="216"/>
      <c r="Q13" s="71">
        <f t="shared" si="1"/>
        <v>-3492568081</v>
      </c>
    </row>
    <row r="14" spans="1:17" ht="21.75">
      <c r="A14" s="296" t="s">
        <v>216</v>
      </c>
      <c r="B14" s="198"/>
      <c r="C14" s="197">
        <v>482800</v>
      </c>
      <c r="D14" s="270"/>
      <c r="E14" s="197">
        <v>342075921791</v>
      </c>
      <c r="F14" s="71"/>
      <c r="G14" s="197">
        <v>-315152338766</v>
      </c>
      <c r="H14" s="78"/>
      <c r="I14" s="71">
        <f t="shared" si="0"/>
        <v>26923583025</v>
      </c>
      <c r="J14" s="12"/>
      <c r="K14" s="90">
        <v>482800</v>
      </c>
      <c r="L14" s="79"/>
      <c r="M14" s="80">
        <v>342075921791</v>
      </c>
      <c r="N14" s="80"/>
      <c r="O14" s="80">
        <v>-368999504816</v>
      </c>
      <c r="P14" s="216"/>
      <c r="Q14" s="71">
        <f t="shared" si="1"/>
        <v>-26923583025</v>
      </c>
    </row>
    <row r="15" spans="1:17" ht="23.25" thickBot="1">
      <c r="C15" s="168"/>
      <c r="E15" s="294">
        <f>SUM(E7:E14)</f>
        <v>342075921791</v>
      </c>
      <c r="F15" s="7"/>
      <c r="G15" s="294">
        <f>SUM(G7:G14)</f>
        <v>-315152338766</v>
      </c>
      <c r="H15" s="7"/>
      <c r="I15" s="294">
        <f>SUM(I7:I14)</f>
        <v>26923583025</v>
      </c>
      <c r="J15" s="7"/>
      <c r="K15" s="295"/>
      <c r="L15" s="7"/>
      <c r="M15" s="293">
        <f>SUM(M7:M14)</f>
        <v>2269339052366</v>
      </c>
      <c r="N15" s="7"/>
      <c r="O15" s="293">
        <f>SUM(O7:O14)</f>
        <v>-2322237566952</v>
      </c>
      <c r="P15" s="7"/>
      <c r="Q15" s="294">
        <f>SUM(Q7:Q14)</f>
        <v>-52898514586</v>
      </c>
    </row>
    <row r="16" spans="1:17" ht="10.5" customHeight="1" thickTop="1">
      <c r="A16" s="109"/>
      <c r="B16" s="109"/>
      <c r="C16" s="109"/>
      <c r="D16" s="109"/>
      <c r="E16" s="72"/>
      <c r="F16" s="72"/>
      <c r="G16" s="72"/>
      <c r="H16" s="7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21.75">
      <c r="A17" s="384" t="s">
        <v>41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6"/>
    </row>
    <row r="18" spans="1:17" ht="24">
      <c r="Q18" s="83"/>
    </row>
    <row r="19" spans="1:17" ht="24">
      <c r="Q19" s="83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7:Q17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6"/>
  <sheetViews>
    <sheetView rightToLeft="1" view="pageBreakPreview" zoomScale="70" zoomScaleNormal="100" zoomScaleSheetLayoutView="70" workbookViewId="0">
      <selection activeCell="V11" sqref="V11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3.5703125" style="12" customWidth="1"/>
    <col min="4" max="4" width="0.85546875" style="12" customWidth="1"/>
    <col min="5" max="5" width="19.7109375" style="12" customWidth="1"/>
    <col min="6" max="6" width="0.85546875" style="12" customWidth="1"/>
    <col min="7" max="7" width="25.85546875" style="12" customWidth="1"/>
    <col min="8" max="8" width="0.7109375" style="12" customWidth="1"/>
    <col min="9" max="9" width="27.85546875" style="12" customWidth="1"/>
    <col min="10" max="10" width="1.42578125" style="12" customWidth="1"/>
    <col min="11" max="11" width="13.85546875" style="12" customWidth="1"/>
    <col min="12" max="12" width="1.140625" style="12" customWidth="1"/>
    <col min="13" max="13" width="24.5703125" style="12" bestFit="1" customWidth="1"/>
    <col min="14" max="14" width="1" style="12" customWidth="1"/>
    <col min="15" max="15" width="25.140625" style="12" customWidth="1"/>
    <col min="16" max="16" width="1.140625" style="12" customWidth="1"/>
    <col min="17" max="17" width="21.5703125" style="12" customWidth="1"/>
    <col min="18" max="16384" width="9.140625" style="7"/>
  </cols>
  <sheetData>
    <row r="1" spans="1:17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7" ht="22.5">
      <c r="A3" s="362" t="str">
        <f>' سهام'!A3:W3</f>
        <v>برای ماه منتهی به 1403/04/31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7">
      <c r="A4" s="334" t="s">
        <v>59</v>
      </c>
      <c r="B4" s="334"/>
      <c r="C4" s="334"/>
      <c r="D4" s="334"/>
      <c r="E4" s="334"/>
      <c r="F4" s="334"/>
      <c r="G4" s="334"/>
      <c r="H4" s="334"/>
    </row>
    <row r="5" spans="1:17" s="178" customFormat="1" ht="16.5" customHeight="1" thickBot="1">
      <c r="A5" s="155"/>
      <c r="B5" s="155"/>
      <c r="C5" s="393" t="s">
        <v>357</v>
      </c>
      <c r="D5" s="393"/>
      <c r="E5" s="393"/>
      <c r="F5" s="393"/>
      <c r="G5" s="393"/>
      <c r="H5" s="393"/>
      <c r="I5" s="393"/>
      <c r="J5" s="79"/>
      <c r="K5" s="388" t="s">
        <v>356</v>
      </c>
      <c r="L5" s="388"/>
      <c r="M5" s="388"/>
      <c r="N5" s="388"/>
      <c r="O5" s="388"/>
      <c r="P5" s="388"/>
      <c r="Q5" s="388"/>
    </row>
    <row r="6" spans="1:17" s="178" customFormat="1" ht="27" customHeight="1" thickBot="1">
      <c r="A6" s="155" t="s">
        <v>35</v>
      </c>
      <c r="B6" s="155"/>
      <c r="C6" s="87" t="s">
        <v>3</v>
      </c>
      <c r="D6" s="79"/>
      <c r="E6" s="88" t="s">
        <v>19</v>
      </c>
      <c r="F6" s="79"/>
      <c r="G6" s="87" t="s">
        <v>39</v>
      </c>
      <c r="H6" s="79"/>
      <c r="I6" s="88" t="s">
        <v>40</v>
      </c>
      <c r="J6" s="79"/>
      <c r="K6" s="87" t="s">
        <v>3</v>
      </c>
      <c r="L6" s="79"/>
      <c r="M6" s="88" t="s">
        <v>19</v>
      </c>
      <c r="N6" s="79"/>
      <c r="O6" s="88" t="s">
        <v>39</v>
      </c>
      <c r="P6" s="79"/>
      <c r="Q6" s="219" t="s">
        <v>40</v>
      </c>
    </row>
    <row r="7" spans="1:17" s="178" customFormat="1" ht="27" customHeight="1">
      <c r="A7" s="155" t="s">
        <v>109</v>
      </c>
      <c r="B7" s="155"/>
      <c r="C7" s="90">
        <v>345000</v>
      </c>
      <c r="D7" s="79"/>
      <c r="E7" s="105">
        <v>341750246540</v>
      </c>
      <c r="F7" s="79"/>
      <c r="G7" s="215">
        <v>-341750246540</v>
      </c>
      <c r="H7" s="79"/>
      <c r="I7" s="80">
        <f>E7+G7</f>
        <v>0</v>
      </c>
      <c r="J7" s="79"/>
      <c r="K7" s="90">
        <v>345000</v>
      </c>
      <c r="L7" s="105"/>
      <c r="M7" s="91">
        <v>341750246540</v>
      </c>
      <c r="N7" s="91"/>
      <c r="O7" s="215">
        <v>-319757033531</v>
      </c>
      <c r="P7" s="105"/>
      <c r="Q7" s="215">
        <f>M7+O7</f>
        <v>21993213009</v>
      </c>
    </row>
    <row r="8" spans="1:17" s="178" customFormat="1" ht="27" customHeight="1">
      <c r="A8" s="155" t="s">
        <v>215</v>
      </c>
      <c r="B8" s="155"/>
      <c r="C8" s="90">
        <v>269890</v>
      </c>
      <c r="D8" s="79"/>
      <c r="E8" s="105">
        <v>245150623397</v>
      </c>
      <c r="F8" s="79"/>
      <c r="G8" s="215">
        <v>-240049007892</v>
      </c>
      <c r="H8" s="79"/>
      <c r="I8" s="80">
        <f t="shared" ref="I8:I13" si="0">E8+G8</f>
        <v>5101615505</v>
      </c>
      <c r="J8" s="79"/>
      <c r="K8" s="90">
        <v>269890</v>
      </c>
      <c r="L8" s="105"/>
      <c r="M8" s="91">
        <v>245150623397</v>
      </c>
      <c r="N8" s="91"/>
      <c r="O8" s="215">
        <v>-220187944208</v>
      </c>
      <c r="P8" s="105"/>
      <c r="Q8" s="215">
        <f t="shared" ref="Q8:Q13" si="1">M8+O8</f>
        <v>24962679189</v>
      </c>
    </row>
    <row r="9" spans="1:17" s="178" customFormat="1" ht="27" customHeight="1">
      <c r="A9" s="155" t="s">
        <v>278</v>
      </c>
      <c r="B9" s="155"/>
      <c r="C9" s="90">
        <v>33574</v>
      </c>
      <c r="D9" s="79"/>
      <c r="E9" s="105">
        <v>26492402515</v>
      </c>
      <c r="F9" s="79"/>
      <c r="G9" s="215">
        <v>-25814733454</v>
      </c>
      <c r="H9" s="79"/>
      <c r="I9" s="80">
        <f t="shared" si="0"/>
        <v>677669061</v>
      </c>
      <c r="J9" s="79"/>
      <c r="K9" s="90">
        <v>33574</v>
      </c>
      <c r="L9" s="105"/>
      <c r="M9" s="91">
        <v>26492402515</v>
      </c>
      <c r="N9" s="91"/>
      <c r="O9" s="215">
        <v>-24736934728</v>
      </c>
      <c r="P9" s="105"/>
      <c r="Q9" s="215">
        <f t="shared" si="1"/>
        <v>1755467787</v>
      </c>
    </row>
    <row r="10" spans="1:17" s="178" customFormat="1" ht="27" customHeight="1">
      <c r="A10" s="155" t="s">
        <v>167</v>
      </c>
      <c r="B10" s="155"/>
      <c r="C10" s="90">
        <v>32000</v>
      </c>
      <c r="D10" s="79"/>
      <c r="E10" s="105">
        <v>22247966825</v>
      </c>
      <c r="F10" s="79"/>
      <c r="G10" s="215">
        <v>-21752568635</v>
      </c>
      <c r="H10" s="79"/>
      <c r="I10" s="80">
        <f t="shared" si="0"/>
        <v>495398190</v>
      </c>
      <c r="J10" s="79"/>
      <c r="K10" s="90">
        <v>32000</v>
      </c>
      <c r="L10" s="105"/>
      <c r="M10" s="91">
        <v>22247966825</v>
      </c>
      <c r="N10" s="91"/>
      <c r="O10" s="215">
        <v>-19769911643</v>
      </c>
      <c r="P10" s="105"/>
      <c r="Q10" s="215">
        <f t="shared" si="1"/>
        <v>2478055182</v>
      </c>
    </row>
    <row r="11" spans="1:17" s="178" customFormat="1" ht="27" customHeight="1">
      <c r="A11" s="155" t="s">
        <v>216</v>
      </c>
      <c r="B11" s="155"/>
      <c r="C11" s="90"/>
      <c r="D11" s="79"/>
      <c r="E11" s="105">
        <v>0</v>
      </c>
      <c r="F11" s="79"/>
      <c r="G11" s="215">
        <v>-28600260387</v>
      </c>
      <c r="H11" s="79"/>
      <c r="I11" s="80">
        <f t="shared" si="0"/>
        <v>-28600260387</v>
      </c>
      <c r="J11" s="79"/>
      <c r="K11" s="90">
        <v>0</v>
      </c>
      <c r="L11" s="105"/>
      <c r="M11" s="91">
        <v>0</v>
      </c>
      <c r="N11" s="91"/>
      <c r="O11" s="215">
        <v>0</v>
      </c>
      <c r="P11" s="105"/>
      <c r="Q11" s="215">
        <f t="shared" si="1"/>
        <v>0</v>
      </c>
    </row>
    <row r="12" spans="1:17" s="178" customFormat="1" ht="27" customHeight="1">
      <c r="A12" s="155" t="s">
        <v>144</v>
      </c>
      <c r="B12" s="155"/>
      <c r="C12" s="90">
        <v>355000</v>
      </c>
      <c r="D12" s="79"/>
      <c r="E12" s="105">
        <v>342867843938</v>
      </c>
      <c r="F12" s="79"/>
      <c r="G12" s="215">
        <v>-342867843938</v>
      </c>
      <c r="H12" s="79"/>
      <c r="I12" s="80">
        <f t="shared" si="0"/>
        <v>0</v>
      </c>
      <c r="J12" s="79"/>
      <c r="K12" s="90">
        <v>355000</v>
      </c>
      <c r="L12" s="79"/>
      <c r="M12" s="91">
        <v>342867843938</v>
      </c>
      <c r="N12" s="79"/>
      <c r="O12" s="215">
        <v>-347411020338</v>
      </c>
      <c r="P12" s="79"/>
      <c r="Q12" s="215">
        <f t="shared" si="1"/>
        <v>-4543176400</v>
      </c>
    </row>
    <row r="13" spans="1:17" s="178" customFormat="1" ht="27" customHeight="1">
      <c r="A13" s="155" t="s">
        <v>279</v>
      </c>
      <c r="B13" s="155"/>
      <c r="C13" s="90">
        <v>800000</v>
      </c>
      <c r="D13" s="79"/>
      <c r="E13" s="105">
        <v>799855000000</v>
      </c>
      <c r="F13" s="79"/>
      <c r="G13" s="215">
        <v>-799855000000</v>
      </c>
      <c r="H13" s="79"/>
      <c r="I13" s="80">
        <f t="shared" si="0"/>
        <v>0</v>
      </c>
      <c r="J13" s="79"/>
      <c r="K13" s="90">
        <v>800000</v>
      </c>
      <c r="L13" s="79"/>
      <c r="M13" s="91">
        <v>799855000000</v>
      </c>
      <c r="N13" s="79"/>
      <c r="O13" s="215">
        <v>-800000000000</v>
      </c>
      <c r="P13" s="79"/>
      <c r="Q13" s="215">
        <f t="shared" si="1"/>
        <v>-145000000</v>
      </c>
    </row>
    <row r="14" spans="1:17" s="178" customFormat="1" ht="23.25" thickBot="1">
      <c r="A14" s="271" t="s">
        <v>2</v>
      </c>
      <c r="B14" s="155"/>
      <c r="C14" s="290"/>
      <c r="D14" s="155"/>
      <c r="E14" s="291">
        <f>SUM(E7:E13)</f>
        <v>1778364083215</v>
      </c>
      <c r="F14" s="107"/>
      <c r="G14" s="292">
        <f>SUM(G7:G13)</f>
        <v>-1800689660846</v>
      </c>
      <c r="H14" s="107"/>
      <c r="I14" s="292">
        <f>SUM(I7:I13)</f>
        <v>-22325577631</v>
      </c>
      <c r="J14" s="107"/>
      <c r="K14" s="290"/>
      <c r="L14" s="107"/>
      <c r="M14" s="292">
        <f>SUM(M7:M13)</f>
        <v>1778364083215</v>
      </c>
      <c r="N14" s="107"/>
      <c r="O14" s="292">
        <f>SUM(O7:O13)</f>
        <v>-1731862844448</v>
      </c>
      <c r="P14" s="107"/>
      <c r="Q14" s="292">
        <f>SUM(Q7:Q13)</f>
        <v>46501238767</v>
      </c>
    </row>
    <row r="15" spans="1:17" s="178" customFormat="1" ht="22.5" thickTop="1">
      <c r="A15" s="155"/>
      <c r="B15" s="155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s="178" customFormat="1" ht="24.75" customHeight="1">
      <c r="A16" s="390" t="s">
        <v>41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2"/>
    </row>
  </sheetData>
  <autoFilter ref="A6:Q6" xr:uid="{00000000-0009-0000-0000-000009000000}">
    <sortState xmlns:xlrd2="http://schemas.microsoft.com/office/spreadsheetml/2017/richdata2" ref="A7:Q25">
      <sortCondition descending="1" ref="Q6"/>
    </sortState>
  </autoFilter>
  <mergeCells count="7">
    <mergeCell ref="A16:Q16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55" zoomScaleNormal="100" zoomScaleSheetLayoutView="55" workbookViewId="0">
      <selection activeCell="C8" sqref="C8:C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9" t="s">
        <v>84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</row>
    <row r="2" spans="1:23" ht="31.5">
      <c r="A2" s="299" t="s">
        <v>47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</row>
    <row r="3" spans="1:23" ht="31.5">
      <c r="A3" s="299" t="s">
        <v>352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</row>
    <row r="4" spans="1:23" ht="31.5">
      <c r="A4" s="308" t="s">
        <v>23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</row>
    <row r="5" spans="1:23" ht="31.5">
      <c r="A5" s="308" t="s">
        <v>24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</row>
    <row r="7" spans="1:23" ht="36.75" customHeight="1" thickBot="1">
      <c r="A7" s="1"/>
      <c r="B7" s="2"/>
      <c r="C7" s="310" t="s">
        <v>361</v>
      </c>
      <c r="D7" s="310"/>
      <c r="E7" s="310"/>
      <c r="F7" s="310"/>
      <c r="G7" s="310"/>
      <c r="H7" s="3"/>
      <c r="I7" s="309" t="s">
        <v>7</v>
      </c>
      <c r="J7" s="309"/>
      <c r="K7" s="309"/>
      <c r="L7" s="309"/>
      <c r="M7" s="309"/>
      <c r="O7" s="311" t="s">
        <v>353</v>
      </c>
      <c r="P7" s="311"/>
      <c r="Q7" s="311"/>
      <c r="R7" s="311"/>
      <c r="S7" s="311"/>
      <c r="T7" s="311"/>
      <c r="U7" s="311"/>
      <c r="V7" s="311"/>
      <c r="W7" s="311"/>
    </row>
    <row r="8" spans="1:23" ht="29.25" customHeight="1">
      <c r="A8" s="300" t="s">
        <v>1</v>
      </c>
      <c r="B8" s="4"/>
      <c r="C8" s="306" t="s">
        <v>3</v>
      </c>
      <c r="D8" s="303"/>
      <c r="E8" s="306" t="s">
        <v>0</v>
      </c>
      <c r="F8" s="303"/>
      <c r="G8" s="312" t="s">
        <v>19</v>
      </c>
      <c r="H8" s="23"/>
      <c r="I8" s="302" t="s">
        <v>4</v>
      </c>
      <c r="J8" s="302"/>
      <c r="K8" s="25"/>
      <c r="L8" s="302" t="s">
        <v>5</v>
      </c>
      <c r="M8" s="302"/>
      <c r="O8" s="304" t="s">
        <v>3</v>
      </c>
      <c r="P8" s="303"/>
      <c r="Q8" s="312" t="s">
        <v>31</v>
      </c>
      <c r="R8" s="22"/>
      <c r="S8" s="304" t="s">
        <v>0</v>
      </c>
      <c r="T8" s="303"/>
      <c r="U8" s="312" t="s">
        <v>19</v>
      </c>
      <c r="V8" s="5"/>
      <c r="W8" s="314" t="s">
        <v>20</v>
      </c>
    </row>
    <row r="9" spans="1:23" ht="49.5" customHeight="1" thickBot="1">
      <c r="A9" s="301"/>
      <c r="B9" s="4"/>
      <c r="C9" s="305"/>
      <c r="D9" s="307"/>
      <c r="E9" s="305"/>
      <c r="F9" s="307"/>
      <c r="G9" s="313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305"/>
      <c r="P9" s="303"/>
      <c r="Q9" s="313"/>
      <c r="R9" s="22"/>
      <c r="S9" s="305"/>
      <c r="T9" s="303"/>
      <c r="U9" s="313"/>
      <c r="V9" s="5"/>
      <c r="W9" s="315"/>
    </row>
    <row r="10" spans="1:23" ht="28.5" customHeight="1" thickBot="1">
      <c r="A10" s="63" t="s">
        <v>86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G29"/>
  <sheetViews>
    <sheetView rightToLeft="1" view="pageBreakPreview" topLeftCell="B1" zoomScale="50" zoomScaleNormal="50" zoomScaleSheetLayoutView="50" workbookViewId="0">
      <selection activeCell="AC20" sqref="AC20"/>
    </sheetView>
  </sheetViews>
  <sheetFormatPr defaultColWidth="9.140625" defaultRowHeight="15.75"/>
  <cols>
    <col min="1" max="1" width="50" style="110" customWidth="1"/>
    <col min="2" max="2" width="0.5703125" style="110" customWidth="1"/>
    <col min="3" max="3" width="12.5703125" style="110" customWidth="1"/>
    <col min="4" max="4" width="0.5703125" style="110" customWidth="1"/>
    <col min="5" max="5" width="20.5703125" style="110" customWidth="1"/>
    <col min="6" max="6" width="0.5703125" style="110" customWidth="1"/>
    <col min="7" max="7" width="19.7109375" style="110" customWidth="1"/>
    <col min="8" max="8" width="0.5703125" style="110" customWidth="1"/>
    <col min="9" max="9" width="19.7109375" style="110" customWidth="1"/>
    <col min="10" max="10" width="0.42578125" style="110" customWidth="1"/>
    <col min="11" max="11" width="18.7109375" style="110" customWidth="1"/>
    <col min="12" max="12" width="0.7109375" style="110" customWidth="1"/>
    <col min="13" max="13" width="15.85546875" style="110" customWidth="1"/>
    <col min="14" max="14" width="1.140625" style="110" customWidth="1"/>
    <col min="15" max="15" width="27.5703125" style="110" customWidth="1"/>
    <col min="16" max="16" width="0.5703125" style="110" customWidth="1"/>
    <col min="17" max="17" width="28.5703125" style="110" customWidth="1"/>
    <col min="18" max="18" width="0.5703125" style="110" customWidth="1"/>
    <col min="19" max="19" width="25.7109375" style="110" customWidth="1"/>
    <col min="20" max="20" width="29" style="110" customWidth="1"/>
    <col min="21" max="21" width="0.5703125" style="110" customWidth="1"/>
    <col min="22" max="22" width="16.140625" style="110" customWidth="1"/>
    <col min="23" max="23" width="25" style="110" customWidth="1"/>
    <col min="24" max="24" width="0.5703125" style="110" customWidth="1"/>
    <col min="25" max="25" width="17" style="110" customWidth="1"/>
    <col min="26" max="26" width="0.42578125" style="110" customWidth="1"/>
    <col min="27" max="27" width="26.7109375" style="110" customWidth="1"/>
    <col min="28" max="28" width="0.7109375" style="110" customWidth="1"/>
    <col min="29" max="29" width="28.85546875" style="110" customWidth="1"/>
    <col min="30" max="30" width="0.7109375" style="110" hidden="1" customWidth="1"/>
    <col min="31" max="31" width="29.7109375" style="110" customWidth="1"/>
    <col min="32" max="32" width="0.7109375" style="110" hidden="1" customWidth="1"/>
    <col min="33" max="33" width="16.5703125" style="110" customWidth="1"/>
    <col min="34" max="16384" width="9.140625" style="110"/>
  </cols>
  <sheetData>
    <row r="1" spans="1:33" s="109" customFormat="1" ht="24.75">
      <c r="A1" s="316" t="s">
        <v>84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</row>
    <row r="2" spans="1:33" s="109" customFormat="1" ht="24.75">
      <c r="A2" s="316" t="s">
        <v>47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</row>
    <row r="3" spans="1:33" s="109" customFormat="1" ht="24.75">
      <c r="A3" s="316" t="str">
        <f>' سهام'!A3:W3</f>
        <v>برای ماه منتهی به 1403/04/31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</row>
    <row r="4" spans="1:33" ht="27.75">
      <c r="A4" s="317" t="s">
        <v>62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</row>
    <row r="5" spans="1:33" ht="24.7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273"/>
      <c r="AB5" s="111"/>
      <c r="AC5" s="111"/>
      <c r="AD5" s="111"/>
      <c r="AE5" s="111"/>
      <c r="AF5" s="111"/>
      <c r="AG5" s="111"/>
    </row>
    <row r="6" spans="1:33" ht="27.75" customHeight="1" thickBot="1">
      <c r="A6" s="318" t="s">
        <v>63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 t="s">
        <v>361</v>
      </c>
      <c r="N6" s="318"/>
      <c r="O6" s="318"/>
      <c r="P6" s="318"/>
      <c r="Q6" s="318"/>
      <c r="R6" s="112"/>
      <c r="S6" s="319" t="s">
        <v>7</v>
      </c>
      <c r="T6" s="319"/>
      <c r="U6" s="319"/>
      <c r="V6" s="319"/>
      <c r="W6" s="319"/>
      <c r="X6" s="111"/>
      <c r="Y6" s="318" t="s">
        <v>353</v>
      </c>
      <c r="Z6" s="318"/>
      <c r="AA6" s="318"/>
      <c r="AB6" s="318"/>
      <c r="AC6" s="318"/>
      <c r="AD6" s="318"/>
      <c r="AE6" s="318"/>
      <c r="AF6" s="318"/>
      <c r="AG6" s="318"/>
    </row>
    <row r="7" spans="1:33" ht="26.25" customHeight="1">
      <c r="A7" s="321" t="s">
        <v>64</v>
      </c>
      <c r="B7" s="113"/>
      <c r="C7" s="322" t="s">
        <v>65</v>
      </c>
      <c r="D7" s="113"/>
      <c r="E7" s="324" t="s">
        <v>70</v>
      </c>
      <c r="F7" s="113"/>
      <c r="G7" s="320" t="s">
        <v>66</v>
      </c>
      <c r="H7" s="113"/>
      <c r="I7" s="322" t="s">
        <v>21</v>
      </c>
      <c r="J7" s="113"/>
      <c r="K7" s="324" t="s">
        <v>67</v>
      </c>
      <c r="L7" s="114"/>
      <c r="M7" s="325" t="s">
        <v>3</v>
      </c>
      <c r="N7" s="320"/>
      <c r="O7" s="320" t="s">
        <v>0</v>
      </c>
      <c r="P7" s="320"/>
      <c r="Q7" s="320" t="s">
        <v>19</v>
      </c>
      <c r="R7" s="113"/>
      <c r="S7" s="327" t="s">
        <v>4</v>
      </c>
      <c r="T7" s="327"/>
      <c r="U7" s="111"/>
      <c r="V7" s="327" t="s">
        <v>5</v>
      </c>
      <c r="W7" s="327"/>
      <c r="X7" s="111"/>
      <c r="Y7" s="325" t="s">
        <v>3</v>
      </c>
      <c r="Z7" s="321"/>
      <c r="AA7" s="320" t="s">
        <v>68</v>
      </c>
      <c r="AB7" s="113"/>
      <c r="AC7" s="320" t="s">
        <v>0</v>
      </c>
      <c r="AD7" s="321"/>
      <c r="AE7" s="320" t="s">
        <v>19</v>
      </c>
      <c r="AF7" s="115"/>
      <c r="AG7" s="320" t="s">
        <v>20</v>
      </c>
    </row>
    <row r="8" spans="1:33" s="118" customFormat="1" ht="55.5" customHeight="1" thickBot="1">
      <c r="A8" s="318"/>
      <c r="B8" s="113"/>
      <c r="C8" s="323"/>
      <c r="D8" s="113"/>
      <c r="E8" s="323"/>
      <c r="F8" s="113"/>
      <c r="G8" s="318"/>
      <c r="H8" s="113"/>
      <c r="I8" s="323"/>
      <c r="J8" s="113"/>
      <c r="K8" s="323"/>
      <c r="L8" s="112"/>
      <c r="M8" s="326"/>
      <c r="N8" s="321"/>
      <c r="O8" s="318"/>
      <c r="P8" s="321"/>
      <c r="Q8" s="318"/>
      <c r="R8" s="113"/>
      <c r="S8" s="116" t="s">
        <v>3</v>
      </c>
      <c r="T8" s="116" t="s">
        <v>0</v>
      </c>
      <c r="U8" s="117"/>
      <c r="V8" s="116" t="s">
        <v>3</v>
      </c>
      <c r="W8" s="116" t="s">
        <v>46</v>
      </c>
      <c r="X8" s="117"/>
      <c r="Y8" s="326"/>
      <c r="Z8" s="321"/>
      <c r="AA8" s="318"/>
      <c r="AB8" s="113"/>
      <c r="AC8" s="318"/>
      <c r="AD8" s="321"/>
      <c r="AE8" s="318"/>
      <c r="AF8" s="115"/>
      <c r="AG8" s="318"/>
    </row>
    <row r="9" spans="1:33" s="118" customFormat="1" ht="41.25" customHeight="1">
      <c r="A9" s="223" t="s">
        <v>109</v>
      </c>
      <c r="B9" s="113"/>
      <c r="C9" s="112" t="s">
        <v>87</v>
      </c>
      <c r="D9" s="113"/>
      <c r="E9" s="112" t="s">
        <v>87</v>
      </c>
      <c r="F9" s="113"/>
      <c r="G9" s="119" t="s">
        <v>110</v>
      </c>
      <c r="H9" s="119"/>
      <c r="I9" s="119" t="s">
        <v>111</v>
      </c>
      <c r="J9" s="113"/>
      <c r="K9" s="232">
        <v>0.18</v>
      </c>
      <c r="L9" s="112"/>
      <c r="M9" s="30">
        <v>345000</v>
      </c>
      <c r="N9" s="113"/>
      <c r="O9" s="30">
        <v>320584615384</v>
      </c>
      <c r="P9" s="113"/>
      <c r="Q9" s="30">
        <v>341750246540</v>
      </c>
      <c r="R9" s="113"/>
      <c r="S9" s="30">
        <v>0</v>
      </c>
      <c r="T9" s="30">
        <v>0</v>
      </c>
      <c r="U9" s="117"/>
      <c r="V9" s="30">
        <v>0</v>
      </c>
      <c r="W9" s="30">
        <v>0</v>
      </c>
      <c r="X9" s="117"/>
      <c r="Y9" s="30">
        <v>345000</v>
      </c>
      <c r="Z9" s="113"/>
      <c r="AA9" s="92">
        <v>990760</v>
      </c>
      <c r="AB9" s="113"/>
      <c r="AC9" s="30">
        <v>320584615384</v>
      </c>
      <c r="AD9" s="30">
        <v>344934019377</v>
      </c>
      <c r="AE9" s="30">
        <v>341750246540</v>
      </c>
      <c r="AF9" s="115"/>
      <c r="AG9" s="233">
        <f>AE9/درآمدها!$J$5</f>
        <v>0.16339059403191095</v>
      </c>
    </row>
    <row r="10" spans="1:33" s="118" customFormat="1" ht="41.25" customHeight="1">
      <c r="A10" s="223" t="s">
        <v>215</v>
      </c>
      <c r="B10" s="113"/>
      <c r="C10" s="112" t="s">
        <v>87</v>
      </c>
      <c r="D10" s="113"/>
      <c r="E10" s="112" t="s">
        <v>87</v>
      </c>
      <c r="F10" s="113"/>
      <c r="G10" s="119" t="s">
        <v>217</v>
      </c>
      <c r="H10" s="119"/>
      <c r="I10" s="119" t="s">
        <v>219</v>
      </c>
      <c r="J10" s="113"/>
      <c r="K10" s="64">
        <v>0</v>
      </c>
      <c r="L10" s="112"/>
      <c r="M10" s="30">
        <v>269890</v>
      </c>
      <c r="N10" s="113"/>
      <c r="O10" s="30">
        <v>220187944208</v>
      </c>
      <c r="P10" s="113"/>
      <c r="Q10" s="30">
        <v>240049007892</v>
      </c>
      <c r="R10" s="113"/>
      <c r="S10" s="30">
        <v>0</v>
      </c>
      <c r="T10" s="30">
        <v>0</v>
      </c>
      <c r="U10" s="117"/>
      <c r="V10" s="30">
        <v>0</v>
      </c>
      <c r="W10" s="30">
        <v>0</v>
      </c>
      <c r="X10" s="117"/>
      <c r="Y10" s="30">
        <v>269890</v>
      </c>
      <c r="Z10" s="113"/>
      <c r="AA10" s="92">
        <v>908500</v>
      </c>
      <c r="AB10" s="113"/>
      <c r="AC10" s="30">
        <v>220187944208</v>
      </c>
      <c r="AD10" s="30">
        <v>269490705956</v>
      </c>
      <c r="AE10" s="30">
        <v>245150623397</v>
      </c>
      <c r="AF10" s="115"/>
      <c r="AG10" s="233">
        <f>AE10/درآمدها!$J$5</f>
        <v>0.11720637041132569</v>
      </c>
    </row>
    <row r="11" spans="1:33" s="118" customFormat="1" ht="41.25" customHeight="1">
      <c r="A11" s="223" t="s">
        <v>278</v>
      </c>
      <c r="B11" s="113"/>
      <c r="C11" s="112" t="s">
        <v>87</v>
      </c>
      <c r="D11" s="113"/>
      <c r="E11" s="112" t="s">
        <v>87</v>
      </c>
      <c r="F11" s="113"/>
      <c r="G11" s="119" t="s">
        <v>280</v>
      </c>
      <c r="H11" s="20"/>
      <c r="I11" s="119" t="s">
        <v>282</v>
      </c>
      <c r="J11" s="113"/>
      <c r="K11" s="64">
        <v>0</v>
      </c>
      <c r="L11" s="112"/>
      <c r="M11" s="30">
        <v>33574</v>
      </c>
      <c r="N11" s="103">
        <v>200036250000</v>
      </c>
      <c r="O11" s="30">
        <v>24736934728</v>
      </c>
      <c r="P11" s="30"/>
      <c r="Q11" s="30">
        <v>25814733454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33574</v>
      </c>
      <c r="Z11" s="30"/>
      <c r="AA11" s="92">
        <v>789218</v>
      </c>
      <c r="AB11" s="30"/>
      <c r="AC11" s="30">
        <v>24736934728</v>
      </c>
      <c r="AD11" s="30">
        <v>764316093597</v>
      </c>
      <c r="AE11" s="30">
        <v>26492402515</v>
      </c>
      <c r="AF11" s="234"/>
      <c r="AG11" s="233">
        <f>AE11/درآمدها!$J$5</f>
        <v>1.2666002228477401E-2</v>
      </c>
    </row>
    <row r="12" spans="1:33" s="118" customFormat="1" ht="41.25" customHeight="1">
      <c r="A12" s="223" t="s">
        <v>167</v>
      </c>
      <c r="B12" s="113"/>
      <c r="C12" s="119" t="s">
        <v>87</v>
      </c>
      <c r="D12" s="20"/>
      <c r="E12" s="119" t="s">
        <v>87</v>
      </c>
      <c r="F12" s="20"/>
      <c r="G12" s="119" t="s">
        <v>169</v>
      </c>
      <c r="H12" s="20"/>
      <c r="I12" s="119" t="s">
        <v>170</v>
      </c>
      <c r="J12" s="119"/>
      <c r="K12" s="64">
        <v>0</v>
      </c>
      <c r="L12" s="112"/>
      <c r="M12" s="30">
        <v>32000</v>
      </c>
      <c r="N12" s="104"/>
      <c r="O12" s="30">
        <v>19769911643</v>
      </c>
      <c r="P12" s="30"/>
      <c r="Q12" s="30">
        <v>21752568635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32000</v>
      </c>
      <c r="Z12" s="30"/>
      <c r="AA12" s="92">
        <v>695375</v>
      </c>
      <c r="AB12" s="30"/>
      <c r="AC12" s="30">
        <v>19769911643</v>
      </c>
      <c r="AD12" s="30">
        <v>19833844465</v>
      </c>
      <c r="AE12" s="30">
        <v>22247966825</v>
      </c>
      <c r="AF12" s="235"/>
      <c r="AG12" s="233">
        <f>AE12/درآمدها!$J$5</f>
        <v>1.0636739994607517E-2</v>
      </c>
    </row>
    <row r="13" spans="1:33" s="118" customFormat="1" ht="41.25" customHeight="1">
      <c r="A13" s="223" t="s">
        <v>216</v>
      </c>
      <c r="B13" s="113"/>
      <c r="C13" s="119" t="s">
        <v>87</v>
      </c>
      <c r="D13" s="20"/>
      <c r="E13" s="119" t="s">
        <v>87</v>
      </c>
      <c r="F13" s="20"/>
      <c r="G13" s="119" t="s">
        <v>218</v>
      </c>
      <c r="H13" s="20"/>
      <c r="I13" s="119" t="s">
        <v>220</v>
      </c>
      <c r="J13" s="119"/>
      <c r="K13" s="64">
        <v>0</v>
      </c>
      <c r="L13" s="112"/>
      <c r="M13" s="30">
        <v>482800</v>
      </c>
      <c r="N13" s="104"/>
      <c r="O13" s="30">
        <v>315152338762</v>
      </c>
      <c r="P13" s="30"/>
      <c r="Q13" s="30">
        <v>343752599149</v>
      </c>
      <c r="R13" s="30"/>
      <c r="S13" s="30">
        <v>0</v>
      </c>
      <c r="T13" s="30">
        <v>0</v>
      </c>
      <c r="U13" s="30"/>
      <c r="V13" s="30">
        <v>482800</v>
      </c>
      <c r="W13" s="30">
        <v>342075921791</v>
      </c>
      <c r="X13" s="30"/>
      <c r="Y13" s="30">
        <v>0</v>
      </c>
      <c r="Z13" s="30"/>
      <c r="AA13" s="92">
        <v>0</v>
      </c>
      <c r="AB13" s="30"/>
      <c r="AC13" s="30">
        <v>0</v>
      </c>
      <c r="AD13" s="30"/>
      <c r="AE13" s="30">
        <v>0</v>
      </c>
      <c r="AF13" s="235"/>
      <c r="AG13" s="233">
        <f>AE13/درآمدها!$J$5</f>
        <v>0</v>
      </c>
    </row>
    <row r="14" spans="1:33" s="118" customFormat="1" ht="41.25" customHeight="1">
      <c r="A14" s="223" t="s">
        <v>144</v>
      </c>
      <c r="B14" s="113"/>
      <c r="C14" s="119" t="s">
        <v>87</v>
      </c>
      <c r="D14" s="20"/>
      <c r="E14" s="119" t="s">
        <v>87</v>
      </c>
      <c r="F14" s="20"/>
      <c r="G14" s="119" t="s">
        <v>145</v>
      </c>
      <c r="H14" s="20"/>
      <c r="I14" s="119" t="s">
        <v>146</v>
      </c>
      <c r="J14" s="119"/>
      <c r="K14" s="232">
        <v>0.20499999999999999</v>
      </c>
      <c r="L14" s="112"/>
      <c r="M14" s="30">
        <v>355000</v>
      </c>
      <c r="N14" s="104"/>
      <c r="O14" s="30">
        <v>344932059406</v>
      </c>
      <c r="P14" s="30"/>
      <c r="Q14" s="30">
        <v>342867843938</v>
      </c>
      <c r="R14" s="30"/>
      <c r="S14" s="30">
        <v>0</v>
      </c>
      <c r="T14" s="30">
        <v>0</v>
      </c>
      <c r="U14" s="30"/>
      <c r="V14" s="30">
        <v>0</v>
      </c>
      <c r="W14" s="30">
        <v>0</v>
      </c>
      <c r="X14" s="30"/>
      <c r="Y14" s="30">
        <v>355000</v>
      </c>
      <c r="Z14" s="30"/>
      <c r="AA14" s="92">
        <v>966000</v>
      </c>
      <c r="AB14" s="30"/>
      <c r="AC14" s="30">
        <v>344932059406</v>
      </c>
      <c r="AD14" s="30">
        <v>298025973000</v>
      </c>
      <c r="AE14" s="30">
        <v>342867843938</v>
      </c>
      <c r="AF14" s="235"/>
      <c r="AG14" s="233">
        <f>AE14/درآمدها!$J$5</f>
        <v>0.16392491669764855</v>
      </c>
    </row>
    <row r="15" spans="1:33" s="118" customFormat="1" ht="41.25" customHeight="1" thickBot="1">
      <c r="A15" s="223" t="s">
        <v>279</v>
      </c>
      <c r="B15" s="113"/>
      <c r="C15" s="119" t="s">
        <v>87</v>
      </c>
      <c r="D15" s="20"/>
      <c r="E15" s="119" t="s">
        <v>87</v>
      </c>
      <c r="F15" s="20"/>
      <c r="G15" s="119" t="s">
        <v>281</v>
      </c>
      <c r="H15" s="20"/>
      <c r="I15" s="119" t="s">
        <v>283</v>
      </c>
      <c r="J15" s="119"/>
      <c r="K15" s="232">
        <v>0.23</v>
      </c>
      <c r="L15" s="112"/>
      <c r="M15" s="30">
        <v>800000</v>
      </c>
      <c r="N15" s="104"/>
      <c r="O15" s="30">
        <v>800000000000</v>
      </c>
      <c r="P15" s="30"/>
      <c r="Q15" s="30">
        <v>799855000000</v>
      </c>
      <c r="R15" s="30"/>
      <c r="S15" s="30">
        <v>0</v>
      </c>
      <c r="T15" s="30">
        <v>0</v>
      </c>
      <c r="U15" s="30"/>
      <c r="V15" s="30">
        <v>0</v>
      </c>
      <c r="W15" s="30">
        <v>0</v>
      </c>
      <c r="X15" s="30"/>
      <c r="Y15" s="30">
        <v>800000</v>
      </c>
      <c r="Z15" s="30"/>
      <c r="AA15" s="92">
        <v>1000000</v>
      </c>
      <c r="AB15" s="30"/>
      <c r="AC15" s="30">
        <v>800000000000</v>
      </c>
      <c r="AD15" s="30">
        <v>348103144869</v>
      </c>
      <c r="AE15" s="30">
        <v>799855000000</v>
      </c>
      <c r="AF15" s="235"/>
      <c r="AG15" s="233">
        <f>AE15/درآمدها!$J$5</f>
        <v>0.3824102101243041</v>
      </c>
    </row>
    <row r="16" spans="1:33" s="121" customFormat="1" ht="32.25" thickBot="1">
      <c r="A16" s="1" t="s">
        <v>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280"/>
      <c r="N16" s="94"/>
      <c r="O16" s="281">
        <f>SUM(O9:O15)</f>
        <v>2045363804131</v>
      </c>
      <c r="P16" s="110"/>
      <c r="Q16" s="281">
        <f>SUM(Q9:Q15)</f>
        <v>2115841999608</v>
      </c>
      <c r="R16" s="110"/>
      <c r="S16" s="280"/>
      <c r="T16" s="281">
        <f>SUM(T9:T15)</f>
        <v>0</v>
      </c>
      <c r="U16" s="110"/>
      <c r="V16" s="280"/>
      <c r="W16" s="281">
        <f>SUM(W9:X15)</f>
        <v>342075921791</v>
      </c>
      <c r="X16" s="110"/>
      <c r="Y16" s="280"/>
      <c r="Z16" s="110"/>
      <c r="AA16" s="110"/>
      <c r="AB16" s="110"/>
      <c r="AC16" s="281">
        <f>SUM(AC9:AC15)</f>
        <v>1730211465369</v>
      </c>
      <c r="AD16" s="110"/>
      <c r="AE16" s="281">
        <f>SUM(AE9:AE15)</f>
        <v>1778364083215</v>
      </c>
      <c r="AF16" s="110"/>
      <c r="AG16" s="242">
        <f>SUM(AG9:AG15)</f>
        <v>0.85023483348827422</v>
      </c>
    </row>
    <row r="17" spans="13:32" s="122" customFormat="1" ht="32.25" thickTop="1">
      <c r="M17" s="110"/>
      <c r="N17" s="110"/>
      <c r="P17" s="110"/>
      <c r="R17" s="110"/>
      <c r="S17" s="110"/>
      <c r="U17" s="110"/>
      <c r="V17" s="110"/>
      <c r="X17" s="110"/>
      <c r="Y17" s="110"/>
      <c r="Z17" s="110"/>
      <c r="AA17" s="110"/>
      <c r="AB17" s="110"/>
      <c r="AD17" s="110"/>
      <c r="AF17" s="110"/>
    </row>
    <row r="18" spans="13:32">
      <c r="W18" s="220"/>
    </row>
    <row r="19" spans="13:32">
      <c r="W19" s="220"/>
    </row>
    <row r="20" spans="13:32">
      <c r="Q20" s="221"/>
    </row>
    <row r="21" spans="13:32">
      <c r="Y21" s="221"/>
    </row>
    <row r="27" spans="13:32">
      <c r="AA27" s="220"/>
      <c r="AC27" s="231"/>
    </row>
    <row r="28" spans="13:32">
      <c r="AA28" s="220"/>
    </row>
    <row r="29" spans="13:32">
      <c r="AA29" s="221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2"/>
  <sheetViews>
    <sheetView rightToLeft="1" view="pageBreakPreview" zoomScaleNormal="56" zoomScaleSheetLayoutView="100" workbookViewId="0">
      <selection activeCell="A11" sqref="A11"/>
    </sheetView>
  </sheetViews>
  <sheetFormatPr defaultRowHeight="15"/>
  <cols>
    <col min="1" max="1" width="30.42578125" customWidth="1"/>
    <col min="2" max="2" width="2" customWidth="1"/>
    <col min="3" max="3" width="12.5703125" customWidth="1"/>
    <col min="4" max="4" width="2" customWidth="1"/>
    <col min="5" max="5" width="15.5703125" customWidth="1"/>
    <col min="6" max="6" width="2" customWidth="1"/>
    <col min="7" max="7" width="15.7109375" customWidth="1"/>
    <col min="8" max="8" width="2" customWidth="1"/>
    <col min="9" max="9" width="13.28515625" customWidth="1"/>
    <col min="10" max="10" width="2" customWidth="1"/>
    <col min="11" max="11" width="17.5703125" customWidth="1"/>
    <col min="12" max="12" width="2" customWidth="1"/>
    <col min="13" max="13" width="41.28515625" customWidth="1"/>
    <col min="14" max="14" width="20.140625" bestFit="1" customWidth="1"/>
    <col min="15" max="15" width="17.28515625" style="100" customWidth="1"/>
    <col min="16" max="16" width="16.7109375" bestFit="1" customWidth="1"/>
  </cols>
  <sheetData>
    <row r="1" spans="1:33" s="109" customFormat="1" ht="24.75">
      <c r="A1" s="327" t="s">
        <v>84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123"/>
      <c r="O1" s="95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3" s="109" customFormat="1" ht="24.75">
      <c r="A2" s="327" t="s">
        <v>47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123"/>
      <c r="O2" s="95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</row>
    <row r="3" spans="1:33" s="109" customFormat="1" ht="24.75">
      <c r="A3" s="327" t="str">
        <f>' سهام'!A3:W3</f>
        <v>برای ماه منتهی به 1403/04/31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123"/>
      <c r="O3" s="95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5" spans="1:33" s="124" customFormat="1" ht="22.5">
      <c r="A5" s="328" t="s">
        <v>94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96"/>
      <c r="O5" s="97"/>
      <c r="P5" s="98"/>
    </row>
    <row r="6" spans="1:33" s="124" customFormat="1" ht="22.5">
      <c r="A6" s="328" t="s">
        <v>96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96"/>
      <c r="O6" s="97"/>
      <c r="P6" s="98"/>
    </row>
    <row r="7" spans="1:33" s="124" customFormat="1" ht="47.1" customHeight="1" thickBot="1">
      <c r="A7" s="125"/>
    </row>
    <row r="8" spans="1:33" ht="42">
      <c r="A8" s="126" t="s">
        <v>88</v>
      </c>
      <c r="B8" s="127"/>
      <c r="C8" s="128" t="s">
        <v>89</v>
      </c>
      <c r="D8" s="127"/>
      <c r="E8" s="236" t="s">
        <v>362</v>
      </c>
      <c r="F8" s="127"/>
      <c r="G8" s="236" t="s">
        <v>90</v>
      </c>
      <c r="H8" s="127"/>
      <c r="I8" s="236" t="s">
        <v>91</v>
      </c>
      <c r="J8" s="127"/>
      <c r="K8" s="236" t="s">
        <v>92</v>
      </c>
      <c r="L8" s="127"/>
      <c r="M8" s="236" t="s">
        <v>93</v>
      </c>
      <c r="N8" s="124"/>
      <c r="O8" s="124"/>
      <c r="P8" s="124"/>
      <c r="Q8" s="124"/>
    </row>
    <row r="9" spans="1:33" ht="42" customHeight="1">
      <c r="A9" s="129" t="s">
        <v>266</v>
      </c>
      <c r="B9" s="130"/>
      <c r="C9" s="274">
        <v>269890</v>
      </c>
      <c r="D9" s="130"/>
      <c r="E9" s="135">
        <v>903470</v>
      </c>
      <c r="F9" s="130"/>
      <c r="G9" s="136">
        <v>908500</v>
      </c>
      <c r="H9" s="130"/>
      <c r="I9" s="239">
        <f>G9/E9-1</f>
        <v>5.5674233787508243E-3</v>
      </c>
      <c r="J9" s="130"/>
      <c r="K9" s="135">
        <f>اوراق!AE10</f>
        <v>245150623397</v>
      </c>
      <c r="L9" s="135"/>
      <c r="M9" s="237" t="s">
        <v>314</v>
      </c>
      <c r="N9" s="99"/>
      <c r="O9" s="133"/>
      <c r="P9" s="106"/>
      <c r="Q9" s="124"/>
    </row>
    <row r="10" spans="1:33" ht="42" customHeight="1">
      <c r="A10" s="134" t="s">
        <v>267</v>
      </c>
      <c r="B10" s="130"/>
      <c r="C10" s="135">
        <v>32000</v>
      </c>
      <c r="D10" s="130"/>
      <c r="E10" s="135">
        <v>690170</v>
      </c>
      <c r="F10" s="130"/>
      <c r="G10" s="136">
        <v>695375</v>
      </c>
      <c r="H10" s="130"/>
      <c r="I10" s="239">
        <f t="shared" ref="I10" si="0">G10/E10-1</f>
        <v>7.541620180535169E-3</v>
      </c>
      <c r="J10" s="130"/>
      <c r="K10" s="135">
        <f>اوراق!AE12</f>
        <v>22247966825</v>
      </c>
      <c r="L10" s="135"/>
      <c r="M10" s="237" t="s">
        <v>314</v>
      </c>
      <c r="N10" s="99"/>
      <c r="O10" s="133"/>
      <c r="P10" s="238"/>
      <c r="Q10" s="124"/>
    </row>
    <row r="11" spans="1:33" ht="42" customHeight="1">
      <c r="A11" s="134" t="s">
        <v>359</v>
      </c>
      <c r="B11" s="130"/>
      <c r="C11" s="135">
        <v>33574</v>
      </c>
      <c r="D11" s="130"/>
      <c r="E11" s="135">
        <v>787930</v>
      </c>
      <c r="F11" s="130"/>
      <c r="G11" s="136">
        <v>789218</v>
      </c>
      <c r="H11" s="130"/>
      <c r="I11" s="239">
        <f>G11/E11-1</f>
        <v>1.6346629776757826E-3</v>
      </c>
      <c r="J11" s="130"/>
      <c r="K11" s="135">
        <f>اوراق!AE11</f>
        <v>26492402515</v>
      </c>
      <c r="L11" s="135"/>
      <c r="M11" s="237" t="s">
        <v>314</v>
      </c>
      <c r="N11" s="99"/>
      <c r="O11" s="133"/>
      <c r="P11" s="106"/>
      <c r="Q11" s="124"/>
    </row>
    <row r="12" spans="1:33" ht="22.5">
      <c r="A12" s="135"/>
      <c r="B12" s="135"/>
      <c r="C12" s="135"/>
      <c r="D12" s="135"/>
      <c r="E12" s="135"/>
      <c r="F12" s="135"/>
      <c r="G12" s="135"/>
      <c r="H12" s="135"/>
      <c r="I12" s="131"/>
      <c r="J12" s="135"/>
      <c r="K12" s="135"/>
      <c r="L12" s="135"/>
      <c r="M12" s="135"/>
      <c r="N12" s="99"/>
      <c r="O12" s="133"/>
      <c r="P12" s="106"/>
      <c r="Q12" s="124"/>
    </row>
    <row r="13" spans="1:33" ht="22.5">
      <c r="C13" s="137"/>
      <c r="L13" s="132"/>
    </row>
    <row r="14" spans="1:33">
      <c r="C14" s="137"/>
      <c r="O14" s="240"/>
    </row>
    <row r="16" spans="1:33" ht="22.5">
      <c r="G16" s="138"/>
      <c r="N16" s="96"/>
    </row>
    <row r="17" spans="5:15" ht="22.5">
      <c r="E17" s="135"/>
      <c r="N17" s="96"/>
      <c r="O17" s="241"/>
    </row>
    <row r="18" spans="5:15" ht="22.5">
      <c r="N18" s="96"/>
    </row>
    <row r="20" spans="5:15">
      <c r="K20" s="137"/>
      <c r="M20" s="139"/>
    </row>
    <row r="21" spans="5:15">
      <c r="K21" s="137"/>
    </row>
    <row r="22" spans="5:15">
      <c r="M22" s="137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K51"/>
  <sheetViews>
    <sheetView rightToLeft="1" view="pageBreakPreview" zoomScale="115" zoomScaleNormal="100" zoomScaleSheetLayoutView="115" workbookViewId="0">
      <selection activeCell="L1" sqref="L1:L1048576"/>
    </sheetView>
  </sheetViews>
  <sheetFormatPr defaultColWidth="9.140625" defaultRowHeight="15"/>
  <cols>
    <col min="1" max="1" width="38" style="140" customWidth="1"/>
    <col min="2" max="2" width="0.42578125" style="140" customWidth="1"/>
    <col min="3" max="3" width="17" style="70" customWidth="1"/>
    <col min="4" max="4" width="0.7109375" style="140" customWidth="1"/>
    <col min="5" max="5" width="21.85546875" style="140" customWidth="1"/>
    <col min="6" max="6" width="0.42578125" style="140" customWidth="1"/>
    <col min="7" max="7" width="22.140625" style="140" customWidth="1"/>
    <col min="8" max="8" width="0.42578125" style="140" customWidth="1"/>
    <col min="9" max="9" width="17.28515625" style="140" customWidth="1"/>
    <col min="10" max="10" width="0.5703125" style="140" customWidth="1"/>
    <col min="11" max="11" width="12.140625" style="140" customWidth="1"/>
    <col min="12" max="16384" width="9.140625" style="140"/>
  </cols>
  <sheetData>
    <row r="1" spans="1:11" ht="18.75">
      <c r="A1" s="331" t="s">
        <v>84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8.75">
      <c r="A2" s="331" t="s">
        <v>47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16.5" customHeight="1">
      <c r="A3" s="331" t="str">
        <f>' سهام'!A3:W3</f>
        <v>برای ماه منتهی به 1403/04/31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 ht="18.75">
      <c r="A4" s="334" t="s">
        <v>48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ht="11.25" customHeight="1" thickBot="1">
      <c r="A5" s="141"/>
      <c r="B5" s="142"/>
      <c r="C5" s="65"/>
      <c r="D5" s="142"/>
      <c r="E5" s="142"/>
      <c r="F5" s="142"/>
      <c r="G5" s="142"/>
      <c r="H5" s="142"/>
      <c r="I5" s="142"/>
      <c r="J5" s="142"/>
      <c r="K5" s="142"/>
    </row>
    <row r="6" spans="1:11" ht="18.75" customHeight="1" thickBot="1">
      <c r="A6" s="143"/>
      <c r="B6" s="144"/>
      <c r="C6" s="66" t="s">
        <v>361</v>
      </c>
      <c r="D6" s="145"/>
      <c r="E6" s="330" t="s">
        <v>7</v>
      </c>
      <c r="F6" s="330"/>
      <c r="G6" s="330"/>
      <c r="H6" s="146"/>
      <c r="I6" s="205" t="s">
        <v>353</v>
      </c>
      <c r="J6" s="206"/>
      <c r="K6" s="206"/>
    </row>
    <row r="7" spans="1:11" ht="24" customHeight="1">
      <c r="A7" s="337" t="s">
        <v>8</v>
      </c>
      <c r="B7" s="337"/>
      <c r="C7" s="339" t="s">
        <v>6</v>
      </c>
      <c r="D7" s="147"/>
      <c r="E7" s="341" t="s">
        <v>33</v>
      </c>
      <c r="F7" s="148"/>
      <c r="G7" s="341" t="s">
        <v>34</v>
      </c>
      <c r="H7" s="141"/>
      <c r="I7" s="335" t="s">
        <v>6</v>
      </c>
      <c r="J7" s="337"/>
      <c r="K7" s="332" t="s">
        <v>20</v>
      </c>
    </row>
    <row r="8" spans="1:11" ht="18.75" thickBot="1">
      <c r="A8" s="338"/>
      <c r="B8" s="337"/>
      <c r="C8" s="340"/>
      <c r="D8" s="147"/>
      <c r="E8" s="342"/>
      <c r="F8" s="141"/>
      <c r="G8" s="342"/>
      <c r="H8" s="141"/>
      <c r="I8" s="336"/>
      <c r="J8" s="337"/>
      <c r="K8" s="333"/>
    </row>
    <row r="9" spans="1:11" s="141" customFormat="1" ht="18">
      <c r="A9" s="149" t="s">
        <v>108</v>
      </c>
      <c r="B9" s="68"/>
      <c r="C9" s="68">
        <v>576382</v>
      </c>
      <c r="D9" s="68"/>
      <c r="E9" s="67">
        <v>2441</v>
      </c>
      <c r="F9" s="68"/>
      <c r="G9" s="67">
        <v>0</v>
      </c>
      <c r="H9" s="68"/>
      <c r="I9" s="68">
        <v>578823</v>
      </c>
      <c r="K9" s="69">
        <f>I9/درآمدها!$J$5</f>
        <v>2.767349395262642E-7</v>
      </c>
    </row>
    <row r="10" spans="1:11" s="141" customFormat="1" ht="18">
      <c r="A10" s="149" t="s">
        <v>101</v>
      </c>
      <c r="B10" s="68"/>
      <c r="C10" s="68">
        <v>310055294</v>
      </c>
      <c r="D10" s="68"/>
      <c r="E10" s="67">
        <v>7200103213</v>
      </c>
      <c r="F10" s="68"/>
      <c r="G10" s="67">
        <v>7502600000</v>
      </c>
      <c r="H10" s="68"/>
      <c r="I10" s="68">
        <v>7558507</v>
      </c>
      <c r="K10" s="69">
        <f>I10/درآمدها!$J$5</f>
        <v>3.6137177989710926E-6</v>
      </c>
    </row>
    <row r="11" spans="1:11" s="141" customFormat="1" ht="18">
      <c r="A11" s="149" t="s">
        <v>102</v>
      </c>
      <c r="B11" s="68"/>
      <c r="C11" s="68">
        <v>136000</v>
      </c>
      <c r="D11" s="68"/>
      <c r="E11" s="67">
        <v>0</v>
      </c>
      <c r="F11" s="68"/>
      <c r="G11" s="67">
        <v>0</v>
      </c>
      <c r="H11" s="68"/>
      <c r="I11" s="68">
        <v>136000</v>
      </c>
      <c r="K11" s="69">
        <f>I11/درآمدها!$J$5</f>
        <v>6.5021520871789699E-8</v>
      </c>
    </row>
    <row r="12" spans="1:11" s="141" customFormat="1" ht="18">
      <c r="A12" s="149" t="s">
        <v>107</v>
      </c>
      <c r="B12" s="68"/>
      <c r="C12" s="68">
        <v>1797430</v>
      </c>
      <c r="D12" s="68"/>
      <c r="E12" s="67">
        <v>5478</v>
      </c>
      <c r="F12" s="68"/>
      <c r="G12" s="67">
        <v>504000</v>
      </c>
      <c r="H12" s="68"/>
      <c r="I12" s="68">
        <v>1298908</v>
      </c>
      <c r="K12" s="69">
        <f>I12/درآمدها!$J$5</f>
        <v>6.2100715906275454E-7</v>
      </c>
    </row>
    <row r="13" spans="1:11" s="141" customFormat="1" ht="18">
      <c r="A13" s="149" t="s">
        <v>105</v>
      </c>
      <c r="B13" s="68"/>
      <c r="C13" s="68">
        <v>2445453</v>
      </c>
      <c r="D13" s="68"/>
      <c r="E13" s="67">
        <v>10341</v>
      </c>
      <c r="F13" s="68"/>
      <c r="G13" s="67">
        <v>0</v>
      </c>
      <c r="H13" s="68"/>
      <c r="I13" s="68">
        <v>2455794</v>
      </c>
      <c r="K13" s="69">
        <f>I13/درآمدها!$J$5</f>
        <v>1.1741136825574701E-6</v>
      </c>
    </row>
    <row r="14" spans="1:11" s="141" customFormat="1" ht="18">
      <c r="A14" s="149" t="s">
        <v>114</v>
      </c>
      <c r="B14" s="68"/>
      <c r="C14" s="68">
        <v>364959</v>
      </c>
      <c r="D14" s="68"/>
      <c r="E14" s="67">
        <v>1538</v>
      </c>
      <c r="F14" s="68"/>
      <c r="G14" s="67">
        <v>0</v>
      </c>
      <c r="H14" s="68"/>
      <c r="I14" s="68">
        <v>366497</v>
      </c>
      <c r="K14" s="69">
        <f>I14/درآمدها!$J$5</f>
        <v>1.7522200246285524E-7</v>
      </c>
    </row>
    <row r="15" spans="1:11" s="141" customFormat="1" ht="18">
      <c r="A15" s="149" t="s">
        <v>148</v>
      </c>
      <c r="B15" s="68"/>
      <c r="C15" s="68">
        <v>1870085</v>
      </c>
      <c r="D15" s="68"/>
      <c r="E15" s="67">
        <v>0</v>
      </c>
      <c r="F15" s="68"/>
      <c r="G15" s="67">
        <v>504000</v>
      </c>
      <c r="H15" s="68"/>
      <c r="I15" s="68">
        <v>1366085</v>
      </c>
      <c r="K15" s="69">
        <f>I15/درآمدها!$J$5</f>
        <v>6.5312444367749145E-7</v>
      </c>
    </row>
    <row r="16" spans="1:11" s="141" customFormat="1" ht="18">
      <c r="A16" s="149" t="s">
        <v>147</v>
      </c>
      <c r="B16" s="68"/>
      <c r="C16" s="68">
        <v>179098815</v>
      </c>
      <c r="D16" s="68"/>
      <c r="E16" s="67">
        <v>149556871674</v>
      </c>
      <c r="F16" s="68"/>
      <c r="G16" s="67">
        <v>149703704000</v>
      </c>
      <c r="H16" s="68"/>
      <c r="I16" s="68">
        <v>32266489</v>
      </c>
      <c r="K16" s="69">
        <f>I16/درآمدها!$J$5</f>
        <v>1.5426589617447597E-5</v>
      </c>
    </row>
    <row r="17" spans="1:11" s="141" customFormat="1" ht="18">
      <c r="A17" s="149" t="s">
        <v>173</v>
      </c>
      <c r="B17" s="68"/>
      <c r="C17" s="68">
        <v>7003178242</v>
      </c>
      <c r="D17" s="68"/>
      <c r="E17" s="67">
        <v>314253837243</v>
      </c>
      <c r="F17" s="68"/>
      <c r="G17" s="67">
        <v>321031592360</v>
      </c>
      <c r="H17" s="68"/>
      <c r="I17" s="68">
        <v>225423125</v>
      </c>
      <c r="K17" s="69">
        <f>I17/درآمدها!$J$5</f>
        <v>1.0777466490567323E-4</v>
      </c>
    </row>
    <row r="18" spans="1:11" s="141" customFormat="1" ht="18">
      <c r="A18" s="149" t="s">
        <v>298</v>
      </c>
      <c r="B18" s="68"/>
      <c r="C18" s="68">
        <v>1914383</v>
      </c>
      <c r="D18" s="68"/>
      <c r="E18" s="67">
        <v>8130</v>
      </c>
      <c r="F18" s="68"/>
      <c r="G18" s="67">
        <v>0</v>
      </c>
      <c r="H18" s="68"/>
      <c r="I18" s="68">
        <v>1922513</v>
      </c>
      <c r="K18" s="69">
        <f>I18/درآمدها!$J$5</f>
        <v>9.1915234673372827E-7</v>
      </c>
    </row>
    <row r="19" spans="1:11" s="141" customFormat="1" ht="18">
      <c r="A19" s="149" t="s">
        <v>224</v>
      </c>
      <c r="B19" s="68"/>
      <c r="C19" s="68">
        <v>795835</v>
      </c>
      <c r="D19" s="68"/>
      <c r="E19" s="67">
        <v>0</v>
      </c>
      <c r="F19" s="68"/>
      <c r="G19" s="67">
        <v>0</v>
      </c>
      <c r="H19" s="68"/>
      <c r="I19" s="68">
        <v>795835</v>
      </c>
      <c r="K19" s="69">
        <f>I19/درآمدها!$J$5</f>
        <v>3.8048825046324088E-7</v>
      </c>
    </row>
    <row r="20" spans="1:11" s="141" customFormat="1" ht="18">
      <c r="A20" s="149" t="s">
        <v>104</v>
      </c>
      <c r="B20" s="68"/>
      <c r="C20" s="68">
        <v>3117741</v>
      </c>
      <c r="D20" s="68"/>
      <c r="E20" s="67">
        <v>11099</v>
      </c>
      <c r="F20" s="68"/>
      <c r="G20" s="67">
        <v>504000</v>
      </c>
      <c r="H20" s="68"/>
      <c r="I20" s="68">
        <v>2624840</v>
      </c>
      <c r="K20" s="69">
        <f>I20/درآمدها!$J$5</f>
        <v>1.2549344768022683E-6</v>
      </c>
    </row>
    <row r="21" spans="1:11" s="141" customFormat="1" ht="18.75" customHeight="1">
      <c r="A21" s="149" t="s">
        <v>106</v>
      </c>
      <c r="B21" s="68"/>
      <c r="C21" s="68">
        <v>16977226432</v>
      </c>
      <c r="D21" s="68"/>
      <c r="E21" s="67">
        <v>1095192673613</v>
      </c>
      <c r="F21" s="68"/>
      <c r="G21" s="67">
        <v>1033684691565</v>
      </c>
      <c r="H21" s="68"/>
      <c r="I21" s="68">
        <v>78485208480</v>
      </c>
      <c r="K21" s="69">
        <f>I21/درآمدها!$J$5</f>
        <v>3.7523732509625637E-2</v>
      </c>
    </row>
    <row r="22" spans="1:11" s="141" customFormat="1" ht="19.5" customHeight="1">
      <c r="A22" s="149" t="s">
        <v>272</v>
      </c>
      <c r="B22" s="68"/>
      <c r="C22" s="68">
        <v>55048500000</v>
      </c>
      <c r="D22" s="68"/>
      <c r="E22" s="67">
        <v>0</v>
      </c>
      <c r="F22" s="68"/>
      <c r="G22" s="67">
        <v>6111000000</v>
      </c>
      <c r="H22" s="68"/>
      <c r="I22" s="68">
        <v>48937500000</v>
      </c>
      <c r="K22" s="69">
        <f>I22/درآمدها!$J$5</f>
        <v>2.339699027693536E-2</v>
      </c>
    </row>
    <row r="23" spans="1:11" s="141" customFormat="1" ht="19.5" customHeight="1">
      <c r="A23" s="149" t="s">
        <v>257</v>
      </c>
      <c r="B23" s="68"/>
      <c r="C23" s="68">
        <v>8341500000</v>
      </c>
      <c r="D23" s="68"/>
      <c r="E23" s="67">
        <v>0</v>
      </c>
      <c r="F23" s="68"/>
      <c r="G23" s="67">
        <v>8341500000</v>
      </c>
      <c r="H23" s="68"/>
      <c r="I23" s="68">
        <v>0</v>
      </c>
      <c r="K23" s="69">
        <f>I23/درآمدها!$J$5</f>
        <v>0</v>
      </c>
    </row>
    <row r="24" spans="1:11" s="141" customFormat="1" ht="19.5" customHeight="1">
      <c r="A24" s="149" t="s">
        <v>286</v>
      </c>
      <c r="B24" s="68"/>
      <c r="C24" s="67">
        <v>1966000000</v>
      </c>
      <c r="D24" s="68"/>
      <c r="E24" s="67">
        <v>0</v>
      </c>
      <c r="F24" s="68"/>
      <c r="G24" s="67">
        <v>0</v>
      </c>
      <c r="H24" s="68"/>
      <c r="I24" s="68">
        <v>1966000000</v>
      </c>
      <c r="K24" s="69">
        <f>I24/درآمدها!$J$5</f>
        <v>9.3994345613190118E-4</v>
      </c>
    </row>
    <row r="25" spans="1:11" s="141" customFormat="1" ht="19.5" customHeight="1">
      <c r="A25" s="149" t="s">
        <v>287</v>
      </c>
      <c r="B25" s="68"/>
      <c r="C25" s="68">
        <v>3695000000</v>
      </c>
      <c r="D25" s="68"/>
      <c r="E25" s="67">
        <v>0</v>
      </c>
      <c r="F25" s="68"/>
      <c r="G25" s="67">
        <v>3695000000</v>
      </c>
      <c r="H25" s="68"/>
      <c r="I25" s="68">
        <v>0</v>
      </c>
      <c r="K25" s="69">
        <f>I25/درآمدها!$J$5</f>
        <v>0</v>
      </c>
    </row>
    <row r="26" spans="1:11" s="141" customFormat="1" ht="19.5" customHeight="1">
      <c r="A26" s="149" t="s">
        <v>288</v>
      </c>
      <c r="B26" s="68"/>
      <c r="C26" s="68">
        <v>16731000000</v>
      </c>
      <c r="D26" s="68"/>
      <c r="E26" s="67">
        <v>0</v>
      </c>
      <c r="F26" s="68"/>
      <c r="G26" s="67">
        <v>16731000000</v>
      </c>
      <c r="H26" s="68"/>
      <c r="I26" s="68">
        <v>0</v>
      </c>
      <c r="K26" s="69">
        <f>I26/درآمدها!$J$5</f>
        <v>0</v>
      </c>
    </row>
    <row r="27" spans="1:11" s="141" customFormat="1" ht="19.5" customHeight="1">
      <c r="A27" s="149" t="s">
        <v>289</v>
      </c>
      <c r="B27" s="68"/>
      <c r="C27" s="67">
        <v>9414000000</v>
      </c>
      <c r="D27" s="68"/>
      <c r="E27" s="67">
        <v>0</v>
      </c>
      <c r="F27" s="68"/>
      <c r="G27" s="67">
        <v>9414000000</v>
      </c>
      <c r="H27" s="68"/>
      <c r="I27" s="68">
        <v>0</v>
      </c>
      <c r="K27" s="69">
        <f>I27/درآمدها!$J$5</f>
        <v>0</v>
      </c>
    </row>
    <row r="28" spans="1:11" s="141" customFormat="1" ht="19.5" customHeight="1">
      <c r="A28" s="149" t="s">
        <v>290</v>
      </c>
      <c r="B28" s="68"/>
      <c r="C28" s="68">
        <v>1038000000</v>
      </c>
      <c r="D28" s="68"/>
      <c r="E28" s="67">
        <v>0</v>
      </c>
      <c r="F28" s="68"/>
      <c r="G28" s="67">
        <v>0</v>
      </c>
      <c r="H28" s="68"/>
      <c r="I28" s="68">
        <v>1038000000</v>
      </c>
      <c r="K28" s="69">
        <f>I28/درآمدها!$J$5</f>
        <v>4.9626719606557144E-4</v>
      </c>
    </row>
    <row r="29" spans="1:11" s="141" customFormat="1" ht="19.5" customHeight="1">
      <c r="A29" s="149" t="s">
        <v>291</v>
      </c>
      <c r="B29" s="68"/>
      <c r="C29" s="68">
        <v>41649000000</v>
      </c>
      <c r="D29" s="68"/>
      <c r="E29" s="67">
        <v>0</v>
      </c>
      <c r="F29" s="68"/>
      <c r="G29" s="67">
        <v>41649000000</v>
      </c>
      <c r="H29" s="68"/>
      <c r="I29" s="68">
        <v>0</v>
      </c>
      <c r="K29" s="69">
        <f>I29/درآمدها!$J$5</f>
        <v>0</v>
      </c>
    </row>
    <row r="30" spans="1:11" s="141" customFormat="1" ht="19.5" customHeight="1">
      <c r="A30" s="149" t="s">
        <v>295</v>
      </c>
      <c r="B30" s="68"/>
      <c r="C30" s="68">
        <v>10870000000</v>
      </c>
      <c r="D30" s="68"/>
      <c r="E30" s="67">
        <v>0</v>
      </c>
      <c r="F30" s="68"/>
      <c r="G30" s="67">
        <v>10870000000</v>
      </c>
      <c r="H30" s="68"/>
      <c r="I30" s="68">
        <v>0</v>
      </c>
      <c r="K30" s="69">
        <f>I30/درآمدها!$J$5</f>
        <v>0</v>
      </c>
    </row>
    <row r="31" spans="1:11" s="141" customFormat="1" ht="19.5" customHeight="1">
      <c r="A31" s="149" t="s">
        <v>296</v>
      </c>
      <c r="B31" s="68"/>
      <c r="C31" s="67">
        <v>25500000000</v>
      </c>
      <c r="D31" s="68"/>
      <c r="E31" s="67">
        <v>0</v>
      </c>
      <c r="F31" s="68"/>
      <c r="G31" s="67">
        <v>25500000000</v>
      </c>
      <c r="H31" s="68"/>
      <c r="I31" s="68">
        <v>0</v>
      </c>
      <c r="K31" s="69">
        <f>I31/درآمدها!$J$5</f>
        <v>0</v>
      </c>
    </row>
    <row r="32" spans="1:11" s="141" customFormat="1" ht="19.5" customHeight="1">
      <c r="A32" s="149" t="s">
        <v>297</v>
      </c>
      <c r="B32" s="68"/>
      <c r="C32" s="68">
        <v>14163000000</v>
      </c>
      <c r="D32" s="68"/>
      <c r="E32" s="67">
        <v>0</v>
      </c>
      <c r="F32" s="68"/>
      <c r="G32" s="67">
        <v>0</v>
      </c>
      <c r="H32" s="68"/>
      <c r="I32" s="68">
        <v>14163000000</v>
      </c>
      <c r="K32" s="69">
        <f>I32/درآمدها!$J$5</f>
        <v>6.7713220596114527E-3</v>
      </c>
    </row>
    <row r="33" spans="1:11" s="141" customFormat="1" ht="19.5" customHeight="1">
      <c r="A33" s="149" t="s">
        <v>271</v>
      </c>
      <c r="B33" s="68"/>
      <c r="C33" s="68">
        <v>41930500000</v>
      </c>
      <c r="D33" s="68"/>
      <c r="E33" s="67">
        <v>0</v>
      </c>
      <c r="F33" s="68"/>
      <c r="G33" s="67">
        <v>41930500000</v>
      </c>
      <c r="H33" s="68"/>
      <c r="I33" s="68">
        <v>0</v>
      </c>
      <c r="K33" s="69">
        <f>I33/درآمدها!$J$5</f>
        <v>0</v>
      </c>
    </row>
    <row r="34" spans="1:11" s="141" customFormat="1" ht="19.5" customHeight="1">
      <c r="A34" s="149" t="s">
        <v>256</v>
      </c>
      <c r="B34" s="68"/>
      <c r="C34" s="68">
        <v>46870000000</v>
      </c>
      <c r="D34" s="68"/>
      <c r="E34" s="67">
        <v>0</v>
      </c>
      <c r="F34" s="68"/>
      <c r="G34" s="67">
        <v>46870000000</v>
      </c>
      <c r="H34" s="68"/>
      <c r="I34" s="68">
        <v>0</v>
      </c>
      <c r="K34" s="69">
        <f>I34/درآمدها!$J$5</f>
        <v>0</v>
      </c>
    </row>
    <row r="35" spans="1:11" s="141" customFormat="1" ht="18">
      <c r="A35" s="149" t="s">
        <v>255</v>
      </c>
      <c r="B35" s="68"/>
      <c r="C35" s="68">
        <v>88500000000</v>
      </c>
      <c r="D35" s="68"/>
      <c r="E35" s="67">
        <v>0</v>
      </c>
      <c r="F35" s="68"/>
      <c r="G35" s="67">
        <v>2718500000</v>
      </c>
      <c r="H35" s="68"/>
      <c r="I35" s="68">
        <v>85781500000</v>
      </c>
      <c r="K35" s="69">
        <f>I35/درآمدها!$J$5</f>
        <v>4.1012085240172268E-2</v>
      </c>
    </row>
    <row r="36" spans="1:11" s="141" customFormat="1" ht="19.5" customHeight="1">
      <c r="A36" s="149" t="s">
        <v>254</v>
      </c>
      <c r="B36" s="68"/>
      <c r="C36" s="68">
        <v>12000000000</v>
      </c>
      <c r="D36" s="68"/>
      <c r="E36" s="67">
        <v>0</v>
      </c>
      <c r="F36" s="68"/>
      <c r="G36" s="67">
        <v>0</v>
      </c>
      <c r="H36" s="68"/>
      <c r="I36" s="68">
        <v>12000000000</v>
      </c>
      <c r="K36" s="69">
        <f>I36/درآمدها!$J$5</f>
        <v>5.7371930180990915E-3</v>
      </c>
    </row>
    <row r="37" spans="1:11" s="141" customFormat="1" ht="19.5" customHeight="1">
      <c r="A37" s="149" t="s">
        <v>232</v>
      </c>
      <c r="B37" s="68"/>
      <c r="C37" s="68">
        <v>2075000000</v>
      </c>
      <c r="D37" s="68"/>
      <c r="E37" s="67">
        <v>0</v>
      </c>
      <c r="F37" s="68"/>
      <c r="G37" s="67">
        <v>0</v>
      </c>
      <c r="H37" s="68"/>
      <c r="I37" s="68">
        <v>2075000000</v>
      </c>
      <c r="K37" s="69">
        <f>I37/درآمدها!$J$5</f>
        <v>9.9205629271296785E-4</v>
      </c>
    </row>
    <row r="38" spans="1:11" s="141" customFormat="1" ht="19.5" customHeight="1">
      <c r="A38" s="149" t="s">
        <v>221</v>
      </c>
      <c r="B38" s="68"/>
      <c r="C38" s="68">
        <v>49000000000</v>
      </c>
      <c r="D38" s="68"/>
      <c r="E38" s="67">
        <v>0</v>
      </c>
      <c r="F38" s="68"/>
      <c r="G38" s="67">
        <v>49000000000</v>
      </c>
      <c r="H38" s="68"/>
      <c r="I38" s="68">
        <v>0</v>
      </c>
      <c r="K38" s="69">
        <f>I38/درآمدها!$J$5</f>
        <v>0</v>
      </c>
    </row>
    <row r="39" spans="1:11" s="141" customFormat="1" ht="19.5" customHeight="1">
      <c r="A39" s="149" t="s">
        <v>230</v>
      </c>
      <c r="B39" s="68"/>
      <c r="C39" s="68">
        <v>247000000</v>
      </c>
      <c r="D39" s="68"/>
      <c r="E39" s="67">
        <v>0</v>
      </c>
      <c r="F39" s="68"/>
      <c r="G39" s="67">
        <v>0</v>
      </c>
      <c r="H39" s="68"/>
      <c r="I39" s="68">
        <v>247000000</v>
      </c>
      <c r="K39" s="69">
        <f>I39/درآمدها!$J$5</f>
        <v>1.180905562892063E-4</v>
      </c>
    </row>
    <row r="40" spans="1:11" s="141" customFormat="1" ht="18">
      <c r="A40" s="149" t="s">
        <v>235</v>
      </c>
      <c r="B40" s="68"/>
      <c r="C40" s="68">
        <v>2190000000</v>
      </c>
      <c r="D40" s="68"/>
      <c r="E40" s="67">
        <v>0</v>
      </c>
      <c r="F40" s="68"/>
      <c r="G40" s="67">
        <v>0</v>
      </c>
      <c r="H40" s="68"/>
      <c r="I40" s="68">
        <v>2190000000</v>
      </c>
      <c r="K40" s="69">
        <f>I40/درآمدها!$J$5</f>
        <v>1.0470377258030843E-3</v>
      </c>
    </row>
    <row r="41" spans="1:11" s="141" customFormat="1" ht="19.5" customHeight="1">
      <c r="A41" s="149" t="s">
        <v>222</v>
      </c>
      <c r="B41" s="68"/>
      <c r="C41" s="68">
        <v>6850000000</v>
      </c>
      <c r="D41" s="68"/>
      <c r="E41" s="67">
        <v>0</v>
      </c>
      <c r="F41" s="68"/>
      <c r="G41" s="67">
        <v>6850000000</v>
      </c>
      <c r="H41" s="68"/>
      <c r="I41" s="68">
        <v>0</v>
      </c>
      <c r="K41" s="69">
        <f>I41/درآمدها!$J$5</f>
        <v>0</v>
      </c>
    </row>
    <row r="42" spans="1:11" s="141" customFormat="1" ht="19.5" customHeight="1">
      <c r="A42" s="149" t="s">
        <v>225</v>
      </c>
      <c r="B42" s="68"/>
      <c r="C42" s="68">
        <v>1980000000</v>
      </c>
      <c r="D42" s="68"/>
      <c r="E42" s="67">
        <v>0</v>
      </c>
      <c r="F42" s="68"/>
      <c r="G42" s="67">
        <v>0</v>
      </c>
      <c r="H42" s="68"/>
      <c r="I42" s="68">
        <v>1980000000</v>
      </c>
      <c r="K42" s="69">
        <f>I42/درآمدها!$J$5</f>
        <v>9.4663684798635013E-4</v>
      </c>
    </row>
    <row r="43" spans="1:11" s="141" customFormat="1" ht="19.5" customHeight="1">
      <c r="A43" s="149" t="s">
        <v>227</v>
      </c>
      <c r="B43" s="68"/>
      <c r="C43" s="67">
        <v>12603500000</v>
      </c>
      <c r="D43" s="68"/>
      <c r="E43" s="67">
        <v>0</v>
      </c>
      <c r="F43" s="68"/>
      <c r="G43" s="67">
        <v>12603500000</v>
      </c>
      <c r="H43" s="68"/>
      <c r="I43" s="68">
        <v>0</v>
      </c>
      <c r="K43" s="69">
        <f>I43/درآمدها!$J$5</f>
        <v>0</v>
      </c>
    </row>
    <row r="44" spans="1:11" s="141" customFormat="1" ht="19.5" customHeight="1">
      <c r="A44" s="149" t="s">
        <v>229</v>
      </c>
      <c r="B44" s="68"/>
      <c r="C44" s="67">
        <v>3000000000</v>
      </c>
      <c r="D44" s="68"/>
      <c r="E44" s="67">
        <v>0</v>
      </c>
      <c r="F44" s="68"/>
      <c r="G44" s="67">
        <v>291000000</v>
      </c>
      <c r="H44" s="68"/>
      <c r="I44" s="68">
        <v>2709000000</v>
      </c>
      <c r="K44" s="69">
        <f>I44/درآمدها!$J$5</f>
        <v>1.2951713238358699E-3</v>
      </c>
    </row>
    <row r="45" spans="1:11" s="141" customFormat="1" ht="19.5" customHeight="1">
      <c r="A45" s="149" t="s">
        <v>180</v>
      </c>
      <c r="B45" s="68"/>
      <c r="C45" s="68">
        <v>5000000000</v>
      </c>
      <c r="D45" s="68"/>
      <c r="E45" s="67">
        <v>0</v>
      </c>
      <c r="F45" s="68"/>
      <c r="G45" s="67">
        <v>5000000000</v>
      </c>
      <c r="H45" s="68"/>
      <c r="I45" s="68">
        <v>0</v>
      </c>
      <c r="K45" s="69">
        <f>I45/درآمدها!$J$5</f>
        <v>0</v>
      </c>
    </row>
    <row r="46" spans="1:11" s="141" customFormat="1" ht="17.25" customHeight="1">
      <c r="A46" s="149" t="s">
        <v>188</v>
      </c>
      <c r="B46" s="68"/>
      <c r="C46" s="68">
        <v>426500000</v>
      </c>
      <c r="D46" s="68"/>
      <c r="E46" s="67">
        <v>0</v>
      </c>
      <c r="F46" s="68"/>
      <c r="G46" s="67">
        <v>426500000</v>
      </c>
      <c r="H46" s="68"/>
      <c r="I46" s="68">
        <v>0</v>
      </c>
      <c r="K46" s="69">
        <f>I46/درآمدها!$J$5</f>
        <v>0</v>
      </c>
    </row>
    <row r="47" spans="1:11" s="141" customFormat="1" ht="18.75" customHeight="1">
      <c r="A47" s="149" t="s">
        <v>253</v>
      </c>
      <c r="B47" s="68"/>
      <c r="C47" s="68">
        <v>6100000000</v>
      </c>
      <c r="D47" s="68"/>
      <c r="E47" s="67">
        <v>0</v>
      </c>
      <c r="F47" s="68"/>
      <c r="G47" s="67">
        <v>6100000000</v>
      </c>
      <c r="H47" s="68"/>
      <c r="I47" s="68">
        <v>0</v>
      </c>
      <c r="K47" s="69">
        <f>I47/درآمدها!$J$5</f>
        <v>0</v>
      </c>
    </row>
    <row r="48" spans="1:11" s="141" customFormat="1" ht="18.75" customHeight="1">
      <c r="A48" s="149" t="s">
        <v>345</v>
      </c>
      <c r="B48" s="68"/>
      <c r="C48" s="68">
        <v>144924000000</v>
      </c>
      <c r="D48" s="68"/>
      <c r="E48" s="67">
        <v>0</v>
      </c>
      <c r="F48" s="68"/>
      <c r="G48" s="67">
        <v>144924000000</v>
      </c>
      <c r="H48" s="68"/>
      <c r="I48" s="68">
        <v>0</v>
      </c>
      <c r="K48" s="69">
        <f>I48/درآمدها!$J$5</f>
        <v>0</v>
      </c>
    </row>
    <row r="49" spans="1:11" s="141" customFormat="1" ht="18.75" customHeight="1" thickBot="1">
      <c r="A49" s="149" t="s">
        <v>112</v>
      </c>
      <c r="B49" s="68"/>
      <c r="C49" s="67">
        <v>262424</v>
      </c>
      <c r="D49" s="68"/>
      <c r="E49" s="67">
        <v>0</v>
      </c>
      <c r="F49" s="68"/>
      <c r="G49" s="67">
        <v>0</v>
      </c>
      <c r="H49" s="68"/>
      <c r="I49" s="68">
        <v>262424</v>
      </c>
      <c r="K49" s="69">
        <f>I49/درآمدها!$J$5</f>
        <v>1.2546476171513634E-7</v>
      </c>
    </row>
    <row r="50" spans="1:11" s="250" customFormat="1" ht="18.75" thickBot="1">
      <c r="A50" s="149"/>
      <c r="B50" s="68"/>
      <c r="C50" s="282">
        <f t="shared" ref="C50:K50" si="0">SUM(C9:C49)</f>
        <v>636595339475</v>
      </c>
      <c r="D50" s="279">
        <f t="shared" si="0"/>
        <v>0</v>
      </c>
      <c r="E50" s="282">
        <f t="shared" si="0"/>
        <v>1566203524770</v>
      </c>
      <c r="F50" s="279">
        <f t="shared" si="0"/>
        <v>0</v>
      </c>
      <c r="G50" s="282">
        <f t="shared" si="0"/>
        <v>1950949599925</v>
      </c>
      <c r="H50" s="279">
        <f t="shared" si="0"/>
        <v>0</v>
      </c>
      <c r="I50" s="282">
        <f t="shared" si="0"/>
        <v>251849264320</v>
      </c>
      <c r="J50" s="279">
        <f t="shared" si="0"/>
        <v>0</v>
      </c>
      <c r="K50" s="283">
        <f t="shared" si="0"/>
        <v>0.12040898673917474</v>
      </c>
    </row>
    <row r="51" spans="1:11" ht="15.75" thickTop="1"/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6" type="noConversion"/>
  <conditionalFormatting sqref="C47">
    <cfRule type="duplicateValues" dxfId="2" priority="1"/>
  </conditionalFormatting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tabSelected="1" view="pageBreakPreview" zoomScaleNormal="100" zoomScaleSheetLayoutView="100" workbookViewId="0">
      <selection activeCell="G8" sqref="G8"/>
    </sheetView>
  </sheetViews>
  <sheetFormatPr defaultColWidth="9.140625" defaultRowHeight="18"/>
  <cols>
    <col min="1" max="1" width="69.5703125" style="165" bestFit="1" customWidth="1"/>
    <col min="2" max="2" width="1" style="165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59" bestFit="1" customWidth="1"/>
    <col min="11" max="11" width="21.140625" style="259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31" t="s">
        <v>84</v>
      </c>
      <c r="B1" s="331"/>
      <c r="C1" s="331"/>
      <c r="D1" s="331"/>
      <c r="E1" s="331"/>
      <c r="F1" s="331"/>
      <c r="G1" s="331"/>
      <c r="H1" s="331"/>
      <c r="I1" s="331"/>
      <c r="J1" s="243"/>
      <c r="K1" s="243"/>
    </row>
    <row r="2" spans="1:14" ht="21">
      <c r="A2" s="331" t="s">
        <v>47</v>
      </c>
      <c r="B2" s="331"/>
      <c r="C2" s="331"/>
      <c r="D2" s="331"/>
      <c r="E2" s="331"/>
      <c r="F2" s="331"/>
      <c r="G2" s="331"/>
      <c r="H2" s="331"/>
      <c r="I2" s="331"/>
      <c r="J2" s="254"/>
      <c r="K2" s="243"/>
    </row>
    <row r="3" spans="1:14" ht="21.75" thickBot="1">
      <c r="A3" s="331" t="str">
        <f>سپرده!A3</f>
        <v>برای ماه منتهی به 1403/04/31</v>
      </c>
      <c r="B3" s="331"/>
      <c r="C3" s="331"/>
      <c r="D3" s="331"/>
      <c r="E3" s="331"/>
      <c r="F3" s="331"/>
      <c r="G3" s="331"/>
      <c r="H3" s="331"/>
      <c r="I3" s="331"/>
      <c r="J3" s="255"/>
      <c r="K3" s="255"/>
    </row>
    <row r="4" spans="1:14" ht="21.75" thickBot="1">
      <c r="A4" s="151" t="s">
        <v>25</v>
      </c>
      <c r="B4" s="152"/>
      <c r="C4" s="152"/>
      <c r="D4" s="152"/>
      <c r="E4" s="152"/>
      <c r="F4" s="152"/>
      <c r="G4" s="152"/>
      <c r="H4" s="152"/>
      <c r="I4" s="152"/>
      <c r="J4" s="252">
        <v>521716910887</v>
      </c>
      <c r="K4" s="253" t="s">
        <v>83</v>
      </c>
      <c r="M4" s="153"/>
    </row>
    <row r="5" spans="1:14" ht="21.75" customHeight="1" thickBot="1">
      <c r="A5" s="151"/>
      <c r="B5" s="151"/>
      <c r="C5" s="151"/>
      <c r="D5" s="151"/>
      <c r="E5" s="343" t="s">
        <v>353</v>
      </c>
      <c r="F5" s="343"/>
      <c r="G5" s="343"/>
      <c r="H5" s="343"/>
      <c r="I5" s="343"/>
      <c r="J5" s="252">
        <v>2091615178737</v>
      </c>
      <c r="K5" s="251" t="s">
        <v>98</v>
      </c>
    </row>
    <row r="6" spans="1:14" ht="21.75" customHeight="1" thickBot="1">
      <c r="A6" s="154" t="s">
        <v>35</v>
      </c>
      <c r="B6" s="155"/>
      <c r="C6" s="156" t="s">
        <v>36</v>
      </c>
      <c r="D6" s="148"/>
      <c r="E6" s="157" t="s">
        <v>6</v>
      </c>
      <c r="F6" s="148"/>
      <c r="G6" s="156" t="s">
        <v>17</v>
      </c>
      <c r="H6" s="148"/>
      <c r="I6" s="156" t="s">
        <v>82</v>
      </c>
      <c r="J6" s="194"/>
      <c r="K6" s="195"/>
    </row>
    <row r="7" spans="1:14" ht="21" customHeight="1">
      <c r="A7" s="158" t="s">
        <v>122</v>
      </c>
      <c r="B7" s="158"/>
      <c r="C7" s="159" t="s">
        <v>49</v>
      </c>
      <c r="D7" s="152"/>
      <c r="E7" s="160">
        <v>0</v>
      </c>
      <c r="F7" s="152"/>
      <c r="G7" s="226">
        <f>E7/$E$11</f>
        <v>0</v>
      </c>
      <c r="H7" s="161"/>
      <c r="I7" s="227">
        <f>E7/$J$5</f>
        <v>0</v>
      </c>
      <c r="J7" s="196"/>
      <c r="K7" s="256"/>
      <c r="L7" s="162"/>
      <c r="M7" s="169"/>
    </row>
    <row r="8" spans="1:14" ht="18.75" customHeight="1">
      <c r="A8" s="158" t="s">
        <v>44</v>
      </c>
      <c r="B8" s="158"/>
      <c r="C8" s="159" t="s">
        <v>50</v>
      </c>
      <c r="D8" s="152"/>
      <c r="E8" s="160">
        <f>'درآمد سرمایه گذاری در اوراق بها'!Q20</f>
        <v>179274958601</v>
      </c>
      <c r="F8" s="152"/>
      <c r="G8" s="226">
        <f t="shared" ref="G8:G10" si="0">E8/$E$11</f>
        <v>0.43779296505875753</v>
      </c>
      <c r="H8" s="161"/>
      <c r="I8" s="227">
        <f t="shared" ref="I8:I10" si="1">E8/$J$5</f>
        <v>8.571125340047174E-2</v>
      </c>
      <c r="J8" s="162"/>
      <c r="K8" s="162"/>
      <c r="L8" s="162"/>
      <c r="M8" s="168"/>
      <c r="N8" s="168"/>
    </row>
    <row r="9" spans="1:14" ht="18.75" customHeight="1">
      <c r="A9" s="158" t="s">
        <v>45</v>
      </c>
      <c r="B9" s="158"/>
      <c r="C9" s="159" t="s">
        <v>51</v>
      </c>
      <c r="D9" s="152"/>
      <c r="E9" s="160">
        <f>'سود سپرده بانکی'!N101</f>
        <v>230211398335.30569</v>
      </c>
      <c r="F9" s="152"/>
      <c r="G9" s="226">
        <f t="shared" si="0"/>
        <v>0.56218074991636913</v>
      </c>
      <c r="H9" s="161"/>
      <c r="I9" s="227">
        <f t="shared" si="1"/>
        <v>0.11006393560134539</v>
      </c>
      <c r="J9" s="162"/>
      <c r="K9" s="162"/>
      <c r="L9" s="162"/>
      <c r="M9" s="168"/>
    </row>
    <row r="10" spans="1:14" ht="19.5" customHeight="1" thickBot="1">
      <c r="A10" s="158" t="s">
        <v>30</v>
      </c>
      <c r="B10" s="158"/>
      <c r="C10" s="159" t="s">
        <v>52</v>
      </c>
      <c r="D10" s="152"/>
      <c r="E10" s="217">
        <f>'سایر درآمدها'!E9</f>
        <v>10763642</v>
      </c>
      <c r="F10" s="152"/>
      <c r="G10" s="226">
        <f t="shared" si="0"/>
        <v>2.6285024873433106E-5</v>
      </c>
      <c r="H10" s="161"/>
      <c r="I10" s="227">
        <f t="shared" si="1"/>
        <v>5.1460909776431787E-6</v>
      </c>
      <c r="J10" s="162"/>
      <c r="K10" s="162"/>
      <c r="L10" s="162"/>
    </row>
    <row r="11" spans="1:14" ht="19.5" customHeight="1" thickBot="1">
      <c r="A11" s="158" t="s">
        <v>2</v>
      </c>
      <c r="B11" s="163"/>
      <c r="C11" s="141"/>
      <c r="D11" s="141"/>
      <c r="E11" s="164">
        <f>SUM(E7:E10)</f>
        <v>409497120578.30566</v>
      </c>
      <c r="F11" s="141"/>
      <c r="G11" s="228">
        <f>SUM(G7:G10)</f>
        <v>1</v>
      </c>
      <c r="H11" s="229"/>
      <c r="I11" s="230">
        <f>SUM(I7:I10)</f>
        <v>0.19578033509279477</v>
      </c>
      <c r="J11" s="162"/>
      <c r="K11" s="162"/>
      <c r="L11" s="162"/>
    </row>
    <row r="12" spans="1:14" ht="18.75" customHeight="1" thickTop="1">
      <c r="J12" s="162"/>
      <c r="K12" s="162"/>
      <c r="L12" s="162"/>
    </row>
    <row r="13" spans="1:14" ht="18" customHeight="1">
      <c r="E13" s="208"/>
      <c r="F13" s="167"/>
      <c r="G13" s="167"/>
      <c r="I13" s="168"/>
      <c r="J13" s="162"/>
      <c r="K13" s="162"/>
      <c r="L13" s="162"/>
    </row>
    <row r="14" spans="1:14" ht="18" customHeight="1">
      <c r="E14" s="208"/>
      <c r="F14" s="167"/>
      <c r="G14" s="167"/>
      <c r="J14" s="162"/>
      <c r="K14" s="162"/>
      <c r="L14" s="162"/>
    </row>
    <row r="15" spans="1:14" ht="18" customHeight="1">
      <c r="E15" s="169"/>
      <c r="F15" s="167"/>
      <c r="G15" s="167"/>
      <c r="H15" s="167"/>
      <c r="J15" s="258"/>
      <c r="K15" s="162"/>
      <c r="L15" s="162"/>
      <c r="M15" s="162"/>
    </row>
    <row r="16" spans="1:14" ht="18" customHeight="1">
      <c r="E16" s="170"/>
      <c r="F16" s="167"/>
      <c r="G16" s="167"/>
      <c r="I16" s="168"/>
      <c r="J16" s="171"/>
      <c r="K16" s="171"/>
    </row>
    <row r="17" spans="2:11" ht="17.45" customHeight="1">
      <c r="B17" s="272">
        <v>-356455</v>
      </c>
      <c r="E17" s="167"/>
      <c r="F17" s="167"/>
      <c r="G17" s="167"/>
      <c r="I17" s="168"/>
      <c r="J17" s="171"/>
      <c r="K17" s="171"/>
    </row>
    <row r="18" spans="2:11" ht="17.45" customHeight="1">
      <c r="B18" s="272">
        <v>-205678</v>
      </c>
      <c r="E18" s="167"/>
      <c r="F18" s="167"/>
      <c r="G18" s="167"/>
      <c r="K18" s="260"/>
    </row>
    <row r="19" spans="2:11" ht="17.45" customHeight="1">
      <c r="B19" s="272">
        <v>-566700</v>
      </c>
      <c r="E19" s="167"/>
      <c r="K19" s="260"/>
    </row>
    <row r="20" spans="2:11">
      <c r="B20" s="272">
        <v>-13277232</v>
      </c>
      <c r="C20" s="166"/>
      <c r="E20" s="166"/>
      <c r="G20" s="166"/>
      <c r="J20" s="257"/>
      <c r="K20" s="260"/>
    </row>
    <row r="21" spans="2:11">
      <c r="B21" s="272">
        <v>-44132676</v>
      </c>
      <c r="C21" s="169"/>
      <c r="G21" s="166"/>
      <c r="J21" s="257"/>
      <c r="K21" s="260"/>
    </row>
    <row r="22" spans="2:11">
      <c r="B22" s="272">
        <v>-669467</v>
      </c>
      <c r="G22" s="166"/>
      <c r="K22" s="260"/>
    </row>
    <row r="23" spans="2:11">
      <c r="B23" s="272">
        <v>-278224</v>
      </c>
      <c r="G23" s="169"/>
      <c r="K23" s="260"/>
    </row>
    <row r="24" spans="2:11">
      <c r="B24" s="272">
        <v>-2331466</v>
      </c>
      <c r="K24" s="260"/>
    </row>
    <row r="25" spans="2:11">
      <c r="B25" s="272">
        <v>-17573113</v>
      </c>
      <c r="K25" s="260"/>
    </row>
    <row r="26" spans="2:11">
      <c r="B26" s="272">
        <v>-1408954</v>
      </c>
      <c r="K26" s="260"/>
    </row>
    <row r="27" spans="2:11" ht="18.75" customHeight="1">
      <c r="B27" s="272">
        <v>-1015178</v>
      </c>
      <c r="K27" s="260"/>
    </row>
    <row r="28" spans="2:11">
      <c r="B28" s="272">
        <v>-14498169</v>
      </c>
      <c r="K28" s="260"/>
    </row>
    <row r="29" spans="2:11">
      <c r="B29" s="272">
        <v>-470772</v>
      </c>
      <c r="K29" s="260"/>
    </row>
    <row r="30" spans="2:11">
      <c r="B30" s="272">
        <v>-854039</v>
      </c>
      <c r="K30" s="260"/>
    </row>
    <row r="31" spans="2:11">
      <c r="B31" s="272">
        <v>-2219417</v>
      </c>
      <c r="K31" s="260"/>
    </row>
    <row r="32" spans="2:11">
      <c r="B32" s="272">
        <v>-3940834</v>
      </c>
      <c r="K32" s="260"/>
    </row>
    <row r="33" spans="11:11">
      <c r="K33" s="260"/>
    </row>
    <row r="34" spans="11:11">
      <c r="K34" s="260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55" zoomScaleNormal="100" zoomScaleSheetLayoutView="55" workbookViewId="0">
      <selection activeCell="A19" sqref="A19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44" t="s">
        <v>84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27.75">
      <c r="A2" s="344" t="s">
        <v>53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21" ht="27.75">
      <c r="A3" s="344" t="str">
        <f>' سهام'!A3:W3</f>
        <v>برای ماه منتهی به 1403/04/31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</row>
    <row r="5" spans="1:21" s="39" customFormat="1" ht="27.75">
      <c r="A5" s="317" t="s">
        <v>26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50" t="s">
        <v>355</v>
      </c>
      <c r="D7" s="350"/>
      <c r="E7" s="350"/>
      <c r="F7" s="350"/>
      <c r="G7" s="350"/>
      <c r="H7" s="350"/>
      <c r="I7" s="350"/>
      <c r="J7" s="350"/>
      <c r="K7" s="350"/>
      <c r="L7" s="9"/>
      <c r="M7" s="350" t="s">
        <v>354</v>
      </c>
      <c r="N7" s="350"/>
      <c r="O7" s="350"/>
      <c r="P7" s="350"/>
      <c r="Q7" s="350"/>
      <c r="R7" s="350"/>
      <c r="S7" s="350"/>
      <c r="T7" s="350"/>
      <c r="U7" s="350"/>
    </row>
    <row r="8" spans="1:21" s="19" customFormat="1" ht="24.75" customHeight="1">
      <c r="A8" s="359" t="s">
        <v>22</v>
      </c>
      <c r="B8" s="359"/>
      <c r="C8" s="345" t="s">
        <v>10</v>
      </c>
      <c r="D8" s="361"/>
      <c r="E8" s="347" t="s">
        <v>11</v>
      </c>
      <c r="F8" s="354"/>
      <c r="G8" s="347" t="s">
        <v>12</v>
      </c>
      <c r="H8" s="357"/>
      <c r="I8" s="349" t="s">
        <v>2</v>
      </c>
      <c r="J8" s="349"/>
      <c r="K8" s="349"/>
      <c r="L8" s="359"/>
      <c r="M8" s="345" t="s">
        <v>10</v>
      </c>
      <c r="N8" s="351"/>
      <c r="O8" s="347" t="s">
        <v>11</v>
      </c>
      <c r="P8" s="354"/>
      <c r="Q8" s="347" t="s">
        <v>12</v>
      </c>
      <c r="R8" s="354"/>
      <c r="S8" s="349" t="s">
        <v>2</v>
      </c>
      <c r="T8" s="349"/>
      <c r="U8" s="349"/>
    </row>
    <row r="9" spans="1:21" s="19" customFormat="1" ht="6" customHeight="1" thickBot="1">
      <c r="A9" s="359"/>
      <c r="B9" s="359"/>
      <c r="C9" s="346"/>
      <c r="D9" s="359"/>
      <c r="E9" s="348"/>
      <c r="F9" s="355"/>
      <c r="G9" s="348"/>
      <c r="H9" s="358"/>
      <c r="I9" s="350"/>
      <c r="J9" s="350"/>
      <c r="K9" s="350"/>
      <c r="L9" s="359"/>
      <c r="M9" s="346"/>
      <c r="N9" s="352"/>
      <c r="O9" s="348"/>
      <c r="P9" s="355"/>
      <c r="Q9" s="348"/>
      <c r="R9" s="355"/>
      <c r="S9" s="350"/>
      <c r="T9" s="350"/>
      <c r="U9" s="350"/>
    </row>
    <row r="10" spans="1:21" s="19" customFormat="1" ht="42.75" customHeight="1" thickBot="1">
      <c r="A10" s="360"/>
      <c r="B10" s="359"/>
      <c r="C10" s="50" t="s">
        <v>56</v>
      </c>
      <c r="D10" s="359"/>
      <c r="E10" s="51" t="s">
        <v>57</v>
      </c>
      <c r="F10" s="356"/>
      <c r="G10" s="51" t="s">
        <v>58</v>
      </c>
      <c r="H10" s="358"/>
      <c r="I10" s="10" t="s">
        <v>6</v>
      </c>
      <c r="J10" s="10"/>
      <c r="K10" s="49" t="s">
        <v>17</v>
      </c>
      <c r="L10" s="359"/>
      <c r="M10" s="50" t="s">
        <v>56</v>
      </c>
      <c r="N10" s="353"/>
      <c r="O10" s="51" t="s">
        <v>57</v>
      </c>
      <c r="P10" s="356"/>
      <c r="Q10" s="51" t="s">
        <v>58</v>
      </c>
      <c r="R10" s="356"/>
      <c r="S10" s="11" t="s">
        <v>6</v>
      </c>
      <c r="T10" s="11"/>
      <c r="U10" s="49" t="s">
        <v>17</v>
      </c>
    </row>
    <row r="11" spans="1:21" s="20" customFormat="1" ht="30.75">
      <c r="A11" s="61" t="s">
        <v>86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1"/>
  <sheetViews>
    <sheetView rightToLeft="1" view="pageBreakPreview" zoomScale="85" zoomScaleNormal="100" zoomScaleSheetLayoutView="85" workbookViewId="0">
      <selection activeCell="C24" sqref="C24"/>
    </sheetView>
  </sheetViews>
  <sheetFormatPr defaultColWidth="9.140625" defaultRowHeight="21.75"/>
  <cols>
    <col min="1" max="1" width="34.42578125" style="109" bestFit="1" customWidth="1"/>
    <col min="2" max="2" width="0.42578125" style="109" customWidth="1"/>
    <col min="3" max="3" width="21.140625" style="109" bestFit="1" customWidth="1"/>
    <col min="4" max="4" width="0.7109375" style="109" customWidth="1"/>
    <col min="5" max="5" width="20" style="109" bestFit="1" customWidth="1"/>
    <col min="6" max="6" width="0.5703125" style="109" customWidth="1"/>
    <col min="7" max="7" width="18.140625" style="109" customWidth="1"/>
    <col min="8" max="8" width="0.5703125" style="109" customWidth="1"/>
    <col min="9" max="9" width="22.85546875" style="109" bestFit="1" customWidth="1"/>
    <col min="10" max="10" width="0.42578125" style="109" customWidth="1"/>
    <col min="11" max="11" width="22.85546875" style="109" bestFit="1" customWidth="1"/>
    <col min="12" max="12" width="0.5703125" style="109" customWidth="1"/>
    <col min="13" max="13" width="21.140625" style="109" bestFit="1" customWidth="1"/>
    <col min="14" max="14" width="0.85546875" style="109" customWidth="1"/>
    <col min="15" max="15" width="21.140625" style="109" bestFit="1" customWidth="1"/>
    <col min="16" max="16" width="0.5703125" style="109" customWidth="1"/>
    <col min="17" max="17" width="22.85546875" style="109" bestFit="1" customWidth="1"/>
    <col min="18" max="18" width="9.140625" style="109"/>
    <col min="19" max="19" width="12.7109375" style="109" bestFit="1" customWidth="1"/>
    <col min="20" max="16384" width="9.140625" style="109"/>
  </cols>
  <sheetData>
    <row r="1" spans="1:17" ht="21" customHeight="1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ht="21.75" customHeight="1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7" ht="23.25" customHeight="1">
      <c r="A3" s="362" t="str">
        <f>' سهام'!A3:W3</f>
        <v>برای ماه منتهی به 1403/04/31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7">
      <c r="A4" s="334" t="s">
        <v>27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</row>
    <row r="5" spans="1:17" ht="4.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ht="22.5" customHeight="1" thickBot="1">
      <c r="A6" s="179"/>
      <c r="B6" s="180"/>
      <c r="C6" s="365" t="s">
        <v>355</v>
      </c>
      <c r="D6" s="365"/>
      <c r="E6" s="365"/>
      <c r="F6" s="365"/>
      <c r="G6" s="365"/>
      <c r="H6" s="365"/>
      <c r="I6" s="365"/>
      <c r="J6" s="145"/>
      <c r="K6" s="365" t="s">
        <v>356</v>
      </c>
      <c r="L6" s="365"/>
      <c r="M6" s="365"/>
      <c r="N6" s="365"/>
      <c r="O6" s="365"/>
      <c r="P6" s="365"/>
      <c r="Q6" s="365"/>
    </row>
    <row r="7" spans="1:17" ht="15.75" customHeight="1">
      <c r="A7" s="366"/>
      <c r="B7" s="367"/>
      <c r="C7" s="363" t="s">
        <v>13</v>
      </c>
      <c r="D7" s="363"/>
      <c r="E7" s="363" t="s">
        <v>11</v>
      </c>
      <c r="F7" s="366"/>
      <c r="G7" s="363" t="s">
        <v>12</v>
      </c>
      <c r="H7" s="366"/>
      <c r="I7" s="363" t="s">
        <v>2</v>
      </c>
      <c r="J7" s="181"/>
      <c r="K7" s="363" t="s">
        <v>13</v>
      </c>
      <c r="L7" s="363"/>
      <c r="M7" s="363" t="s">
        <v>11</v>
      </c>
      <c r="N7" s="366"/>
      <c r="O7" s="363" t="s">
        <v>12</v>
      </c>
      <c r="P7" s="366"/>
      <c r="Q7" s="363" t="s">
        <v>2</v>
      </c>
    </row>
    <row r="8" spans="1:17" ht="12" customHeight="1">
      <c r="A8" s="367"/>
      <c r="B8" s="367"/>
      <c r="C8" s="364"/>
      <c r="D8" s="364"/>
      <c r="E8" s="364"/>
      <c r="F8" s="367"/>
      <c r="G8" s="364"/>
      <c r="H8" s="367"/>
      <c r="I8" s="364"/>
      <c r="J8" s="181"/>
      <c r="K8" s="364"/>
      <c r="L8" s="364"/>
      <c r="M8" s="364"/>
      <c r="N8" s="367"/>
      <c r="O8" s="364"/>
      <c r="P8" s="367"/>
      <c r="Q8" s="364"/>
    </row>
    <row r="9" spans="1:17" ht="20.25" customHeight="1" thickBot="1">
      <c r="A9" s="367"/>
      <c r="B9" s="367"/>
      <c r="C9" s="182" t="s">
        <v>61</v>
      </c>
      <c r="D9" s="364"/>
      <c r="E9" s="182" t="s">
        <v>57</v>
      </c>
      <c r="F9" s="367"/>
      <c r="G9" s="182" t="s">
        <v>58</v>
      </c>
      <c r="H9" s="367"/>
      <c r="I9" s="365"/>
      <c r="J9" s="183"/>
      <c r="K9" s="182" t="s">
        <v>61</v>
      </c>
      <c r="L9" s="364"/>
      <c r="M9" s="182" t="s">
        <v>57</v>
      </c>
      <c r="N9" s="367"/>
      <c r="O9" s="182" t="s">
        <v>58</v>
      </c>
      <c r="P9" s="367"/>
      <c r="Q9" s="365"/>
    </row>
    <row r="10" spans="1:17" ht="27.75" customHeight="1">
      <c r="A10" s="145" t="s">
        <v>215</v>
      </c>
      <c r="B10" s="145"/>
      <c r="C10" s="71">
        <v>0</v>
      </c>
      <c r="D10" s="181"/>
      <c r="E10" s="71">
        <f>VLOOKUP(A10,'درآمد ناشی از تغییر قیمت اوراق '!$A$7:$Q$13,9,0)</f>
        <v>5101615505</v>
      </c>
      <c r="F10" s="145"/>
      <c r="G10" s="71">
        <f>VLOOKUP(A10,'درآمد ناشی ازفروش'!$A$7:$Q$14,9,0)</f>
        <v>0</v>
      </c>
      <c r="H10" s="145"/>
      <c r="I10" s="71">
        <f>G10+E10+C10</f>
        <v>5101615505</v>
      </c>
      <c r="J10" s="183"/>
      <c r="K10" s="71">
        <f>IFERROR(VLOOKUP(A10,'سود اوراق بهادار'!$A$7:$Q$12,17,0),0)</f>
        <v>0</v>
      </c>
      <c r="L10" s="181"/>
      <c r="M10" s="71">
        <f>VLOOKUP(A10,'درآمد ناشی از تغییر قیمت اوراق '!$A$7:$Q$13,17,0)</f>
        <v>24962679189</v>
      </c>
      <c r="N10" s="145"/>
      <c r="O10" s="71">
        <f>VLOOKUP(A10,'درآمد ناشی ازفروش'!$A$7:$Q$14,17,0)</f>
        <v>-3492568081</v>
      </c>
      <c r="P10" s="145"/>
      <c r="Q10" s="71">
        <f>K10+M10+O10</f>
        <v>21470111108</v>
      </c>
    </row>
    <row r="11" spans="1:17" ht="27.75" customHeight="1">
      <c r="A11" s="145" t="s">
        <v>144</v>
      </c>
      <c r="B11" s="145"/>
      <c r="C11" s="71">
        <f>VLOOKUP(A11,'سود اوراق بهادار'!$A$7:$Q$12,11,0)</f>
        <v>6015618776</v>
      </c>
      <c r="D11" s="181"/>
      <c r="E11" s="78">
        <f>VLOOKUP(A11,'درآمد ناشی از تغییر قیمت اوراق '!$A$7:$Q$13,9,0)</f>
        <v>0</v>
      </c>
      <c r="F11" s="145"/>
      <c r="G11" s="71">
        <f>VLOOKUP(A11,'درآمد ناشی ازفروش'!$A$7:$Q$14,9,0)</f>
        <v>0</v>
      </c>
      <c r="H11" s="145"/>
      <c r="I11" s="71">
        <f t="shared" ref="I11:I19" si="0">G11+E11+C11</f>
        <v>6015618776</v>
      </c>
      <c r="J11" s="183"/>
      <c r="K11" s="71">
        <f>IFERROR(VLOOKUP(A11,'سود اوراق بهادار'!$A$7:$Q$12,17,0),0)</f>
        <v>44818877927</v>
      </c>
      <c r="L11" s="181"/>
      <c r="M11" s="71">
        <f>VLOOKUP(A11,'درآمد ناشی از تغییر قیمت اوراق '!$A$7:$Q$13,17,0)</f>
        <v>-4543176400</v>
      </c>
      <c r="N11" s="145"/>
      <c r="O11" s="71">
        <f>VLOOKUP(A11,'درآمد ناشی ازفروش'!$A$7:$Q$14,17,0)</f>
        <v>1010445125</v>
      </c>
      <c r="P11" s="145"/>
      <c r="Q11" s="71">
        <f t="shared" ref="Q11:Q19" si="1">K11+M11+O11</f>
        <v>41286146652</v>
      </c>
    </row>
    <row r="12" spans="1:17" ht="27.75" customHeight="1">
      <c r="A12" s="145" t="s">
        <v>109</v>
      </c>
      <c r="B12" s="145"/>
      <c r="C12" s="71">
        <f>VLOOKUP(A12,'سود اوراق بهادار'!$A$7:$Q$12,11,0)</f>
        <v>5414722831</v>
      </c>
      <c r="D12" s="181"/>
      <c r="E12" s="78">
        <f>VLOOKUP(A12,'درآمد ناشی از تغییر قیمت اوراق '!$A$7:$Q$13,9,0)</f>
        <v>0</v>
      </c>
      <c r="F12" s="145"/>
      <c r="G12" s="71">
        <f>VLOOKUP(A12,'درآمد ناشی ازفروش'!$A$7:$Q$14,9,0)</f>
        <v>0</v>
      </c>
      <c r="H12" s="145"/>
      <c r="I12" s="71">
        <f t="shared" si="0"/>
        <v>5414722831</v>
      </c>
      <c r="J12" s="183"/>
      <c r="K12" s="71">
        <f>IFERROR(VLOOKUP(A12,'سود اوراق بهادار'!$A$7:$Q$12,17,0),0)</f>
        <v>41246150860</v>
      </c>
      <c r="L12" s="181"/>
      <c r="M12" s="71">
        <f>VLOOKUP(A12,'درآمد ناشی از تغییر قیمت اوراق '!$A$7:$Q$13,17,0)</f>
        <v>21993213009</v>
      </c>
      <c r="N12" s="145"/>
      <c r="O12" s="71">
        <f>VLOOKUP(A12,'درآمد ناشی ازفروش'!$A$7:$Q$14,17,0)</f>
        <v>-3876077656</v>
      </c>
      <c r="P12" s="145"/>
      <c r="Q12" s="71">
        <f t="shared" si="1"/>
        <v>59363286213</v>
      </c>
    </row>
    <row r="13" spans="1:17" ht="27.75" customHeight="1">
      <c r="A13" s="145" t="s">
        <v>168</v>
      </c>
      <c r="B13" s="145"/>
      <c r="C13" s="71">
        <f>VLOOKUP(A13,'سود اوراق بهادار'!$A$7:$Q$12,11,0)</f>
        <v>0</v>
      </c>
      <c r="D13" s="181"/>
      <c r="E13" s="78">
        <v>0</v>
      </c>
      <c r="F13" s="145"/>
      <c r="G13" s="71">
        <f>VLOOKUP(A13,'درآمد ناشی ازفروش'!$A$7:$Q$14,9,0)</f>
        <v>0</v>
      </c>
      <c r="H13" s="145"/>
      <c r="I13" s="71">
        <f t="shared" si="0"/>
        <v>0</v>
      </c>
      <c r="J13" s="183"/>
      <c r="K13" s="71">
        <f>IFERROR(VLOOKUP(A13,'سود اوراق بهادار'!$A$7:$Q$12,17,0),0)</f>
        <v>8269843927</v>
      </c>
      <c r="L13" s="181"/>
      <c r="M13" s="71"/>
      <c r="N13" s="145"/>
      <c r="O13" s="71">
        <f>VLOOKUP(A13,'درآمد ناشی ازفروش'!$A$7:$Q$14,17,0)</f>
        <v>78000000</v>
      </c>
      <c r="P13" s="145"/>
      <c r="Q13" s="71">
        <f t="shared" si="1"/>
        <v>8347843927</v>
      </c>
    </row>
    <row r="14" spans="1:17" ht="27.75" customHeight="1">
      <c r="A14" s="145" t="s">
        <v>131</v>
      </c>
      <c r="B14" s="145"/>
      <c r="C14" s="71">
        <f>VLOOKUP(A14,'سود اوراق بهادار'!$A$7:$Q$12,11,0)</f>
        <v>0</v>
      </c>
      <c r="D14" s="181"/>
      <c r="E14" s="78">
        <v>0</v>
      </c>
      <c r="F14" s="145"/>
      <c r="G14" s="71">
        <f>VLOOKUP(A14,'درآمد ناشی ازفروش'!$A$7:$Q$14,9,0)</f>
        <v>0</v>
      </c>
      <c r="H14" s="145"/>
      <c r="I14" s="71">
        <f t="shared" si="0"/>
        <v>0</v>
      </c>
      <c r="J14" s="183"/>
      <c r="K14" s="71">
        <f>IFERROR(VLOOKUP(A14,'سود اوراق بهادار'!$A$7:$Q$12,17,0),0)</f>
        <v>38098063699</v>
      </c>
      <c r="L14" s="181"/>
      <c r="M14" s="71"/>
      <c r="N14" s="145"/>
      <c r="O14" s="71">
        <f>VLOOKUP(A14,'درآمد ناشی ازفروش'!$A$7:$Q$14,17,0)</f>
        <v>-19836866289</v>
      </c>
      <c r="P14" s="145"/>
      <c r="Q14" s="71">
        <f t="shared" si="1"/>
        <v>18261197410</v>
      </c>
    </row>
    <row r="15" spans="1:17" ht="27.75" customHeight="1">
      <c r="A15" s="145" t="s">
        <v>216</v>
      </c>
      <c r="B15" s="145"/>
      <c r="C15" s="71">
        <v>0</v>
      </c>
      <c r="D15" s="181"/>
      <c r="E15" s="78">
        <f>VLOOKUP(A15,'درآمد ناشی از تغییر قیمت اوراق '!$A$7:$Q$13,9,0)</f>
        <v>-28600260387</v>
      </c>
      <c r="F15" s="145"/>
      <c r="G15" s="71">
        <f>VLOOKUP(A15,'درآمد ناشی ازفروش'!$A$7:$Q$14,9,0)</f>
        <v>26923583025</v>
      </c>
      <c r="H15" s="145"/>
      <c r="I15" s="71">
        <f t="shared" si="0"/>
        <v>-1676677362</v>
      </c>
      <c r="J15" s="183"/>
      <c r="K15" s="71">
        <f>IFERROR(VLOOKUP(A15,'سود اوراق بهادار'!$A$7:$Q$12,17,0),0)</f>
        <v>0</v>
      </c>
      <c r="L15" s="181"/>
      <c r="M15" s="71">
        <f>VLOOKUP(A15,'درآمد ناشی از تغییر قیمت اوراق '!$A$7:$Q$13,17,0)</f>
        <v>0</v>
      </c>
      <c r="N15" s="145"/>
      <c r="O15" s="71">
        <f>VLOOKUP(A15,'درآمد ناشی ازفروش'!$A$7:$Q$14,17,0)</f>
        <v>-26923583025</v>
      </c>
      <c r="P15" s="145"/>
      <c r="Q15" s="71">
        <f t="shared" si="1"/>
        <v>-26923583025</v>
      </c>
    </row>
    <row r="16" spans="1:17" ht="27.75" customHeight="1">
      <c r="A16" s="145" t="s">
        <v>167</v>
      </c>
      <c r="B16" s="145"/>
      <c r="C16" s="71">
        <v>0</v>
      </c>
      <c r="D16" s="181"/>
      <c r="E16" s="78">
        <f>VLOOKUP(A16,'درآمد ناشی از تغییر قیمت اوراق '!$A$7:$Q$13,9,0)</f>
        <v>495398190</v>
      </c>
      <c r="F16" s="145"/>
      <c r="G16" s="78">
        <v>0</v>
      </c>
      <c r="H16" s="145"/>
      <c r="I16" s="71">
        <f t="shared" si="0"/>
        <v>495398190</v>
      </c>
      <c r="J16" s="183"/>
      <c r="K16" s="71">
        <f>IFERROR(VLOOKUP(A16,'سود اوراق بهادار'!$A$7:$Q$12,17,0),0)</f>
        <v>0</v>
      </c>
      <c r="L16" s="181"/>
      <c r="M16" s="71">
        <f>VLOOKUP(A16,'درآمد ناشی از تغییر قیمت اوراق '!$A$7:$Q$13,17,0)</f>
        <v>2478055182</v>
      </c>
      <c r="N16" s="145"/>
      <c r="O16" s="71">
        <v>0</v>
      </c>
      <c r="P16" s="145"/>
      <c r="Q16" s="71">
        <f t="shared" si="1"/>
        <v>2478055182</v>
      </c>
    </row>
    <row r="17" spans="1:17" ht="27.75" customHeight="1">
      <c r="A17" s="145" t="s">
        <v>279</v>
      </c>
      <c r="B17" s="145"/>
      <c r="C17" s="71">
        <f>VLOOKUP(A17,'سود اوراق بهادار'!$A$7:$Q$12,11,0)</f>
        <v>23194873148</v>
      </c>
      <c r="D17" s="181"/>
      <c r="E17" s="78">
        <f>VLOOKUP(A17,'درآمد ناشی از تغییر قیمت اوراق '!$A$7:$Q$13,9,0)</f>
        <v>0</v>
      </c>
      <c r="F17" s="145"/>
      <c r="G17" s="78">
        <f>VLOOKUP(A17,'درآمد ناشی ازفروش'!$A$7:$Q$14,9,0)</f>
        <v>0</v>
      </c>
      <c r="H17" s="145"/>
      <c r="I17" s="71">
        <f t="shared" si="0"/>
        <v>23194873148</v>
      </c>
      <c r="J17" s="183"/>
      <c r="K17" s="71">
        <f>IFERROR(VLOOKUP(A17,'سود اوراق بهادار'!$A$7:$Q$12,17,0),0)</f>
        <v>52478862219</v>
      </c>
      <c r="L17" s="181"/>
      <c r="M17" s="71">
        <f>VLOOKUP(A17,'درآمد ناشی از تغییر قیمت اوراق '!$A$7:$Q$13,17,0)</f>
        <v>-145000000</v>
      </c>
      <c r="N17" s="145"/>
      <c r="O17" s="71">
        <f>VLOOKUP(A17,'درآمد ناشی ازفروش'!$A$7:$Q$14,17,0)</f>
        <v>18750000</v>
      </c>
      <c r="P17" s="145"/>
      <c r="Q17" s="71">
        <f t="shared" si="1"/>
        <v>52352612219</v>
      </c>
    </row>
    <row r="18" spans="1:17" ht="27.75" customHeight="1">
      <c r="A18" s="145" t="s">
        <v>278</v>
      </c>
      <c r="B18" s="145"/>
      <c r="C18" s="71">
        <v>0</v>
      </c>
      <c r="D18" s="181"/>
      <c r="E18" s="78">
        <f>VLOOKUP(A18,'درآمد ناشی از تغییر قیمت اوراق '!$A$7:$Q$13,9,0)</f>
        <v>677669061</v>
      </c>
      <c r="F18" s="145"/>
      <c r="G18" s="78">
        <v>0</v>
      </c>
      <c r="H18" s="145"/>
      <c r="I18" s="71">
        <f t="shared" si="0"/>
        <v>677669061</v>
      </c>
      <c r="J18" s="183"/>
      <c r="K18" s="71">
        <f>IFERROR(VLOOKUP(A18,'سود اوراق بهادار'!$A$7:$Q$12,17,0),0)</f>
        <v>0</v>
      </c>
      <c r="L18" s="181"/>
      <c r="M18" s="71">
        <f>VLOOKUP(A18,'درآمد ناشی از تغییر قیمت اوراق '!$A$7:$Q$13,17,0)</f>
        <v>1755467787</v>
      </c>
      <c r="N18" s="145"/>
      <c r="O18" s="71">
        <v>0</v>
      </c>
      <c r="P18" s="145"/>
      <c r="Q18" s="71">
        <f t="shared" si="1"/>
        <v>1755467787</v>
      </c>
    </row>
    <row r="19" spans="1:17" ht="27.75" customHeight="1">
      <c r="A19" s="149" t="s">
        <v>130</v>
      </c>
      <c r="B19" s="145"/>
      <c r="C19" s="71">
        <f>VLOOKUP(A19,'سود اوراق بهادار'!$A$7:$Q$12,11,0)</f>
        <v>0</v>
      </c>
      <c r="D19" s="181"/>
      <c r="E19" s="78">
        <v>0</v>
      </c>
      <c r="F19" s="145"/>
      <c r="G19" s="78">
        <f>VLOOKUP(A19,'درآمد ناشی ازفروش'!$A$7:$Q$14,9,0)</f>
        <v>0</v>
      </c>
      <c r="H19" s="145"/>
      <c r="I19" s="71">
        <f t="shared" si="0"/>
        <v>0</v>
      </c>
      <c r="J19" s="183"/>
      <c r="K19" s="71">
        <f>IFERROR(VLOOKUP(A19,'سود اوراق بهادار'!$A$7:$Q$12,17,0),0)</f>
        <v>760435788</v>
      </c>
      <c r="L19" s="181"/>
      <c r="M19" s="71"/>
      <c r="N19" s="145"/>
      <c r="O19" s="71">
        <f>VLOOKUP(A19,'درآمد ناشی ازفروش'!$A$7:$Q$14,17,0)</f>
        <v>123385340</v>
      </c>
      <c r="P19" s="145"/>
      <c r="Q19" s="71">
        <f t="shared" si="1"/>
        <v>883821128</v>
      </c>
    </row>
    <row r="20" spans="1:17" ht="29.25" customHeight="1" thickBot="1">
      <c r="A20" s="278" t="s">
        <v>2</v>
      </c>
      <c r="B20" s="184"/>
      <c r="C20" s="284">
        <f>SUM(C10:C19)</f>
        <v>34625214755</v>
      </c>
      <c r="D20" s="285" t="e">
        <f>SUM(#REF!)</f>
        <v>#REF!</v>
      </c>
      <c r="E20" s="284">
        <f>SUM(E10:E19)</f>
        <v>-22325577631</v>
      </c>
      <c r="F20" s="285" t="e">
        <f>SUM(#REF!)</f>
        <v>#REF!</v>
      </c>
      <c r="G20" s="284">
        <f>SUM(G10:G19)</f>
        <v>26923583025</v>
      </c>
      <c r="H20" s="285" t="e">
        <f>SUM(#REF!)</f>
        <v>#REF!</v>
      </c>
      <c r="I20" s="284">
        <f>SUM(I10:I19)</f>
        <v>39223220149</v>
      </c>
      <c r="J20" s="285" t="e">
        <f>SUM(#REF!)</f>
        <v>#REF!</v>
      </c>
      <c r="K20" s="284">
        <f>SUM(K10:K19)</f>
        <v>185672234420</v>
      </c>
      <c r="L20" s="285" t="e">
        <f>SUM(#REF!)</f>
        <v>#REF!</v>
      </c>
      <c r="M20" s="284">
        <f>SUM(M10:M19)</f>
        <v>46501238767</v>
      </c>
      <c r="N20" s="285" t="e">
        <f>SUM(#REF!)</f>
        <v>#REF!</v>
      </c>
      <c r="O20" s="284">
        <f>SUM(O10:O19)</f>
        <v>-52898514586</v>
      </c>
      <c r="P20" s="285" t="e">
        <f>SUM(#REF!)</f>
        <v>#REF!</v>
      </c>
      <c r="Q20" s="284">
        <f>SUM(Q10:Q19)</f>
        <v>179274958601</v>
      </c>
    </row>
    <row r="21" spans="1:17" ht="22.5" thickTop="1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</sheetData>
  <autoFilter ref="A9:Q9" xr:uid="{00000000-0009-0000-0000-00000B000000}"/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71" t="s">
        <v>315</v>
      </c>
      <c r="B1" s="371"/>
      <c r="C1" s="371"/>
      <c r="D1" s="371"/>
      <c r="E1" s="371"/>
      <c r="F1" s="371"/>
      <c r="G1" s="371"/>
      <c r="H1" s="371"/>
      <c r="I1" s="244"/>
      <c r="J1" s="244"/>
      <c r="K1" s="244"/>
      <c r="L1" s="244"/>
      <c r="M1" s="244"/>
      <c r="N1" s="244"/>
      <c r="O1" s="244"/>
      <c r="P1" s="244"/>
      <c r="Q1" s="244"/>
    </row>
    <row r="2" spans="1:17" ht="21">
      <c r="A2" s="371" t="s">
        <v>53</v>
      </c>
      <c r="B2" s="371"/>
      <c r="C2" s="371"/>
      <c r="D2" s="371"/>
      <c r="E2" s="371"/>
      <c r="F2" s="371"/>
      <c r="G2" s="371"/>
      <c r="H2" s="371"/>
      <c r="I2" s="244"/>
      <c r="J2" s="244"/>
      <c r="K2" s="244"/>
      <c r="L2" s="244"/>
      <c r="M2" s="244"/>
      <c r="N2" s="244"/>
      <c r="O2" s="244"/>
      <c r="P2" s="244"/>
      <c r="Q2" s="244"/>
    </row>
    <row r="3" spans="1:17" ht="21">
      <c r="A3" s="371" t="s">
        <v>316</v>
      </c>
      <c r="B3" s="371"/>
      <c r="C3" s="371"/>
      <c r="D3" s="371"/>
      <c r="E3" s="371"/>
      <c r="F3" s="371"/>
      <c r="G3" s="371"/>
      <c r="H3" s="371"/>
      <c r="I3" s="244"/>
      <c r="J3" s="244"/>
      <c r="K3" s="244"/>
      <c r="L3" s="244"/>
      <c r="M3" s="244"/>
      <c r="N3" s="244"/>
      <c r="O3" s="244"/>
      <c r="P3" s="244"/>
      <c r="Q3" s="244"/>
    </row>
    <row r="5" spans="1:17" ht="25.5">
      <c r="A5" s="372" t="s">
        <v>317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</row>
    <row r="7" spans="1:17" ht="30">
      <c r="A7" s="245" t="s">
        <v>318</v>
      </c>
      <c r="B7" s="245" t="s">
        <v>319</v>
      </c>
      <c r="C7" s="245" t="s">
        <v>320</v>
      </c>
      <c r="D7" s="245" t="s">
        <v>321</v>
      </c>
      <c r="E7" s="245" t="s">
        <v>322</v>
      </c>
      <c r="F7" s="246" t="s">
        <v>323</v>
      </c>
      <c r="G7" s="245" t="s">
        <v>324</v>
      </c>
      <c r="H7" s="246" t="s">
        <v>325</v>
      </c>
    </row>
    <row r="8" spans="1:17" ht="17.25">
      <c r="A8" s="368" t="s">
        <v>326</v>
      </c>
      <c r="B8" s="369" t="s">
        <v>327</v>
      </c>
      <c r="C8" s="247" t="s">
        <v>328</v>
      </c>
      <c r="D8" s="247"/>
      <c r="E8" s="247"/>
      <c r="F8" s="247"/>
      <c r="G8" s="247"/>
      <c r="H8" s="247"/>
    </row>
    <row r="9" spans="1:17" ht="17.25">
      <c r="A9" s="368"/>
      <c r="B9" s="369"/>
      <c r="C9" s="247" t="s">
        <v>329</v>
      </c>
      <c r="D9" s="247"/>
      <c r="E9" s="247"/>
      <c r="F9" s="247"/>
      <c r="G9" s="247"/>
      <c r="H9" s="247"/>
    </row>
    <row r="10" spans="1:17" ht="17.25">
      <c r="A10" s="368" t="s">
        <v>326</v>
      </c>
      <c r="B10" s="369" t="s">
        <v>330</v>
      </c>
      <c r="C10" s="247" t="s">
        <v>328</v>
      </c>
      <c r="D10" s="247"/>
      <c r="E10" s="247"/>
      <c r="F10" s="247"/>
      <c r="G10" s="247"/>
      <c r="H10" s="247"/>
    </row>
    <row r="11" spans="1:17" ht="17.25">
      <c r="A11" s="368"/>
      <c r="B11" s="369"/>
      <c r="C11" s="247" t="s">
        <v>331</v>
      </c>
      <c r="D11" s="247"/>
      <c r="E11" s="247"/>
      <c r="F11" s="247"/>
      <c r="G11" s="247"/>
      <c r="H11" s="247"/>
    </row>
    <row r="12" spans="1:17" ht="57">
      <c r="A12" s="249" t="s">
        <v>332</v>
      </c>
      <c r="B12" s="248" t="s">
        <v>333</v>
      </c>
      <c r="C12" s="247" t="s">
        <v>334</v>
      </c>
      <c r="D12" s="247"/>
      <c r="E12" s="247"/>
      <c r="F12" s="247"/>
      <c r="G12" s="247"/>
      <c r="H12" s="247"/>
    </row>
    <row r="13" spans="1:17" ht="17.25">
      <c r="A13" s="368" t="s">
        <v>335</v>
      </c>
      <c r="B13" s="368" t="s">
        <v>335</v>
      </c>
      <c r="C13" s="247" t="s">
        <v>336</v>
      </c>
      <c r="D13" s="247"/>
      <c r="E13" s="247"/>
      <c r="F13" s="247"/>
      <c r="G13" s="247"/>
      <c r="H13" s="247"/>
    </row>
    <row r="14" spans="1:17" ht="17.25">
      <c r="A14" s="368"/>
      <c r="B14" s="368"/>
      <c r="C14" s="247" t="s">
        <v>337</v>
      </c>
      <c r="D14" s="247"/>
      <c r="E14" s="247"/>
      <c r="F14" s="247"/>
      <c r="G14" s="247"/>
      <c r="H14" s="247"/>
    </row>
    <row r="15" spans="1:17" ht="17.25">
      <c r="A15" s="368"/>
      <c r="B15" s="368"/>
      <c r="C15" s="247" t="s">
        <v>338</v>
      </c>
      <c r="D15" s="247"/>
      <c r="E15" s="247"/>
      <c r="F15" s="247"/>
      <c r="G15" s="247"/>
      <c r="H15" s="247"/>
    </row>
    <row r="16" spans="1:17" ht="17.25">
      <c r="A16" s="368"/>
      <c r="B16" s="368"/>
      <c r="C16" s="247" t="s">
        <v>339</v>
      </c>
      <c r="D16" s="247"/>
      <c r="E16" s="247"/>
      <c r="F16" s="247"/>
      <c r="G16" s="247"/>
      <c r="H16" s="247"/>
    </row>
    <row r="18" spans="1:6" ht="17.25">
      <c r="A18" s="370" t="s">
        <v>340</v>
      </c>
      <c r="B18" s="370"/>
      <c r="C18" s="370"/>
      <c r="D18" s="370"/>
      <c r="E18" s="370"/>
      <c r="F18" s="370"/>
    </row>
    <row r="28" spans="1:6">
      <c r="A28" t="s">
        <v>341</v>
      </c>
    </row>
    <row r="61" spans="34:34">
      <c r="AH61" t="s">
        <v>342</v>
      </c>
    </row>
  </sheetData>
  <mergeCells count="11">
    <mergeCell ref="A1:H1"/>
    <mergeCell ref="A2:H2"/>
    <mergeCell ref="A3:H3"/>
    <mergeCell ref="A5:Q5"/>
    <mergeCell ref="A8:A9"/>
    <mergeCell ref="B8:B9"/>
    <mergeCell ref="A10:A11"/>
    <mergeCell ref="B10:B11"/>
    <mergeCell ref="A13:A16"/>
    <mergeCell ref="B13:B16"/>
    <mergeCell ref="A18:F18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23</vt:i4>
      </vt:variant>
    </vt:vector>
  </HeadingPairs>
  <TitlesOfParts>
    <vt:vector size="40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مبالغ تخصیصی اورراق 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2024-07-30T10:03:55Z</dcterms:modified>
</cp:coreProperties>
</file>