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3\10\"/>
    </mc:Choice>
  </mc:AlternateContent>
  <xr:revisionPtr revIDLastSave="0" documentId="13_ncr:1_{56DBA588-E13A-4F1D-801F-72F552D7964E}" xr6:coauthVersionLast="47" xr6:coauthVersionMax="47" xr10:uidLastSave="{00000000-0000-0000-0000-000000000000}"/>
  <bookViews>
    <workbookView xWindow="-120" yWindow="-120" windowWidth="24240" windowHeight="13140" tabRatio="911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صندوق" sheetId="23" r:id="rId8"/>
    <sheet name="درآمد سرمایه گذاری در اوراق بها" sheetId="6" r:id="rId9"/>
    <sheet name="مبالغ تخصیصی اوراق " sheetId="20" state="hidden" r:id="rId10"/>
    <sheet name="درآمد سپرده بانکی" sheetId="7" r:id="rId11"/>
    <sheet name="سود اوراق بهادار" sheetId="21" r:id="rId12"/>
    <sheet name="سود سپرده بانکی" sheetId="13" r:id="rId13"/>
    <sheet name="مبالغ تخصیصی اورراق " sheetId="22" r:id="rId14"/>
    <sheet name="سایر درآمدها" sheetId="8" r:id="rId15"/>
    <sheet name="درآمد سود سهام" sheetId="18" r:id="rId16"/>
    <sheet name="درآمد ناشی ازفروش" sheetId="15" r:id="rId17"/>
    <sheet name="درآمد ناشی از تغییر قیمت اوراق " sheetId="14" r:id="rId18"/>
  </sheets>
  <definedNames>
    <definedName name="_xlnm._FilterDatabase" localSheetId="1" hidden="1">' سهام'!$A$9:$W$9</definedName>
    <definedName name="_xlnm._FilterDatabase" localSheetId="10" hidden="1">'درآمد سپرده بانکی'!$A$7:$L$43</definedName>
    <definedName name="_xlnm._FilterDatabase" localSheetId="8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5" hidden="1">'درآمد سود سهام'!$A$7:$S$7</definedName>
    <definedName name="_xlnm._FilterDatabase" localSheetId="17" hidden="1">'درآمد ناشی از تغییر قیمت اوراق '!$A$6:$Q$6</definedName>
    <definedName name="_xlnm._FilterDatabase" localSheetId="16" hidden="1">'درآمد ناشی ازفروش'!$A$6:$Q$6</definedName>
    <definedName name="_xlnm._FilterDatabase" localSheetId="4" hidden="1">سپرده!$A$8:$K$49</definedName>
    <definedName name="_xlnm._FilterDatabase" localSheetId="11" hidden="1">'سود اوراق بهادار'!$A$6:$Q$11</definedName>
    <definedName name="_xlnm._FilterDatabase" localSheetId="12" hidden="1">'سود سپرده بانکی'!$A$6:$N$42</definedName>
    <definedName name="A" localSheetId="11">'سود اوراق بهادار'!$A$7:$Q$12</definedName>
    <definedName name="A">'سود سپرده بانکی'!$A$19:$N$42</definedName>
    <definedName name="_xlnm.Print_Area" localSheetId="1">' سهام'!$A$1:$W$12</definedName>
    <definedName name="_xlnm.Print_Area" localSheetId="2">اوراق!$A$1:$AG$16</definedName>
    <definedName name="_xlnm.Print_Area" localSheetId="3">'تعدیل اوراق'!$A$1:$M$13</definedName>
    <definedName name="_xlnm.Print_Area" localSheetId="10">'درآمد سپرده بانکی'!$A$1:$L$43</definedName>
    <definedName name="_xlnm.Print_Area" localSheetId="8">'درآمد سرمایه گذاری در اوراق بها'!$A$1:$Q$17</definedName>
    <definedName name="_xlnm.Print_Area" localSheetId="6">'درآمد سرمایه گذاری در سهام '!$A$1:$U$12</definedName>
    <definedName name="_xlnm.Print_Area" localSheetId="7">'درآمد سرمایه گذاری در صندوق'!$A$1:$S$12</definedName>
    <definedName name="_xlnm.Print_Area" localSheetId="15">'درآمد سود سهام'!$A$1:$S$11</definedName>
    <definedName name="_xlnm.Print_Area" localSheetId="17">'درآمد ناشی از تغییر قیمت اوراق '!$A$1:$Q$14</definedName>
    <definedName name="_xlnm.Print_Area" localSheetId="16">'درآمد ناشی ازفروش'!$A$1:$Q$10</definedName>
    <definedName name="_xlnm.Print_Area" localSheetId="5">درآمدها!$A$1:$I$12</definedName>
    <definedName name="_xlnm.Print_Area" localSheetId="0">روکش!$A$1:$I$36</definedName>
    <definedName name="_xlnm.Print_Area" localSheetId="14">'سایر درآمدها'!$A$1:$E$10</definedName>
    <definedName name="_xlnm.Print_Area" localSheetId="4">سپرده!$A$1:$K$50</definedName>
    <definedName name="_xlnm.Print_Area" localSheetId="11">'سود اوراق بهادار'!$A$1:$Q$13</definedName>
    <definedName name="_xlnm.Print_Area" localSheetId="12">'سود سپرده بانکی'!$A$1:$N$42</definedName>
    <definedName name="_xlnm.Print_Area" localSheetId="9">'مبالغ تخصیصی اوراق '!$A$1:$I$18</definedName>
    <definedName name="_xlnm.Print_Area" localSheetId="13">'مبالغ تخصیصی اورراق '!$A$1:$H$10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7">'درآمد ناشی از تغییر قیمت اوراق '!$5:$6</definedName>
    <definedName name="_xlnm.Print_Titles" localSheetId="16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6" l="1"/>
  <c r="E13" i="6"/>
  <c r="E8" i="22"/>
  <c r="Q8" i="21" l="1"/>
  <c r="Q9" i="21"/>
  <c r="Q10" i="21"/>
  <c r="Q11" i="21"/>
  <c r="Q7" i="21"/>
  <c r="K8" i="21"/>
  <c r="K9" i="21"/>
  <c r="K10" i="21"/>
  <c r="K11" i="21"/>
  <c r="K7" i="21"/>
  <c r="Q7" i="15" l="1"/>
  <c r="E9" i="2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9" i="2"/>
  <c r="AH10" i="17"/>
  <c r="AH11" i="17"/>
  <c r="AH12" i="17"/>
  <c r="AH13" i="17"/>
  <c r="AH14" i="17"/>
  <c r="AH9" i="17"/>
  <c r="K10" i="19"/>
  <c r="K11" i="19"/>
  <c r="K12" i="19"/>
  <c r="K9" i="19"/>
  <c r="C12" i="19"/>
  <c r="C11" i="19"/>
  <c r="C10" i="19"/>
  <c r="C9" i="19"/>
  <c r="I9" i="19"/>
  <c r="O12" i="14"/>
  <c r="G12" i="14"/>
  <c r="Q8" i="15"/>
  <c r="O8" i="15"/>
  <c r="M8" i="15"/>
  <c r="G8" i="15"/>
  <c r="L42" i="13"/>
  <c r="F42" i="13"/>
  <c r="N8" i="13"/>
  <c r="N9" i="13"/>
  <c r="N10" i="13"/>
  <c r="N11" i="13"/>
  <c r="N12" i="13"/>
  <c r="N13" i="13"/>
  <c r="N14" i="13"/>
  <c r="N15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7" i="13"/>
  <c r="H8" i="13"/>
  <c r="H9" i="13"/>
  <c r="H10" i="13"/>
  <c r="H11" i="13"/>
  <c r="H12" i="13"/>
  <c r="H13" i="13"/>
  <c r="H14" i="13"/>
  <c r="H15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7" i="13"/>
  <c r="H38" i="13"/>
  <c r="H39" i="13"/>
  <c r="H40" i="13"/>
  <c r="H41" i="13"/>
  <c r="H7" i="13"/>
  <c r="Q12" i="21"/>
  <c r="O12" i="21"/>
  <c r="M12" i="21"/>
  <c r="K12" i="21"/>
  <c r="I12" i="21"/>
  <c r="G12" i="21"/>
  <c r="I8" i="11" l="1"/>
  <c r="I7" i="11"/>
  <c r="K49" i="2"/>
  <c r="I49" i="2"/>
  <c r="G49" i="2"/>
  <c r="E49" i="2"/>
  <c r="C49" i="2"/>
  <c r="AG10" i="17"/>
  <c r="AG11" i="17"/>
  <c r="AG12" i="17"/>
  <c r="AG13" i="17"/>
  <c r="AG14" i="17"/>
  <c r="AG9" i="17"/>
  <c r="AE15" i="17"/>
  <c r="AC15" i="17"/>
  <c r="W15" i="17"/>
  <c r="T15" i="17"/>
  <c r="Q15" i="17"/>
  <c r="O15" i="17"/>
  <c r="I12" i="7"/>
  <c r="I13" i="7"/>
  <c r="I14" i="7"/>
  <c r="I15" i="7"/>
  <c r="I16" i="7"/>
  <c r="I17" i="7"/>
  <c r="E12" i="7"/>
  <c r="E13" i="7"/>
  <c r="E14" i="7"/>
  <c r="E15" i="7"/>
  <c r="E16" i="7"/>
  <c r="E9" i="7"/>
  <c r="E10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4" i="7"/>
  <c r="E35" i="7"/>
  <c r="E36" i="7"/>
  <c r="E37" i="7"/>
  <c r="E38" i="7"/>
  <c r="E39" i="7"/>
  <c r="E40" i="7"/>
  <c r="E41" i="7"/>
  <c r="E42" i="7"/>
  <c r="E8" i="7"/>
  <c r="M10" i="14"/>
  <c r="Q10" i="14" s="1"/>
  <c r="M11" i="14"/>
  <c r="Q11" i="14" s="1"/>
  <c r="M8" i="14"/>
  <c r="Q8" i="14" s="1"/>
  <c r="M9" i="14"/>
  <c r="Q9" i="14" s="1"/>
  <c r="M7" i="14"/>
  <c r="Q7" i="14" s="1"/>
  <c r="M14" i="6" s="1"/>
  <c r="Q14" i="6" s="1"/>
  <c r="E8" i="14"/>
  <c r="I8" i="14" s="1"/>
  <c r="E9" i="14"/>
  <c r="I9" i="14" s="1"/>
  <c r="E10" i="14"/>
  <c r="I10" i="14" s="1"/>
  <c r="E11" i="14"/>
  <c r="I11" i="14" s="1"/>
  <c r="E7" i="14"/>
  <c r="I7" i="14" s="1"/>
  <c r="E14" i="6" s="1"/>
  <c r="I14" i="6" s="1"/>
  <c r="AG15" i="17" l="1"/>
  <c r="E12" i="6"/>
  <c r="E11" i="6"/>
  <c r="E15" i="6"/>
  <c r="E10" i="6"/>
  <c r="E12" i="14"/>
  <c r="M12" i="14"/>
  <c r="Q12" i="14"/>
  <c r="J16" i="13"/>
  <c r="D16" i="13"/>
  <c r="D36" i="13"/>
  <c r="D8" i="22"/>
  <c r="D9" i="22"/>
  <c r="O12" i="6"/>
  <c r="O15" i="6"/>
  <c r="G12" i="6"/>
  <c r="G15" i="6"/>
  <c r="I11" i="19"/>
  <c r="I12" i="19"/>
  <c r="E16" i="6" l="1"/>
  <c r="I12" i="14"/>
  <c r="H36" i="13"/>
  <c r="E11" i="7" s="1"/>
  <c r="H16" i="13"/>
  <c r="D42" i="13"/>
  <c r="N16" i="13"/>
  <c r="N42" i="13" s="1"/>
  <c r="J42" i="13"/>
  <c r="H42" i="13" l="1"/>
  <c r="E33" i="7"/>
  <c r="E43" i="7" l="1"/>
  <c r="I10" i="19"/>
  <c r="C9" i="8"/>
  <c r="E9" i="8"/>
  <c r="E11" i="11" s="1"/>
  <c r="I11" i="11" s="1"/>
  <c r="I35" i="7"/>
  <c r="I36" i="7"/>
  <c r="I37" i="7"/>
  <c r="I38" i="7"/>
  <c r="I39" i="7"/>
  <c r="I40" i="7"/>
  <c r="I41" i="7"/>
  <c r="I42" i="7"/>
  <c r="K11" i="6"/>
  <c r="K12" i="6"/>
  <c r="K13" i="6"/>
  <c r="K15" i="6"/>
  <c r="C12" i="6"/>
  <c r="C13" i="6"/>
  <c r="C15" i="6"/>
  <c r="M11" i="1"/>
  <c r="J11" i="1"/>
  <c r="G13" i="7" l="1"/>
  <c r="G42" i="7"/>
  <c r="G29" i="7"/>
  <c r="G28" i="7"/>
  <c r="G36" i="7"/>
  <c r="G26" i="7"/>
  <c r="G21" i="7"/>
  <c r="G25" i="7"/>
  <c r="G23" i="7"/>
  <c r="G10" i="7"/>
  <c r="G30" i="7"/>
  <c r="G20" i="7"/>
  <c r="G15" i="7"/>
  <c r="G19" i="7"/>
  <c r="G17" i="7"/>
  <c r="G12" i="7"/>
  <c r="G24" i="7"/>
  <c r="G14" i="7"/>
  <c r="G9" i="7"/>
  <c r="G40" i="7"/>
  <c r="G34" i="7"/>
  <c r="G18" i="7"/>
  <c r="G39" i="7"/>
  <c r="G8" i="7"/>
  <c r="G41" i="7"/>
  <c r="G22" i="7"/>
  <c r="G16" i="7"/>
  <c r="G38" i="7"/>
  <c r="G37" i="7"/>
  <c r="G35" i="7"/>
  <c r="G32" i="7"/>
  <c r="G27" i="7"/>
  <c r="G31" i="7"/>
  <c r="G11" i="7"/>
  <c r="G33" i="7"/>
  <c r="O10" i="6"/>
  <c r="G43" i="7" l="1"/>
  <c r="E7" i="15"/>
  <c r="I7" i="15" l="1"/>
  <c r="E8" i="15"/>
  <c r="I8" i="15"/>
  <c r="G10" i="6" l="1"/>
  <c r="I11" i="7"/>
  <c r="I10" i="7"/>
  <c r="I9" i="7"/>
  <c r="I8" i="7"/>
  <c r="I15" i="6" l="1"/>
  <c r="A3" i="6"/>
  <c r="G11" i="6"/>
  <c r="G13" i="6" l="1"/>
  <c r="I13" i="6" l="1"/>
  <c r="G16" i="6"/>
  <c r="I27" i="7" l="1"/>
  <c r="I34" i="7"/>
  <c r="I33" i="7"/>
  <c r="I32" i="7"/>
  <c r="I31" i="7"/>
  <c r="I30" i="7"/>
  <c r="I28" i="7"/>
  <c r="I26" i="7"/>
  <c r="I25" i="7"/>
  <c r="I24" i="7"/>
  <c r="I23" i="7"/>
  <c r="I22" i="7"/>
  <c r="I21" i="7"/>
  <c r="I20" i="7"/>
  <c r="I19" i="7"/>
  <c r="I18" i="7"/>
  <c r="K10" i="6"/>
  <c r="C11" i="6"/>
  <c r="C10" i="6"/>
  <c r="V8" i="15"/>
  <c r="V7" i="15"/>
  <c r="U9" i="15"/>
  <c r="T9" i="15"/>
  <c r="S9" i="15"/>
  <c r="I11" i="6" l="1"/>
  <c r="I12" i="6"/>
  <c r="K16" i="6"/>
  <c r="C16" i="6"/>
  <c r="I10" i="6"/>
  <c r="M11" i="6"/>
  <c r="M12" i="6"/>
  <c r="M15" i="6"/>
  <c r="M10" i="6"/>
  <c r="I29" i="7"/>
  <c r="I43" i="7" s="1"/>
  <c r="E10" i="11" s="1"/>
  <c r="V9" i="15"/>
  <c r="O13" i="6"/>
  <c r="O11" i="6"/>
  <c r="O16" i="6" l="1"/>
  <c r="Q12" i="6"/>
  <c r="Q15" i="6"/>
  <c r="Q13" i="6"/>
  <c r="Q10" i="6"/>
  <c r="Q11" i="6"/>
  <c r="I16" i="6"/>
  <c r="M16" i="6"/>
  <c r="K11" i="7"/>
  <c r="K14" i="7"/>
  <c r="K13" i="7"/>
  <c r="K12" i="7"/>
  <c r="K17" i="7"/>
  <c r="K16" i="7"/>
  <c r="K15" i="7"/>
  <c r="K35" i="7"/>
  <c r="K41" i="7"/>
  <c r="K39" i="7"/>
  <c r="K37" i="7"/>
  <c r="K38" i="7"/>
  <c r="K36" i="7"/>
  <c r="K42" i="7"/>
  <c r="K40" i="7"/>
  <c r="K10" i="7"/>
  <c r="K9" i="7"/>
  <c r="K8" i="7"/>
  <c r="K21" i="7"/>
  <c r="K31" i="7"/>
  <c r="K25" i="7"/>
  <c r="K22" i="7"/>
  <c r="K18" i="7"/>
  <c r="K33" i="7"/>
  <c r="K32" i="7"/>
  <c r="K19" i="7"/>
  <c r="K30" i="7"/>
  <c r="K20" i="7"/>
  <c r="K28" i="7"/>
  <c r="K24" i="7"/>
  <c r="K26" i="7"/>
  <c r="K34" i="7"/>
  <c r="K27" i="7"/>
  <c r="K23" i="7"/>
  <c r="K29" i="7"/>
  <c r="Y7" i="15"/>
  <c r="Q16" i="6" l="1"/>
  <c r="E9" i="11" s="1"/>
  <c r="K43" i="7"/>
  <c r="I10" i="11"/>
  <c r="I9" i="11" l="1"/>
  <c r="I12" i="11" s="1"/>
  <c r="E12" i="11"/>
  <c r="G7" i="11" l="1"/>
  <c r="G8" i="11"/>
  <c r="G10" i="11"/>
  <c r="G11" i="11"/>
  <c r="G9" i="11"/>
  <c r="G42" i="13"/>
  <c r="E42" i="13"/>
  <c r="G12" i="11" l="1"/>
  <c r="A3" i="8" l="1"/>
  <c r="D49" i="2" l="1"/>
  <c r="F49" i="2"/>
  <c r="H49" i="2"/>
  <c r="J49" i="2"/>
  <c r="J12" i="21" l="1"/>
  <c r="F12" i="21"/>
  <c r="A3" i="21"/>
  <c r="A3" i="13" l="1"/>
  <c r="C42" i="13" l="1"/>
  <c r="I42" i="13" l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G11" i="1"/>
  <c r="E11" i="1"/>
  <c r="D11" i="1"/>
  <c r="J9" i="18" l="1"/>
  <c r="L9" i="18"/>
  <c r="N9" i="18"/>
  <c r="R9" i="18"/>
  <c r="D16" i="6" l="1"/>
  <c r="F16" i="6"/>
  <c r="H16" i="6"/>
  <c r="J16" i="6"/>
  <c r="L16" i="6"/>
  <c r="N16" i="6"/>
  <c r="P16" i="6"/>
  <c r="A3" i="14" l="1"/>
  <c r="A3" i="7" l="1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<sst xmlns="http://schemas.openxmlformats.org/spreadsheetml/2006/main" count="504" uniqueCount="220">
  <si>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</si>
  <si>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</si>
  <si>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</si>
  <si>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</si>
  <si>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</si>
  <si>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</si>
  <si>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</si>
  <si>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</si>
  <si>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</si>
  <si>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</si>
  <si>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</si>
  <si>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</si>
  <si>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</si>
  <si>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</si>
  <si>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</si>
  <si>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</si>
  <si>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</si>
  <si>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</si>
  <si>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</si>
  <si>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</si>
  <si>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</si>
  <si>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</si>
  <si>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</si>
  <si>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</si>
  <si>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</si>
  <si>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</si>
  <si>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</si>
  <si>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</si>
  <si>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</si>
  <si>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</si>
  <si>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</si>
  <si>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</si>
  <si>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</si>
  <si>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</si>
  <si>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</si>
  <si>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</si>
  <si>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</si>
  <si>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</si>
  <si>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</si>
  <si>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</si>
  <si>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</si>
  <si>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</si>
  <si>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</si>
  <si>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</si>
  <si>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</si>
  <si>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</si>
  <si>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</si>
  <si>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</si>
  <si>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</si>
  <si>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</si>
  <si>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</si>
  <si>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</si>
  <si>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</si>
  <si>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</si>
  <si>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</si>
  <si>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</si>
  <si>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</si>
  <si>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</si>
  <si>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</si>
  <si>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</si>
  <si>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</si>
  <si>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</si>
  <si>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</si>
  <si>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</si>
  <si>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</si>
  <si>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</si>
  <si>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</si>
  <si>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</si>
  <si>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</si>
  <si>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</si>
  <si>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</si>
  <si>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</si>
  <si>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</si>
  <si>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</si>
  <si>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</si>
  <si>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</si>
  <si>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</si>
  <si>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</si>
  <si>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</si>
  <si>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</si>
  <si>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</si>
  <si>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</si>
  <si>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</si>
  <si>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</si>
  <si>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</si>
  <si>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</si>
  <si>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</si>
  <si>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</si>
  <si>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</si>
  <si>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</si>
  <si>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</si>
  <si>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</si>
  <si>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دارایی</t>
  </si>
  <si>
    <t>مسکن کوتاه مدت	-310058720239</t>
  </si>
  <si>
    <t>مسکن کوتاه مدت-4110001907768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</si>
  <si>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</si>
  <si>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</si>
  <si>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</si>
  <si>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</si>
  <si>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</si>
  <si>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سینا جاری-371452773001</t>
  </si>
  <si>
    <t>رفاه کوتاه مدت 359490219</t>
  </si>
  <si>
    <t>درآمد حاصل از سرمایه­گذاری در سهام و حق تقدم سهام و صندوق‌های سرمایه‌گذاری</t>
  </si>
  <si>
    <t>تعدیل کارمزد کارگزاری</t>
  </si>
  <si>
    <t>1403/03/27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</si>
  <si>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</si>
  <si>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</si>
  <si>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</si>
  <si>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</si>
  <si>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</si>
  <si>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بانک شهر کوتاه مدت 7001003242019</t>
  </si>
  <si>
    <t>بانک تجارت کوتاه مدت 24845478</t>
  </si>
  <si>
    <t>بانک شهر 7001003374403</t>
  </si>
  <si>
    <t>بانک شهر 7001003400925</t>
  </si>
  <si>
    <t>بانک شهر 7001003374935</t>
  </si>
  <si>
    <t>بانک شهر 7001003527830</t>
  </si>
  <si>
    <t>بانک شهر 7001003556987</t>
  </si>
  <si>
    <t>بانک شهر ۷۰۰۱۰۰۳۶۳۱۸۷۲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</si>
  <si>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</si>
  <si>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</si>
  <si>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</si>
  <si>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</si>
  <si>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</si>
  <si>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</si>
  <si>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شهر 7001003694364</t>
  </si>
  <si>
    <t>بانک سامان کوتاه مدت 1-3998429-810-830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</si>
  <si>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</si>
  <si>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</si>
  <si>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</si>
  <si>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</si>
  <si>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</si>
  <si>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</si>
  <si>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</si>
  <si>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</si>
  <si>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</si>
  <si>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</si>
  <si>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</si>
  <si>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</si>
  <si>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</si>
  <si>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</si>
  <si>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</si>
  <si>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</si>
  <si>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</si>
  <si>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</si>
  <si>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</si>
  <si>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</si>
  <si>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</si>
  <si>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</si>
  <si>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</si>
  <si>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</si>
  <si>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</si>
  <si>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</si>
  <si>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</si>
  <si>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</si>
  <si>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</si>
  <si>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</si>
  <si>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</si>
  <si>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</si>
  <si>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</si>
  <si>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</si>
  <si>
    <t>‫قیمت پایانی</t>
  </si>
  <si>
    <t>بانک شهر 7001004144961</t>
  </si>
  <si>
    <t xml:space="preserve">بانک شهر 7001004144875 </t>
  </si>
  <si>
    <t>بانک شهر 7001004144835</t>
  </si>
  <si>
    <t>بانک شهر 7001004144834</t>
  </si>
  <si>
    <t>اخزا104</t>
  </si>
  <si>
    <t>لوازم مادیران063</t>
  </si>
  <si>
    <t>1406/06/26</t>
  </si>
  <si>
    <t>ص.س. در اوراق بهادار مبتنی بر سکه طلای کیان (گوهر)</t>
  </si>
  <si>
    <t>صکوک مرابحه فروس670-بدون ضامن (صفروس670)</t>
  </si>
  <si>
    <t>1403/07/29</t>
  </si>
  <si>
    <t>1406/07/29</t>
  </si>
  <si>
    <t>بانک صادرات 0407482631001</t>
  </si>
  <si>
    <t>پاسارگاد 209303152272683</t>
  </si>
  <si>
    <t>بانک صادرات 0407480984009</t>
  </si>
  <si>
    <t>برای ماه منتهی به 1403/09/30</t>
  </si>
  <si>
    <t>1403/09/30</t>
  </si>
  <si>
    <t>گردشگری کوتاه مدت 164.71.1772702.1</t>
  </si>
  <si>
    <t>گردشگری بلند مدت 164.333.1772702.1</t>
  </si>
  <si>
    <t>بانک تجارت 0479604349703</t>
  </si>
  <si>
    <t>بانک تجارت 0479604275643</t>
  </si>
  <si>
    <t>بانک تجارت 0479604255640</t>
  </si>
  <si>
    <t>164.333.1772702.1</t>
  </si>
  <si>
    <t xml:space="preserve"> شرکت فروسیلیس ایران</t>
  </si>
  <si>
    <t>2-2-درآمد حاصل از سرمایه­گذاری در واحدهای صندوق:</t>
  </si>
  <si>
    <t>صندوق</t>
  </si>
  <si>
    <t>درآمد سود صندوق</t>
  </si>
  <si>
    <t>یادداشت ...</t>
  </si>
  <si>
    <t>درصد از کل درآمد ها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</si>
  <si>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</si>
  <si>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</si>
  <si>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درآمد حاصل از سرمایه­گذاری در واحدهای صندوق</t>
  </si>
  <si>
    <t>5-2</t>
  </si>
  <si>
    <t>5-2-سایر درآمدها:</t>
  </si>
  <si>
    <t>منتهی به 1403/10/30</t>
  </si>
  <si>
    <t>برای ماه منتهی به 1403/10/30</t>
  </si>
  <si>
    <t>1403/10/30</t>
  </si>
  <si>
    <t>طی دی ماه</t>
  </si>
  <si>
    <t>از ابتدای سال مالی تا پایان دی ماه</t>
  </si>
  <si>
    <t>از ابتدای سال مالی تا دی ماه</t>
  </si>
  <si>
    <t>‫طی دی ماه</t>
  </si>
  <si>
    <t>مرابحه عام دولت137-ش.خ061229 (اراد137)</t>
  </si>
  <si>
    <t>مرابحه عام دولت181-ش.خ050424 (اراد181)</t>
  </si>
  <si>
    <t>1402/06/29</t>
  </si>
  <si>
    <t>1403/07/24</t>
  </si>
  <si>
    <t>1406/12/29</t>
  </si>
  <si>
    <t>1405/04/24</t>
  </si>
  <si>
    <t>شهر بلندمدت 7001004711013</t>
  </si>
  <si>
    <t>تجارت بلندمدت 0479604482557</t>
  </si>
  <si>
    <t>تجارت بلندمدت 0479604464102</t>
  </si>
  <si>
    <t>بانک تجارت بلندمدت 0479604611065</t>
  </si>
  <si>
    <t>بانک تجارت بلندمدت 0479604588559</t>
  </si>
  <si>
    <t>بانک تجارت بلندمدت 0479604581790</t>
  </si>
  <si>
    <t>بانک تجارت بلندمدت 0479604567790</t>
  </si>
  <si>
    <t>7001003242019</t>
  </si>
  <si>
    <t>۷۰۰۱۰۰۳۶۳۱۸۷۲</t>
  </si>
  <si>
    <t>7001004144961</t>
  </si>
  <si>
    <t>7001004144875</t>
  </si>
  <si>
    <t>7001004144835</t>
  </si>
  <si>
    <t>1-3998429-810-830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</si>
</sst>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7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  <font>
      <sz val="1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9"/>
      <color theme="1"/>
      <name val="Calibri"/>
      <family val="2"/>
      <charset val="178"/>
      <scheme val="minor"/>
    </font>
    <font>
      <sz val="8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</cellStyleXfs>
  <cellXfs count="408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0" fillId="0" borderId="0" xfId="1" applyNumberFormat="1" applyFont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1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29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5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horizontal="left" vertical="center" wrapText="1" shrinkToFit="1"/>
    </xf>
    <xf numFmtId="167" fontId="45" fillId="0" borderId="0" xfId="1" applyNumberFormat="1" applyFont="1" applyFill="1" applyAlignment="1">
      <alignment horizontal="left" vertical="center" wrapText="1" shrinkToFit="1"/>
    </xf>
    <xf numFmtId="164" fontId="43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0" fillId="0" borderId="0" xfId="1" applyNumberFormat="1" applyFont="1" applyFill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0" fontId="55" fillId="0" borderId="0" xfId="1" applyNumberFormat="1" applyFont="1" applyFill="1" applyAlignment="1">
      <alignment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3" fillId="0" borderId="0" xfId="0" applyFont="1"/>
    <xf numFmtId="37" fontId="42" fillId="0" borderId="0" xfId="0" applyNumberFormat="1" applyFont="1" applyAlignment="1">
      <alignment horizontal="right" vertical="center"/>
    </xf>
    <xf numFmtId="0" fontId="43" fillId="0" borderId="3" xfId="0" applyFont="1" applyBorder="1"/>
    <xf numFmtId="168" fontId="44" fillId="0" borderId="0" xfId="0" applyNumberFormat="1" applyFont="1" applyAlignment="1">
      <alignment horizontal="center" vertical="center" wrapText="1" shrinkToFit="1"/>
    </xf>
    <xf numFmtId="0" fontId="45" fillId="0" borderId="0" xfId="0" applyFont="1"/>
    <xf numFmtId="164" fontId="43" fillId="0" borderId="0" xfId="0" applyNumberFormat="1" applyFont="1" applyAlignment="1">
      <alignment vertical="center"/>
    </xf>
    <xf numFmtId="164" fontId="44" fillId="0" borderId="0" xfId="0" applyNumberFormat="1" applyFont="1" applyAlignment="1">
      <alignment horizontal="lef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1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4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48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0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49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3" fontId="11" fillId="0" borderId="0" xfId="0" applyNumberFormat="1" applyFont="1"/>
    <xf numFmtId="0" fontId="29" fillId="0" borderId="14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9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right" vertical="center"/>
    </xf>
    <xf numFmtId="164" fontId="46" fillId="2" borderId="0" xfId="0" applyNumberFormat="1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164" fontId="48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0" fontId="53" fillId="0" borderId="1" xfId="0" applyFont="1" applyBorder="1" applyAlignment="1">
      <alignment horizontal="center" vertical="center" wrapText="1" readingOrder="2"/>
    </xf>
    <xf numFmtId="0" fontId="53" fillId="0" borderId="1" xfId="0" applyFont="1" applyBorder="1" applyAlignment="1">
      <alignment vertical="center" wrapText="1" readingOrder="2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9" fontId="21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21" fillId="0" borderId="0" xfId="0" applyNumberFormat="1" applyFont="1"/>
    <xf numFmtId="37" fontId="34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1" fillId="0" borderId="0" xfId="1" applyNumberFormat="1" applyFont="1" applyFill="1" applyAlignment="1">
      <alignment horizontal="right" vertical="center"/>
    </xf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/>
    </xf>
    <xf numFmtId="37" fontId="42" fillId="0" borderId="14" xfId="0" applyNumberFormat="1" applyFont="1" applyBorder="1" applyAlignment="1">
      <alignment horizontal="center" vertical="center" wrapText="1"/>
    </xf>
    <xf numFmtId="10" fontId="44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17" fillId="0" borderId="15" xfId="0" applyFont="1" applyBorder="1" applyAlignment="1">
      <alignment horizontal="center" vertical="center" wrapText="1" readingOrder="2"/>
    </xf>
    <xf numFmtId="0" fontId="60" fillId="0" borderId="15" xfId="0" applyFont="1" applyBorder="1" applyAlignment="1">
      <alignment horizontal="center" vertical="center" wrapText="1" readingOrder="2"/>
    </xf>
    <xf numFmtId="0" fontId="15" fillId="0" borderId="15" xfId="0" applyFont="1" applyBorder="1" applyAlignment="1">
      <alignment horizontal="center" vertical="center" wrapText="1" readingOrder="2"/>
    </xf>
    <xf numFmtId="0" fontId="61" fillId="0" borderId="15" xfId="0" applyFont="1" applyBorder="1" applyAlignment="1">
      <alignment horizontal="center" vertical="center" wrapText="1" readingOrder="2"/>
    </xf>
    <xf numFmtId="0" fontId="62" fillId="0" borderId="15" xfId="0" applyFont="1" applyBorder="1" applyAlignment="1">
      <alignment horizontal="center" vertical="center" wrapText="1" readingOrder="2"/>
    </xf>
    <xf numFmtId="0" fontId="21" fillId="3" borderId="0" xfId="0" applyFont="1" applyFill="1"/>
    <xf numFmtId="3" fontId="35" fillId="0" borderId="0" xfId="0" applyNumberFormat="1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3" fontId="58" fillId="0" borderId="0" xfId="0" applyNumberFormat="1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37" fontId="28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7" fontId="64" fillId="0" borderId="0" xfId="0" applyNumberFormat="1" applyFont="1" applyAlignment="1">
      <alignment horizontal="center" vertical="center"/>
    </xf>
    <xf numFmtId="0" fontId="22" fillId="0" borderId="0" xfId="0" applyFont="1"/>
    <xf numFmtId="9" fontId="22" fillId="0" borderId="0" xfId="2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164" fontId="10" fillId="0" borderId="0" xfId="1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164" fontId="62" fillId="0" borderId="15" xfId="1" applyNumberFormat="1" applyFont="1" applyBorder="1" applyAlignment="1">
      <alignment horizontal="center" vertical="center" wrapText="1" readingOrder="2"/>
    </xf>
    <xf numFmtId="9" fontId="62" fillId="0" borderId="15" xfId="0" applyNumberFormat="1" applyFont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wrapText="1" readingOrder="2"/>
    </xf>
    <xf numFmtId="164" fontId="19" fillId="0" borderId="8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wrapText="1"/>
    </xf>
    <xf numFmtId="164" fontId="22" fillId="0" borderId="0" xfId="1" applyNumberFormat="1" applyFont="1" applyFill="1" applyBorder="1" applyAlignment="1">
      <alignment vertical="center"/>
    </xf>
    <xf numFmtId="164" fontId="62" fillId="0" borderId="15" xfId="1" applyNumberFormat="1" applyFont="1" applyFill="1" applyBorder="1" applyAlignment="1">
      <alignment horizontal="center" vertical="center" wrapText="1" readingOrder="2"/>
    </xf>
    <xf numFmtId="49" fontId="14" fillId="0" borderId="0" xfId="0" applyNumberFormat="1" applyFont="1" applyAlignment="1">
      <alignment horizontal="right" vertical="center"/>
    </xf>
    <xf numFmtId="0" fontId="35" fillId="2" borderId="18" xfId="0" applyFont="1" applyFill="1" applyBorder="1" applyAlignment="1">
      <alignment horizontal="right" vertical="center" readingOrder="2"/>
    </xf>
    <xf numFmtId="0" fontId="35" fillId="2" borderId="16" xfId="0" applyFont="1" applyFill="1" applyBorder="1" applyAlignment="1">
      <alignment horizontal="right" vertical="center" readingOrder="2"/>
    </xf>
    <xf numFmtId="38" fontId="19" fillId="0" borderId="17" xfId="1" applyNumberFormat="1" applyFont="1" applyFill="1" applyBorder="1" applyAlignment="1">
      <alignment horizontal="right" vertical="center" readingOrder="2"/>
    </xf>
    <xf numFmtId="37" fontId="42" fillId="0" borderId="19" xfId="0" applyNumberFormat="1" applyFont="1" applyBorder="1" applyAlignment="1">
      <alignment horizontal="center" vertical="center"/>
    </xf>
    <xf numFmtId="164" fontId="44" fillId="0" borderId="0" xfId="1" applyNumberFormat="1" applyFont="1" applyAlignment="1">
      <alignment horizontal="center" vertical="center" wrapText="1" shrinkToFit="1"/>
    </xf>
    <xf numFmtId="164" fontId="19" fillId="0" borderId="1" xfId="1" applyNumberFormat="1" applyFont="1" applyFill="1" applyBorder="1" applyAlignment="1">
      <alignment horizontal="right" vertical="center" readingOrder="2"/>
    </xf>
    <xf numFmtId="10" fontId="32" fillId="0" borderId="0" xfId="2" applyNumberFormat="1" applyFont="1" applyAlignment="1">
      <alignment horizontal="center" vertical="center" wrapText="1" shrinkToFit="1"/>
    </xf>
    <xf numFmtId="10" fontId="66" fillId="0" borderId="0" xfId="2" applyNumberFormat="1" applyFont="1" applyAlignment="1">
      <alignment horizontal="center" vertical="center" wrapText="1" shrinkToFit="1"/>
    </xf>
    <xf numFmtId="164" fontId="66" fillId="0" borderId="0" xfId="0" applyNumberFormat="1" applyFont="1" applyAlignment="1">
      <alignment horizontal="center" vertical="center" wrapText="1" shrinkToFit="1"/>
    </xf>
    <xf numFmtId="164" fontId="21" fillId="0" borderId="0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Alignment="1">
      <alignment horizontal="center" vertical="center" wrapText="1"/>
    </xf>
    <xf numFmtId="169" fontId="62" fillId="0" borderId="15" xfId="0" applyNumberFormat="1" applyFont="1" applyBorder="1" applyAlignment="1">
      <alignment horizontal="center" vertical="center" wrapText="1" readingOrder="2"/>
    </xf>
    <xf numFmtId="0" fontId="67" fillId="0" borderId="0" xfId="0" applyFont="1"/>
    <xf numFmtId="0" fontId="67" fillId="0" borderId="1" xfId="0" applyFont="1" applyBorder="1"/>
    <xf numFmtId="0" fontId="68" fillId="0" borderId="0" xfId="0" applyFont="1" applyAlignment="1">
      <alignment vertical="center" wrapText="1" readingOrder="2"/>
    </xf>
    <xf numFmtId="0" fontId="67" fillId="0" borderId="0" xfId="0" applyFont="1" applyAlignment="1">
      <alignment vertical="center" wrapText="1"/>
    </xf>
    <xf numFmtId="0" fontId="69" fillId="0" borderId="1" xfId="0" applyFont="1" applyBorder="1" applyAlignment="1">
      <alignment vertical="center" wrapText="1" readingOrder="2"/>
    </xf>
    <xf numFmtId="0" fontId="68" fillId="0" borderId="4" xfId="0" applyFont="1" applyBorder="1" applyAlignment="1">
      <alignment horizontal="center" vertical="center" wrapText="1" readingOrder="2"/>
    </xf>
    <xf numFmtId="0" fontId="69" fillId="0" borderId="0" xfId="0" applyFont="1" applyAlignment="1">
      <alignment horizontal="right" vertical="center" wrapText="1" readingOrder="2"/>
    </xf>
    <xf numFmtId="0" fontId="69" fillId="0" borderId="8" xfId="0" applyFont="1" applyBorder="1" applyAlignment="1">
      <alignment horizontal="center" vertical="center" wrapText="1" readingOrder="2"/>
    </xf>
    <xf numFmtId="43" fontId="69" fillId="0" borderId="8" xfId="0" applyNumberFormat="1" applyFont="1" applyBorder="1" applyAlignment="1">
      <alignment horizontal="center" vertical="center" wrapText="1" readingOrder="2"/>
    </xf>
    <xf numFmtId="164" fontId="28" fillId="0" borderId="8" xfId="1" applyNumberFormat="1" applyFont="1" applyFill="1" applyBorder="1" applyAlignment="1">
      <alignment vertical="center"/>
    </xf>
    <xf numFmtId="164" fontId="27" fillId="0" borderId="0" xfId="1" applyNumberFormat="1" applyFont="1" applyFill="1" applyBorder="1" applyAlignment="1">
      <alignment vertical="center" wrapText="1" readingOrder="2"/>
    </xf>
    <xf numFmtId="164" fontId="22" fillId="0" borderId="0" xfId="1" applyNumberFormat="1" applyFont="1" applyFill="1" applyBorder="1" applyAlignment="1">
      <alignment horizontal="center" vertical="center"/>
    </xf>
    <xf numFmtId="164" fontId="70" fillId="0" borderId="0" xfId="1" applyNumberFormat="1" applyFont="1"/>
    <xf numFmtId="165" fontId="24" fillId="0" borderId="3" xfId="1" applyNumberFormat="1" applyFont="1" applyBorder="1" applyAlignment="1">
      <alignment horizontal="center" vertical="center" wrapText="1" readingOrder="2"/>
    </xf>
    <xf numFmtId="0" fontId="71" fillId="0" borderId="0" xfId="0" applyFont="1"/>
    <xf numFmtId="164" fontId="19" fillId="0" borderId="0" xfId="1" applyNumberFormat="1" applyFont="1" applyFill="1" applyBorder="1" applyAlignment="1">
      <alignment horizontal="left" vertical="center"/>
    </xf>
    <xf numFmtId="37" fontId="37" fillId="0" borderId="0" xfId="0" applyNumberFormat="1" applyFont="1" applyAlignment="1">
      <alignment horizontal="center" vertical="center"/>
    </xf>
    <xf numFmtId="165" fontId="24" fillId="0" borderId="3" xfId="0" applyNumberFormat="1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0" fontId="33" fillId="0" borderId="0" xfId="0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37" fontId="42" fillId="0" borderId="0" xfId="0" applyNumberFormat="1" applyFont="1" applyAlignment="1">
      <alignment horizontal="right" vertical="center"/>
    </xf>
    <xf numFmtId="0" fontId="43" fillId="0" borderId="0" xfId="0" applyFont="1"/>
    <xf numFmtId="0" fontId="53" fillId="0" borderId="1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68" fillId="0" borderId="3" xfId="0" applyFont="1" applyBorder="1" applyAlignment="1">
      <alignment horizontal="center" vertical="center" wrapText="1" readingOrder="2"/>
    </xf>
    <xf numFmtId="0" fontId="68" fillId="0" borderId="0" xfId="0" applyFont="1" applyAlignment="1">
      <alignment horizontal="center" vertical="center" wrapText="1" readingOrder="2"/>
    </xf>
    <xf numFmtId="0" fontId="67" fillId="0" borderId="3" xfId="0" applyFont="1" applyBorder="1" applyAlignment="1">
      <alignment vertical="center" wrapText="1"/>
    </xf>
    <xf numFmtId="0" fontId="67" fillId="0" borderId="0" xfId="0" applyFont="1" applyAlignment="1">
      <alignment vertical="center" wrapText="1"/>
    </xf>
    <xf numFmtId="0" fontId="68" fillId="0" borderId="1" xfId="0" applyFont="1" applyBorder="1" applyAlignment="1">
      <alignment horizontal="center" vertical="center" wrapText="1" readingOrder="2"/>
    </xf>
    <xf numFmtId="0" fontId="67" fillId="0" borderId="0" xfId="0" applyFont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59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 wrapText="1" readingOrder="2"/>
    </xf>
    <xf numFmtId="0" fontId="61" fillId="0" borderId="15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29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65" fillId="0" borderId="0" xfId="0" applyFont="1" applyAlignment="1">
      <alignment horizontal="right" vertical="center" readingOrder="2"/>
    </xf>
    <xf numFmtId="37" fontId="28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readingOrder="2"/>
    </xf>
    <xf numFmtId="164" fontId="7" fillId="0" borderId="2" xfId="0" applyNumberFormat="1" applyFont="1" applyFill="1" applyBorder="1" applyAlignment="1">
      <alignment horizontal="center" vertical="center" readingOrder="2"/>
    </xf>
    <xf numFmtId="0" fontId="13" fillId="0" borderId="0" xfId="0" applyFont="1" applyFill="1" applyAlignment="1">
      <alignment horizontal="center"/>
    </xf>
    <xf numFmtId="164" fontId="21" fillId="0" borderId="2" xfId="1" applyNumberFormat="1" applyFont="1" applyFill="1" applyBorder="1" applyAlignment="1">
      <alignment horizontal="center" vertical="center" readingOrder="2"/>
    </xf>
    <xf numFmtId="10" fontId="21" fillId="0" borderId="2" xfId="1" applyNumberFormat="1" applyFont="1" applyFill="1" applyBorder="1" applyAlignment="1">
      <alignment horizontal="center" vertical="center" readingOrder="2"/>
    </xf>
    <xf numFmtId="164" fontId="13" fillId="0" borderId="2" xfId="1" applyNumberFormat="1" applyFont="1" applyFill="1" applyBorder="1" applyAlignment="1">
      <alignment vertical="center"/>
    </xf>
    <xf numFmtId="0" fontId="15" fillId="0" borderId="0" xfId="0" applyFont="1" applyFill="1"/>
    <xf numFmtId="9" fontId="38" fillId="0" borderId="2" xfId="2" applyFont="1" applyFill="1" applyBorder="1" applyAlignment="1">
      <alignment horizontal="center" vertical="center" wrapText="1" readingOrder="2"/>
    </xf>
    <xf numFmtId="164" fontId="22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Alignment="1">
      <alignment vertical="center"/>
    </xf>
    <xf numFmtId="164" fontId="21" fillId="0" borderId="8" xfId="1" applyNumberFormat="1" applyFont="1" applyFill="1" applyBorder="1" applyAlignment="1">
      <alignment vertical="center"/>
    </xf>
    <xf numFmtId="164" fontId="21" fillId="0" borderId="0" xfId="1" applyNumberFormat="1" applyFont="1" applyFill="1" applyBorder="1" applyAlignment="1">
      <alignment vertical="center"/>
    </xf>
    <xf numFmtId="164" fontId="13" fillId="0" borderId="8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4" fontId="22" fillId="0" borderId="8" xfId="1" applyNumberFormat="1" applyFont="1" applyFill="1" applyBorder="1" applyAlignment="1">
      <alignment horizontal="center" vertical="center"/>
    </xf>
    <xf numFmtId="164" fontId="15" fillId="0" borderId="0" xfId="0" applyNumberFormat="1" applyFont="1" applyFill="1"/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10751</xdr:colOff>
      <xdr:row>0</xdr:row>
      <xdr:rowOff>27213</xdr:rowOff>
    </xdr:from>
    <xdr:to>
      <xdr:col>8</xdr:col>
      <xdr:colOff>598715</xdr:colOff>
      <xdr:row>35</xdr:row>
      <xdr:rowOff>176892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0F6363-3A95-219F-F2FC-A7B60D544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6777000" y="27213"/>
          <a:ext cx="5486535" cy="7579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tabSelected="1" view="pageBreakPreview" zoomScale="70" zoomScaleNormal="100" zoomScaleSheetLayoutView="70" workbookViewId="0">
      <selection activeCell="M26" sqref="M26"/>
    </sheetView>
  </sheetViews>
  <sheetFormatPr defaultColWidth="9.140625" defaultRowHeight="17.25"/>
  <cols>
    <col min="1" max="16384" width="9.140625" style="7"/>
  </cols>
  <sheetData>
    <row r="18" spans="1:13">
      <c r="M18" s="7" t="s">
        <v>52</v>
      </c>
    </row>
    <row r="24" spans="1:13" ht="15" customHeight="1">
      <c r="A24" s="287" t="s">
        <v>66</v>
      </c>
      <c r="B24" s="287"/>
      <c r="C24" s="287"/>
      <c r="D24" s="287"/>
      <c r="E24" s="287"/>
      <c r="F24" s="287"/>
      <c r="G24" s="287"/>
      <c r="H24" s="287"/>
      <c r="I24" s="287"/>
      <c r="J24" s="287"/>
      <c r="K24" s="18"/>
      <c r="L24" s="18"/>
    </row>
    <row r="25" spans="1:13" ht="15" customHeight="1">
      <c r="A25" s="287"/>
      <c r="B25" s="287"/>
      <c r="C25" s="287"/>
      <c r="D25" s="287"/>
      <c r="E25" s="287"/>
      <c r="F25" s="287"/>
      <c r="G25" s="287"/>
      <c r="H25" s="287"/>
      <c r="I25" s="287"/>
      <c r="J25" s="287"/>
      <c r="K25" s="18"/>
      <c r="L25" s="18"/>
    </row>
    <row r="26" spans="1:13" ht="15" customHeight="1">
      <c r="A26" s="287"/>
      <c r="B26" s="287"/>
      <c r="C26" s="287"/>
      <c r="D26" s="287"/>
      <c r="E26" s="287"/>
      <c r="F26" s="287"/>
      <c r="G26" s="287"/>
      <c r="H26" s="287"/>
      <c r="I26" s="287"/>
      <c r="J26" s="287"/>
      <c r="K26" s="18"/>
      <c r="L26" s="18"/>
    </row>
    <row r="28" spans="1:13" ht="15" customHeight="1">
      <c r="A28" s="287" t="s">
        <v>194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</row>
    <row r="29" spans="1:13" ht="15" customHeight="1">
      <c r="A29" s="287"/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</row>
    <row r="30" spans="1:13" ht="15" customHeight="1">
      <c r="A30" s="287"/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</row>
    <row r="31" spans="1:13" ht="15" customHeight="1">
      <c r="A31" s="287"/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7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67" t="s">
        <v>127</v>
      </c>
      <c r="B1" s="367"/>
      <c r="C1" s="367"/>
      <c r="D1" s="367"/>
      <c r="E1" s="367"/>
      <c r="F1" s="367"/>
      <c r="G1" s="367"/>
      <c r="H1" s="367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21">
      <c r="A2" s="367" t="s">
        <v>50</v>
      </c>
      <c r="B2" s="367"/>
      <c r="C2" s="367"/>
      <c r="D2" s="367"/>
      <c r="E2" s="367"/>
      <c r="F2" s="367"/>
      <c r="G2" s="367"/>
      <c r="H2" s="367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21">
      <c r="A3" s="367" t="s">
        <v>128</v>
      </c>
      <c r="B3" s="367"/>
      <c r="C3" s="367"/>
      <c r="D3" s="367"/>
      <c r="E3" s="367"/>
      <c r="F3" s="367"/>
      <c r="G3" s="367"/>
      <c r="H3" s="367"/>
      <c r="I3" s="220"/>
      <c r="J3" s="220"/>
      <c r="K3" s="220"/>
      <c r="L3" s="220"/>
      <c r="M3" s="220"/>
      <c r="N3" s="220"/>
      <c r="O3" s="220"/>
      <c r="P3" s="220"/>
      <c r="Q3" s="220"/>
    </row>
    <row r="5" spans="1:17" ht="25.5">
      <c r="A5" s="360" t="s">
        <v>129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</row>
    <row r="7" spans="1:17" ht="30">
      <c r="A7" s="221" t="s">
        <v>130</v>
      </c>
      <c r="B7" s="221" t="s">
        <v>131</v>
      </c>
      <c r="C7" s="221" t="s">
        <v>132</v>
      </c>
      <c r="D7" s="221" t="s">
        <v>133</v>
      </c>
      <c r="E7" s="221" t="s">
        <v>134</v>
      </c>
      <c r="F7" s="222" t="s">
        <v>135</v>
      </c>
      <c r="G7" s="221" t="s">
        <v>136</v>
      </c>
      <c r="H7" s="222" t="s">
        <v>137</v>
      </c>
    </row>
    <row r="8" spans="1:17" ht="17.25">
      <c r="A8" s="368" t="s">
        <v>138</v>
      </c>
      <c r="B8" s="369" t="s">
        <v>139</v>
      </c>
      <c r="C8" s="223" t="s">
        <v>140</v>
      </c>
      <c r="D8" s="223"/>
      <c r="E8" s="223"/>
      <c r="F8" s="223"/>
      <c r="G8" s="223"/>
      <c r="H8" s="223"/>
    </row>
    <row r="9" spans="1:17" ht="17.25">
      <c r="A9" s="368"/>
      <c r="B9" s="369"/>
      <c r="C9" s="223" t="s">
        <v>141</v>
      </c>
      <c r="D9" s="223"/>
      <c r="E9" s="223"/>
      <c r="F9" s="223"/>
      <c r="G9" s="223"/>
      <c r="H9" s="223"/>
    </row>
    <row r="10" spans="1:17" ht="17.25">
      <c r="A10" s="368" t="s">
        <v>138</v>
      </c>
      <c r="B10" s="369" t="s">
        <v>142</v>
      </c>
      <c r="C10" s="223" t="s">
        <v>140</v>
      </c>
      <c r="D10" s="223"/>
      <c r="E10" s="223"/>
      <c r="F10" s="223"/>
      <c r="G10" s="223"/>
      <c r="H10" s="223"/>
    </row>
    <row r="11" spans="1:17" ht="17.25">
      <c r="A11" s="368"/>
      <c r="B11" s="369"/>
      <c r="C11" s="223" t="s">
        <v>143</v>
      </c>
      <c r="D11" s="223"/>
      <c r="E11" s="223"/>
      <c r="F11" s="223"/>
      <c r="G11" s="223"/>
      <c r="H11" s="223"/>
    </row>
    <row r="12" spans="1:17" ht="57">
      <c r="A12" s="225" t="s">
        <v>144</v>
      </c>
      <c r="B12" s="224" t="s">
        <v>145</v>
      </c>
      <c r="C12" s="223" t="s">
        <v>146</v>
      </c>
      <c r="D12" s="223"/>
      <c r="E12" s="223"/>
      <c r="F12" s="223"/>
      <c r="G12" s="223"/>
      <c r="H12" s="223"/>
    </row>
    <row r="13" spans="1:17" ht="17.25">
      <c r="A13" s="368" t="s">
        <v>147</v>
      </c>
      <c r="B13" s="368" t="s">
        <v>147</v>
      </c>
      <c r="C13" s="223" t="s">
        <v>148</v>
      </c>
      <c r="D13" s="223"/>
      <c r="E13" s="223"/>
      <c r="F13" s="223"/>
      <c r="G13" s="223"/>
      <c r="H13" s="223"/>
    </row>
    <row r="14" spans="1:17" ht="17.25">
      <c r="A14" s="368"/>
      <c r="B14" s="368"/>
      <c r="C14" s="223" t="s">
        <v>149</v>
      </c>
      <c r="D14" s="223"/>
      <c r="E14" s="223"/>
      <c r="F14" s="223"/>
      <c r="G14" s="223"/>
      <c r="H14" s="223"/>
    </row>
    <row r="15" spans="1:17" ht="17.25">
      <c r="A15" s="368"/>
      <c r="B15" s="368"/>
      <c r="C15" s="223" t="s">
        <v>150</v>
      </c>
      <c r="D15" s="223"/>
      <c r="E15" s="223"/>
      <c r="F15" s="223"/>
      <c r="G15" s="223"/>
      <c r="H15" s="223"/>
    </row>
    <row r="16" spans="1:17" ht="17.25">
      <c r="A16" s="368"/>
      <c r="B16" s="368"/>
      <c r="C16" s="223" t="s">
        <v>151</v>
      </c>
      <c r="D16" s="223"/>
      <c r="E16" s="223"/>
      <c r="F16" s="223"/>
      <c r="G16" s="223"/>
      <c r="H16" s="223"/>
    </row>
    <row r="18" spans="1:6" ht="17.25">
      <c r="A18" s="370" t="s">
        <v>152</v>
      </c>
      <c r="B18" s="370"/>
      <c r="C18" s="370"/>
      <c r="D18" s="370"/>
      <c r="E18" s="370"/>
      <c r="F18" s="370"/>
    </row>
    <row r="28" spans="1:6">
      <c r="A28" t="s">
        <v>153</v>
      </c>
    </row>
    <row r="61" spans="34:34">
      <c r="AH61" t="s">
        <v>154</v>
      </c>
    </row>
  </sheetData>
  <mergeCells count="11">
    <mergeCell ref="A10:A11"/>
    <mergeCell ref="B10:B11"/>
    <mergeCell ref="A13:A16"/>
    <mergeCell ref="B13:B16"/>
    <mergeCell ref="A18:F18"/>
    <mergeCell ref="A1:H1"/>
    <mergeCell ref="A2:H2"/>
    <mergeCell ref="A3:H3"/>
    <mergeCell ref="A5:Q5"/>
    <mergeCell ref="A8:A9"/>
    <mergeCell ref="B8:B9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N44"/>
  <sheetViews>
    <sheetView rightToLeft="1" view="pageBreakPreview" topLeftCell="A40" zoomScale="110" zoomScaleNormal="100" zoomScaleSheetLayoutView="110" workbookViewId="0">
      <selection activeCell="A45" sqref="A45:XFD50"/>
    </sheetView>
  </sheetViews>
  <sheetFormatPr defaultColWidth="9.140625" defaultRowHeight="21.75"/>
  <cols>
    <col min="1" max="1" width="43" style="101" customWidth="1"/>
    <col min="2" max="2" width="0.7109375" style="101" customWidth="1"/>
    <col min="3" max="3" width="22.85546875" style="101" customWidth="1"/>
    <col min="4" max="4" width="0.7109375" style="101" customWidth="1"/>
    <col min="5" max="5" width="18.42578125" style="68" customWidth="1"/>
    <col min="6" max="6" width="1.42578125" style="68" customWidth="1"/>
    <col min="7" max="7" width="21.7109375" style="68" customWidth="1"/>
    <col min="8" max="8" width="1.42578125" style="68" customWidth="1"/>
    <col min="9" max="9" width="19.5703125" style="68" customWidth="1"/>
    <col min="10" max="10" width="1.28515625" style="101" customWidth="1"/>
    <col min="11" max="11" width="22" style="101" customWidth="1"/>
    <col min="12" max="12" width="0.7109375" style="101" customWidth="1"/>
    <col min="13" max="13" width="25.5703125" style="101" customWidth="1"/>
    <col min="14" max="15" width="18" style="101" customWidth="1"/>
    <col min="16" max="16" width="15.28515625" style="101" bestFit="1" customWidth="1"/>
    <col min="17" max="16384" width="9.140625" style="101"/>
  </cols>
  <sheetData>
    <row r="1" spans="1:14" s="128" customFormat="1" ht="18.75">
      <c r="A1" s="333" t="s">
        <v>80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4" s="128" customFormat="1" ht="18.75">
      <c r="A2" s="333" t="s">
        <v>50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4" s="128" customFormat="1" ht="18.75">
      <c r="A3" s="333" t="str">
        <f>' سهام'!A3:W3</f>
        <v>برای ماه منتهی به 1403/10/30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4">
      <c r="A4" s="323" t="s">
        <v>190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</row>
    <row r="5" spans="1:14" ht="22.5" thickBot="1">
      <c r="A5" s="129"/>
      <c r="B5" s="129"/>
      <c r="C5" s="129"/>
      <c r="D5" s="128"/>
      <c r="E5" s="61"/>
      <c r="F5" s="61"/>
      <c r="G5" s="61"/>
      <c r="H5" s="61"/>
      <c r="I5" s="61"/>
      <c r="J5" s="129"/>
      <c r="K5" s="129"/>
      <c r="L5" s="129"/>
    </row>
    <row r="6" spans="1:14" ht="37.5" customHeight="1" thickBot="1">
      <c r="A6" s="371" t="s">
        <v>18</v>
      </c>
      <c r="B6" s="371"/>
      <c r="C6" s="371"/>
      <c r="D6" s="132"/>
      <c r="E6" s="372" t="s">
        <v>197</v>
      </c>
      <c r="F6" s="372"/>
      <c r="G6" s="372"/>
      <c r="H6" s="372"/>
      <c r="I6" s="371" t="s">
        <v>198</v>
      </c>
      <c r="J6" s="371"/>
      <c r="K6" s="371"/>
      <c r="L6" s="371"/>
    </row>
    <row r="7" spans="1:14" ht="37.5">
      <c r="A7" s="173" t="s">
        <v>14</v>
      </c>
      <c r="B7" s="132"/>
      <c r="C7" s="173" t="s">
        <v>9</v>
      </c>
      <c r="D7" s="168"/>
      <c r="E7" s="79" t="s">
        <v>15</v>
      </c>
      <c r="F7" s="80"/>
      <c r="G7" s="79" t="s">
        <v>16</v>
      </c>
      <c r="H7" s="81"/>
      <c r="I7" s="79" t="s">
        <v>15</v>
      </c>
      <c r="J7" s="132"/>
      <c r="K7" s="173" t="s">
        <v>16</v>
      </c>
      <c r="L7" s="132"/>
    </row>
    <row r="8" spans="1:14">
      <c r="A8" s="174" t="s">
        <v>99</v>
      </c>
      <c r="B8" s="132"/>
      <c r="C8" s="179">
        <v>228580617005</v>
      </c>
      <c r="D8" s="168"/>
      <c r="E8" s="64">
        <f>VLOOKUP(A8,'سود سپرده بانکی'!$A$7:$N$41,8,0)</f>
        <v>2422</v>
      </c>
      <c r="F8" s="80"/>
      <c r="G8" s="100">
        <f>E8/$E$43</f>
        <v>2.0467926136951375E-7</v>
      </c>
      <c r="H8" s="88"/>
      <c r="I8" s="64">
        <f>VLOOKUP(A8,'سود سپرده بانکی'!$A$7:$N$41,14,0)</f>
        <v>2422</v>
      </c>
      <c r="J8" s="132"/>
      <c r="K8" s="100">
        <f>I8/$I$43</f>
        <v>2.0467926136951375E-7</v>
      </c>
      <c r="L8" s="132"/>
    </row>
    <row r="9" spans="1:14">
      <c r="A9" s="174" t="s">
        <v>93</v>
      </c>
      <c r="B9" s="132"/>
      <c r="C9" s="179">
        <v>-310058720239</v>
      </c>
      <c r="D9" s="168"/>
      <c r="E9" s="64">
        <f>VLOOKUP(A9,'سود سپرده بانکی'!$A$7:$N$41,8,0)</f>
        <v>6464</v>
      </c>
      <c r="F9" s="80"/>
      <c r="G9" s="100">
        <f t="shared" ref="G9:G42" si="0">E9/$E$43</f>
        <v>5.4626207493498634E-7</v>
      </c>
      <c r="H9" s="88"/>
      <c r="I9" s="64">
        <f>VLOOKUP(A9,'سود سپرده بانکی'!$A$7:$N$41,14,0)</f>
        <v>6464</v>
      </c>
      <c r="J9" s="132"/>
      <c r="K9" s="100">
        <f t="shared" ref="K9:K42" si="1">I9/$I$43</f>
        <v>5.4626207493498634E-7</v>
      </c>
      <c r="L9" s="132"/>
    </row>
    <row r="10" spans="1:14">
      <c r="A10" s="174" t="s">
        <v>178</v>
      </c>
      <c r="B10" s="132"/>
      <c r="C10" s="179" t="s">
        <v>182</v>
      </c>
      <c r="D10" s="168"/>
      <c r="E10" s="64">
        <f>VLOOKUP(A10,'سود سپرده بانکی'!$A$7:$N$41,8,0)</f>
        <v>318323181</v>
      </c>
      <c r="F10" s="80"/>
      <c r="G10" s="100">
        <f t="shared" si="0"/>
        <v>2.6900971743961204E-2</v>
      </c>
      <c r="H10" s="88"/>
      <c r="I10" s="64">
        <f>VLOOKUP(A10,'سود سپرده بانکی'!$A$7:$N$41,14,0)</f>
        <v>318323181</v>
      </c>
      <c r="J10" s="132"/>
      <c r="K10" s="100">
        <f t="shared" si="1"/>
        <v>2.6900971743961204E-2</v>
      </c>
      <c r="L10" s="132"/>
    </row>
    <row r="11" spans="1:14">
      <c r="A11" s="174" t="s">
        <v>98</v>
      </c>
      <c r="B11" s="7"/>
      <c r="C11" s="179">
        <v>217918818004</v>
      </c>
      <c r="D11" s="7"/>
      <c r="E11" s="64">
        <f>VLOOKUP(A11,'سود سپرده بانکی'!$A$7:$N$41,8,0)</f>
        <v>1350755573</v>
      </c>
      <c r="F11" s="7"/>
      <c r="G11" s="100">
        <f t="shared" si="0"/>
        <v>0.11415014573591838</v>
      </c>
      <c r="H11" s="7"/>
      <c r="I11" s="64">
        <f>VLOOKUP(A11,'سود سپرده بانکی'!$A$7:$N$41,14,0)</f>
        <v>1350755573</v>
      </c>
      <c r="J11" s="7"/>
      <c r="K11" s="100">
        <f t="shared" si="1"/>
        <v>0.11415014573591838</v>
      </c>
      <c r="L11" s="132"/>
    </row>
    <row r="12" spans="1:14">
      <c r="A12" s="198" t="s">
        <v>174</v>
      </c>
      <c r="B12" s="7"/>
      <c r="C12" s="179">
        <v>407480984009</v>
      </c>
      <c r="D12" s="7"/>
      <c r="E12" s="64">
        <f>VLOOKUP(A12,'سود سپرده بانکی'!$A$7:$N$41,8,0)</f>
        <v>256665686.31147543</v>
      </c>
      <c r="F12" s="7"/>
      <c r="G12" s="100">
        <f t="shared" si="0"/>
        <v>2.1690397643737452E-2</v>
      </c>
      <c r="H12" s="7"/>
      <c r="I12" s="64">
        <f>VLOOKUP(A12,'سود سپرده بانکی'!$A$7:$N$41,14,0)</f>
        <v>256665686.31147543</v>
      </c>
      <c r="J12" s="7"/>
      <c r="K12" s="100">
        <f t="shared" si="1"/>
        <v>2.1690397643737452E-2</v>
      </c>
      <c r="L12" s="132"/>
    </row>
    <row r="13" spans="1:14">
      <c r="A13" s="198" t="s">
        <v>172</v>
      </c>
      <c r="B13" s="7"/>
      <c r="C13" s="179">
        <v>407482631001</v>
      </c>
      <c r="D13" s="7"/>
      <c r="E13" s="64">
        <f>VLOOKUP(A13,'سود سپرده بانکی'!$A$7:$N$41,8,0)</f>
        <v>3542319945.7377052</v>
      </c>
      <c r="F13" s="7"/>
      <c r="G13" s="100">
        <f t="shared" si="0"/>
        <v>0.29935566888030118</v>
      </c>
      <c r="H13" s="7"/>
      <c r="I13" s="64">
        <f>VLOOKUP(A13,'سود سپرده بانکی'!$A$7:$N$41,14,0)</f>
        <v>3542319945.7377052</v>
      </c>
      <c r="J13" s="7"/>
      <c r="K13" s="100">
        <f t="shared" si="1"/>
        <v>0.29935566888030118</v>
      </c>
      <c r="L13" s="132"/>
    </row>
    <row r="14" spans="1:14">
      <c r="A14" s="174" t="s">
        <v>207</v>
      </c>
      <c r="B14" s="7"/>
      <c r="C14" s="179">
        <v>7001004711013</v>
      </c>
      <c r="D14" s="7"/>
      <c r="E14" s="64">
        <f>VLOOKUP(A14,'سود سپرده بانکی'!$A$7:$N$41,8,0)</f>
        <v>249657534</v>
      </c>
      <c r="F14" s="7"/>
      <c r="G14" s="100">
        <f t="shared" si="0"/>
        <v>2.1098150146347756E-2</v>
      </c>
      <c r="H14" s="7"/>
      <c r="I14" s="64">
        <f>VLOOKUP(A14,'سود سپرده بانکی'!$A$7:$N$41,14,0)</f>
        <v>249657534</v>
      </c>
      <c r="J14" s="7"/>
      <c r="K14" s="100">
        <f t="shared" si="1"/>
        <v>2.1098150146347756E-2</v>
      </c>
      <c r="L14" s="132"/>
    </row>
    <row r="15" spans="1:14">
      <c r="A15" s="174" t="s">
        <v>96</v>
      </c>
      <c r="B15" s="132"/>
      <c r="C15" s="179">
        <v>86481039984291</v>
      </c>
      <c r="D15" s="168"/>
      <c r="E15" s="64">
        <f>VLOOKUP(A15,'سود سپرده بانکی'!$A$7:$N$41,8,0)</f>
        <v>5675</v>
      </c>
      <c r="F15" s="80"/>
      <c r="G15" s="100">
        <f t="shared" si="0"/>
        <v>4.7958497451362125E-7</v>
      </c>
      <c r="H15" s="88"/>
      <c r="I15" s="64">
        <f>VLOOKUP(A15,'سود سپرده بانکی'!$A$7:$N$41,14,0)</f>
        <v>5675</v>
      </c>
      <c r="J15" s="132"/>
      <c r="K15" s="100">
        <f t="shared" si="1"/>
        <v>4.7958497451362125E-7</v>
      </c>
      <c r="L15" s="132"/>
      <c r="N15" s="172"/>
    </row>
    <row r="16" spans="1:14">
      <c r="A16" s="174" t="s">
        <v>101</v>
      </c>
      <c r="B16" s="132"/>
      <c r="C16" s="179">
        <v>359490219</v>
      </c>
      <c r="D16" s="168"/>
      <c r="E16" s="64">
        <f>VLOOKUP(A16,'سود سپرده بانکی'!$A$7:$N$41,8,0)</f>
        <v>1422</v>
      </c>
      <c r="F16" s="80"/>
      <c r="G16" s="100">
        <f t="shared" si="0"/>
        <v>1.2017089581645274E-7</v>
      </c>
      <c r="H16" s="88"/>
      <c r="I16" s="64">
        <f>VLOOKUP(A16,'سود سپرده بانکی'!$A$7:$N$41,14,0)</f>
        <v>1422</v>
      </c>
      <c r="J16" s="132"/>
      <c r="K16" s="100">
        <f t="shared" si="1"/>
        <v>1.2017089581645274E-7</v>
      </c>
      <c r="L16" s="132"/>
      <c r="N16" s="172"/>
    </row>
    <row r="17" spans="1:14">
      <c r="A17" s="174" t="s">
        <v>208</v>
      </c>
      <c r="B17" s="132"/>
      <c r="C17" s="179">
        <v>479604482557</v>
      </c>
      <c r="D17" s="168"/>
      <c r="E17" s="64">
        <f>VLOOKUP(A17,'سود سپرده بانکی'!$A$7:$N$41,8,0)</f>
        <v>216308216.06557378</v>
      </c>
      <c r="F17" s="80"/>
      <c r="G17" s="100">
        <f t="shared" si="0"/>
        <v>1.8279853795400012E-2</v>
      </c>
      <c r="H17" s="88"/>
      <c r="I17" s="64">
        <f>VLOOKUP(A17,'سود سپرده بانکی'!$A$7:$N$41,14,0)</f>
        <v>216308216.06557378</v>
      </c>
      <c r="J17" s="132"/>
      <c r="K17" s="100">
        <f t="shared" si="1"/>
        <v>1.8279853795400012E-2</v>
      </c>
      <c r="L17" s="132"/>
      <c r="N17" s="172"/>
    </row>
    <row r="18" spans="1:14">
      <c r="A18" s="174" t="s">
        <v>209</v>
      </c>
      <c r="B18" s="132"/>
      <c r="C18" s="179">
        <v>479604464102</v>
      </c>
      <c r="D18" s="168"/>
      <c r="E18" s="64">
        <f>VLOOKUP(A18,'سود سپرده بانکی'!$A$7:$N$41,8,0)</f>
        <v>339041102.45901638</v>
      </c>
      <c r="F18" s="80"/>
      <c r="G18" s="100">
        <f t="shared" si="0"/>
        <v>2.8651809424119365E-2</v>
      </c>
      <c r="H18" s="88"/>
      <c r="I18" s="64">
        <f>VLOOKUP(A18,'سود سپرده بانکی'!$A$17:$N$41,14,0)</f>
        <v>339041102.45901638</v>
      </c>
      <c r="J18" s="132"/>
      <c r="K18" s="100">
        <f t="shared" si="1"/>
        <v>2.8651809424119365E-2</v>
      </c>
      <c r="L18" s="132"/>
      <c r="N18" s="172"/>
    </row>
    <row r="19" spans="1:14">
      <c r="A19" s="174" t="s">
        <v>173</v>
      </c>
      <c r="B19" s="132"/>
      <c r="C19" s="179">
        <v>209303152272683</v>
      </c>
      <c r="D19" s="168"/>
      <c r="E19" s="64">
        <f>VLOOKUP(A19,'سود سپرده بانکی'!$A$7:$N$41,8,0)</f>
        <v>1064213428</v>
      </c>
      <c r="F19" s="80"/>
      <c r="G19" s="100">
        <f t="shared" si="0"/>
        <v>8.9934937399900161E-2</v>
      </c>
      <c r="H19" s="88"/>
      <c r="I19" s="64">
        <f>VLOOKUP(A19,'سود سپرده بانکی'!$A$17:$N$41,14,0)</f>
        <v>1064213428</v>
      </c>
      <c r="J19" s="132"/>
      <c r="K19" s="100">
        <f t="shared" si="1"/>
        <v>8.9934937399900161E-2</v>
      </c>
      <c r="L19" s="132"/>
      <c r="N19" s="172"/>
    </row>
    <row r="20" spans="1:14">
      <c r="A20" s="174" t="s">
        <v>110</v>
      </c>
      <c r="B20" s="132"/>
      <c r="C20" s="255" t="s">
        <v>214</v>
      </c>
      <c r="D20" s="168"/>
      <c r="E20" s="64">
        <f>VLOOKUP(A20,'سود سپرده بانکی'!$A$7:$N$41,8,0)</f>
        <v>454397</v>
      </c>
      <c r="F20" s="80"/>
      <c r="G20" s="100">
        <f t="shared" si="0"/>
        <v>3.840034778221426E-5</v>
      </c>
      <c r="H20" s="88"/>
      <c r="I20" s="64">
        <f>VLOOKUP(A20,'سود سپرده بانکی'!$A$17:$N$41,14,0)</f>
        <v>454397</v>
      </c>
      <c r="J20" s="132"/>
      <c r="K20" s="100">
        <f t="shared" si="1"/>
        <v>3.840034778221426E-5</v>
      </c>
      <c r="L20" s="132"/>
      <c r="N20" s="172"/>
    </row>
    <row r="21" spans="1:14">
      <c r="A21" s="174" t="s">
        <v>117</v>
      </c>
      <c r="B21" s="132"/>
      <c r="C21" s="255" t="s">
        <v>215</v>
      </c>
      <c r="D21" s="168"/>
      <c r="E21" s="64">
        <f>VLOOKUP(A21,'سود سپرده بانکی'!$A$7:$N$41,8,0)</f>
        <v>366515753</v>
      </c>
      <c r="F21" s="80"/>
      <c r="G21" s="100">
        <f t="shared" si="0"/>
        <v>3.0973647235479414E-2</v>
      </c>
      <c r="H21" s="88"/>
      <c r="I21" s="64">
        <f>VLOOKUP(A21,'سود سپرده بانکی'!$A$17:$N$41,14,0)</f>
        <v>366515753</v>
      </c>
      <c r="J21" s="132"/>
      <c r="K21" s="100">
        <f t="shared" si="1"/>
        <v>3.0973647235479414E-2</v>
      </c>
      <c r="L21" s="132"/>
      <c r="N21" s="172"/>
    </row>
    <row r="22" spans="1:14">
      <c r="A22" s="174" t="s">
        <v>161</v>
      </c>
      <c r="B22" s="132"/>
      <c r="C22" s="255" t="s">
        <v>216</v>
      </c>
      <c r="D22" s="168"/>
      <c r="E22" s="64">
        <f>VLOOKUP(A22,'سود سپرده بانکی'!$A$7:$N$41,8,0)</f>
        <v>64106507</v>
      </c>
      <c r="F22" s="80"/>
      <c r="G22" s="100">
        <f t="shared" si="0"/>
        <v>5.4175361278858639E-3</v>
      </c>
      <c r="H22" s="88"/>
      <c r="I22" s="64">
        <f>VLOOKUP(A22,'سود سپرده بانکی'!$A$17:$N$41,14,0)</f>
        <v>64106507</v>
      </c>
      <c r="J22" s="132"/>
      <c r="K22" s="100">
        <f t="shared" si="1"/>
        <v>5.4175361278858639E-3</v>
      </c>
      <c r="L22" s="132"/>
      <c r="N22" s="172"/>
    </row>
    <row r="23" spans="1:14">
      <c r="A23" s="174" t="s">
        <v>162</v>
      </c>
      <c r="B23" s="132"/>
      <c r="C23" s="255" t="s">
        <v>217</v>
      </c>
      <c r="D23" s="168"/>
      <c r="E23" s="64">
        <f>VLOOKUP(A23,'سود سپرده بانکی'!$A$7:$N$41,8,0)</f>
        <v>75405822</v>
      </c>
      <c r="F23" s="80"/>
      <c r="G23" s="100">
        <f t="shared" si="0"/>
        <v>6.3724227704050496E-3</v>
      </c>
      <c r="H23" s="88"/>
      <c r="I23" s="64">
        <f>VLOOKUP(A23,'سود سپرده بانکی'!$A$17:$N$41,14,0)</f>
        <v>75405822</v>
      </c>
      <c r="J23" s="132"/>
      <c r="K23" s="100">
        <f t="shared" si="1"/>
        <v>6.3724227704050496E-3</v>
      </c>
      <c r="L23" s="132"/>
      <c r="N23" s="172"/>
    </row>
    <row r="24" spans="1:14">
      <c r="A24" s="174" t="s">
        <v>163</v>
      </c>
      <c r="B24" s="132"/>
      <c r="C24" s="255" t="s">
        <v>218</v>
      </c>
      <c r="D24" s="168"/>
      <c r="E24" s="64">
        <f>VLOOKUP(A24,'سود سپرده بانکی'!$A$7:$N$41,8,0)</f>
        <v>397935616</v>
      </c>
      <c r="F24" s="80"/>
      <c r="G24" s="100">
        <f t="shared" si="0"/>
        <v>3.3628888503510514E-2</v>
      </c>
      <c r="H24" s="88"/>
      <c r="I24" s="64">
        <f>VLOOKUP(A24,'سود سپرده بانکی'!$A$17:$N$41,14,0)</f>
        <v>397935616</v>
      </c>
      <c r="J24" s="132"/>
      <c r="K24" s="100">
        <f t="shared" si="1"/>
        <v>3.3628888503510514E-2</v>
      </c>
      <c r="L24" s="132"/>
      <c r="N24" s="172"/>
    </row>
    <row r="25" spans="1:14">
      <c r="A25" s="174" t="s">
        <v>164</v>
      </c>
      <c r="B25" s="7"/>
      <c r="C25" s="179">
        <v>7001004144834</v>
      </c>
      <c r="D25" s="7"/>
      <c r="E25" s="64">
        <f>VLOOKUP(A25,'سود سپرده بانکی'!$A$7:$N$41,8,0)</f>
        <v>755759589</v>
      </c>
      <c r="F25" s="7"/>
      <c r="G25" s="100">
        <f t="shared" si="0"/>
        <v>6.3868007617443143E-2</v>
      </c>
      <c r="H25" s="7"/>
      <c r="I25" s="64">
        <f>VLOOKUP(A25,'سود سپرده بانکی'!$A$17:$N$41,14,0)</f>
        <v>755759589</v>
      </c>
      <c r="J25" s="7"/>
      <c r="K25" s="100">
        <f t="shared" si="1"/>
        <v>6.3868007617443143E-2</v>
      </c>
      <c r="L25" s="132"/>
      <c r="N25" s="172"/>
    </row>
    <row r="26" spans="1:14">
      <c r="A26" s="174" t="s">
        <v>124</v>
      </c>
      <c r="B26" s="7"/>
      <c r="C26" s="179">
        <v>7001003694364</v>
      </c>
      <c r="D26" s="7"/>
      <c r="E26" s="64">
        <f>VLOOKUP(A26,'سود سپرده بانکی'!$A$7:$N$41,8,0)</f>
        <v>14581849</v>
      </c>
      <c r="F26" s="7"/>
      <c r="G26" s="100">
        <f t="shared" si="0"/>
        <v>1.232288225731537E-3</v>
      </c>
      <c r="H26" s="7"/>
      <c r="I26" s="64">
        <f>VLOOKUP(A26,'سود سپرده بانکی'!$A$17:$N$41,14,0)</f>
        <v>14581849</v>
      </c>
      <c r="J26" s="7"/>
      <c r="K26" s="100">
        <f t="shared" si="1"/>
        <v>1.232288225731537E-3</v>
      </c>
      <c r="L26" s="132"/>
      <c r="N26" s="172"/>
    </row>
    <row r="27" spans="1:14">
      <c r="A27" s="174" t="s">
        <v>116</v>
      </c>
      <c r="B27" s="7"/>
      <c r="C27" s="179">
        <v>7001003556987</v>
      </c>
      <c r="D27" s="7"/>
      <c r="E27" s="64">
        <f>VLOOKUP(A27,'سود سپرده بانکی'!$A$7:$N$41,8,0)</f>
        <v>1276628425</v>
      </c>
      <c r="F27" s="7"/>
      <c r="G27" s="100">
        <f t="shared" si="0"/>
        <v>0.10788578161532852</v>
      </c>
      <c r="H27" s="7"/>
      <c r="I27" s="64">
        <f>VLOOKUP(A27,'سود سپرده بانکی'!$A$17:$N$41,14,0)</f>
        <v>1276628425</v>
      </c>
      <c r="J27" s="7"/>
      <c r="K27" s="100">
        <f t="shared" si="1"/>
        <v>0.10788578161532852</v>
      </c>
      <c r="L27" s="132"/>
      <c r="N27" s="172"/>
    </row>
    <row r="28" spans="1:14">
      <c r="A28" s="174" t="s">
        <v>115</v>
      </c>
      <c r="B28" s="7"/>
      <c r="C28" s="179">
        <v>7001003527830</v>
      </c>
      <c r="D28" s="7"/>
      <c r="E28" s="64">
        <f>VLOOKUP(A28,'سود سپرده بانکی'!$A$7:$N$41,8,0)</f>
        <v>73020205</v>
      </c>
      <c r="F28" s="7"/>
      <c r="G28" s="100">
        <f t="shared" si="0"/>
        <v>6.1708181768994532E-3</v>
      </c>
      <c r="H28" s="7"/>
      <c r="I28" s="64">
        <f>VLOOKUP(A28,'سود سپرده بانکی'!$A$17:$N$41,14,0)</f>
        <v>73020205</v>
      </c>
      <c r="J28" s="7"/>
      <c r="K28" s="100">
        <f t="shared" si="1"/>
        <v>6.1708181768994532E-3</v>
      </c>
      <c r="L28" s="132"/>
      <c r="N28" s="172"/>
    </row>
    <row r="29" spans="1:14">
      <c r="A29" s="174" t="s">
        <v>113</v>
      </c>
      <c r="B29" s="7"/>
      <c r="C29" s="179">
        <v>7001003400925</v>
      </c>
      <c r="D29" s="7"/>
      <c r="E29" s="64">
        <f>VLOOKUP(A29,'سود سپرده بانکی'!$A$7:$N$41,8,0)</f>
        <v>38373288</v>
      </c>
      <c r="F29" s="7"/>
      <c r="G29" s="100">
        <f t="shared" si="0"/>
        <v>3.242863849776889E-3</v>
      </c>
      <c r="H29" s="7"/>
      <c r="I29" s="64">
        <f>VLOOKUP(A29,'سود سپرده بانکی'!$A$17:$N$41,14,0)</f>
        <v>38373288</v>
      </c>
      <c r="J29" s="7"/>
      <c r="K29" s="100">
        <f t="shared" si="1"/>
        <v>3.242863849776889E-3</v>
      </c>
      <c r="L29" s="132"/>
      <c r="N29" s="172"/>
    </row>
    <row r="30" spans="1:14">
      <c r="A30" s="174" t="s">
        <v>114</v>
      </c>
      <c r="B30" s="7"/>
      <c r="C30" s="179">
        <v>7001003374935</v>
      </c>
      <c r="D30" s="7"/>
      <c r="E30" s="64">
        <f>VLOOKUP(A30,'سود سپرده بانکی'!$A$7:$N$41,8,0)</f>
        <v>8146233</v>
      </c>
      <c r="F30" s="7"/>
      <c r="G30" s="100">
        <f t="shared" si="0"/>
        <v>6.8842483624440877E-4</v>
      </c>
      <c r="H30" s="7"/>
      <c r="I30" s="64">
        <f>VLOOKUP(A30,'سود سپرده بانکی'!$A$17:$N$41,14,0)</f>
        <v>8146233</v>
      </c>
      <c r="J30" s="7"/>
      <c r="K30" s="100">
        <f t="shared" si="1"/>
        <v>6.8842483624440877E-4</v>
      </c>
      <c r="L30" s="132"/>
      <c r="N30" s="172"/>
    </row>
    <row r="31" spans="1:14">
      <c r="A31" s="174" t="s">
        <v>112</v>
      </c>
      <c r="B31" s="7"/>
      <c r="C31" s="179">
        <v>7001003374403</v>
      </c>
      <c r="D31" s="7"/>
      <c r="E31" s="64">
        <f>VLOOKUP(A31,'سود سپرده بانکی'!$A$7:$N$41,8,0)</f>
        <v>32057877</v>
      </c>
      <c r="F31" s="7"/>
      <c r="G31" s="100">
        <f t="shared" si="0"/>
        <v>2.7091587883710665E-3</v>
      </c>
      <c r="H31" s="7"/>
      <c r="I31" s="64">
        <f>VLOOKUP(A31,'سود سپرده بانکی'!$A$17:$N$41,14,0)</f>
        <v>32057877</v>
      </c>
      <c r="J31" s="7"/>
      <c r="K31" s="100">
        <f t="shared" si="1"/>
        <v>2.7091587883710665E-3</v>
      </c>
      <c r="L31" s="132"/>
      <c r="N31" s="172"/>
    </row>
    <row r="32" spans="1:14">
      <c r="A32" s="174" t="s">
        <v>125</v>
      </c>
      <c r="B32" s="7"/>
      <c r="C32" s="179" t="s">
        <v>219</v>
      </c>
      <c r="D32" s="7"/>
      <c r="E32" s="64">
        <f>VLOOKUP(A32,'سود سپرده بانکی'!$A$7:$N$41,8,0)</f>
        <v>1793</v>
      </c>
      <c r="F32" s="7"/>
      <c r="G32" s="100">
        <f t="shared" si="0"/>
        <v>1.5152349943663837E-7</v>
      </c>
      <c r="H32" s="7"/>
      <c r="I32" s="64">
        <f>VLOOKUP(A32,'سود سپرده بانکی'!$A$17:$N$41,14,0)</f>
        <v>1793</v>
      </c>
      <c r="J32" s="7"/>
      <c r="K32" s="100">
        <f t="shared" si="1"/>
        <v>1.5152349943663837E-7</v>
      </c>
      <c r="L32" s="132"/>
    </row>
    <row r="33" spans="1:14">
      <c r="A33" s="174" t="s">
        <v>111</v>
      </c>
      <c r="B33" s="7"/>
      <c r="C33" s="179">
        <v>24845478</v>
      </c>
      <c r="D33" s="7"/>
      <c r="E33" s="64">
        <f>VLOOKUP(A33,'سود سپرده بانکی'!$A$7:$N$41,8,0)</f>
        <v>509259025</v>
      </c>
      <c r="F33" s="7"/>
      <c r="G33" s="100">
        <f t="shared" si="0"/>
        <v>4.3036647845895434E-2</v>
      </c>
      <c r="H33" s="7"/>
      <c r="I33" s="64">
        <f>VLOOKUP(A33,'سود سپرده بانکی'!$A$7:$N$41,14,0)</f>
        <v>509259025</v>
      </c>
      <c r="J33" s="7"/>
      <c r="K33" s="100">
        <f t="shared" si="1"/>
        <v>4.3036647845895434E-2</v>
      </c>
      <c r="L33" s="132"/>
      <c r="N33" s="172"/>
    </row>
    <row r="34" spans="1:14">
      <c r="A34" s="174" t="s">
        <v>210</v>
      </c>
      <c r="B34" s="7"/>
      <c r="C34" s="179">
        <v>479604611065</v>
      </c>
      <c r="D34" s="7"/>
      <c r="E34" s="64">
        <f>VLOOKUP(A34,'سود سپرده بانکی'!$A$7:$N$41,8,0)</f>
        <v>106500000</v>
      </c>
      <c r="F34" s="7"/>
      <c r="G34" s="100">
        <f t="shared" si="0"/>
        <v>9.0001409314009965E-3</v>
      </c>
      <c r="H34" s="7"/>
      <c r="I34" s="64">
        <f>VLOOKUP(A34,'سود سپرده بانکی'!$A$7:$N$41,14,0)</f>
        <v>106500000</v>
      </c>
      <c r="J34" s="7"/>
      <c r="K34" s="100">
        <f t="shared" si="1"/>
        <v>9.0001409314009965E-3</v>
      </c>
      <c r="L34" s="132"/>
      <c r="N34" s="172"/>
    </row>
    <row r="35" spans="1:14">
      <c r="A35" s="174" t="s">
        <v>211</v>
      </c>
      <c r="B35" s="7"/>
      <c r="C35" s="179">
        <v>479604588559</v>
      </c>
      <c r="D35" s="7"/>
      <c r="E35" s="64">
        <f>VLOOKUP(A35,'سود سپرده بانکی'!$A$7:$N$41,8,0)</f>
        <v>73811064.098360658</v>
      </c>
      <c r="F35" s="7"/>
      <c r="G35" s="100">
        <f t="shared" si="0"/>
        <v>6.2376523866846797E-3</v>
      </c>
      <c r="H35" s="7"/>
      <c r="I35" s="64">
        <f>VLOOKUP(A35,'سود سپرده بانکی'!$A$7:$N$41,14,0)</f>
        <v>73811064.098360658</v>
      </c>
      <c r="J35" s="7"/>
      <c r="K35" s="100">
        <f t="shared" si="1"/>
        <v>6.2376523866846797E-3</v>
      </c>
      <c r="L35" s="132"/>
      <c r="N35" s="172"/>
    </row>
    <row r="36" spans="1:14">
      <c r="A36" s="174" t="s">
        <v>212</v>
      </c>
      <c r="B36" s="132"/>
      <c r="C36" s="179">
        <v>479604581790</v>
      </c>
      <c r="D36" s="168"/>
      <c r="E36" s="64">
        <f>VLOOKUP(A36,'سود سپرده بانکی'!$A$7:$N$41,8,0)</f>
        <v>15724180.327868853</v>
      </c>
      <c r="F36" s="80"/>
      <c r="G36" s="100">
        <f t="shared" si="0"/>
        <v>1.3288247791697916E-3</v>
      </c>
      <c r="H36" s="88"/>
      <c r="I36" s="64">
        <f>VLOOKUP(A36,'سود سپرده بانکی'!$A$7:$N$41,14,0)</f>
        <v>15724180.327868853</v>
      </c>
      <c r="J36" s="132"/>
      <c r="K36" s="100">
        <f t="shared" si="1"/>
        <v>1.3288247791697916E-3</v>
      </c>
      <c r="L36" s="132"/>
      <c r="N36" s="172"/>
    </row>
    <row r="37" spans="1:14">
      <c r="A37" s="174" t="s">
        <v>213</v>
      </c>
      <c r="B37" s="132"/>
      <c r="C37" s="179">
        <v>479604567790</v>
      </c>
      <c r="D37" s="168"/>
      <c r="E37" s="64">
        <f>VLOOKUP(A37,'سود سپرده بانکی'!$A$7:$N$41,8,0)</f>
        <v>67622948.114754096</v>
      </c>
      <c r="F37" s="80"/>
      <c r="G37" s="100">
        <f t="shared" si="0"/>
        <v>5.7147048190573169E-3</v>
      </c>
      <c r="H37" s="88"/>
      <c r="I37" s="64">
        <f>VLOOKUP(A37,'سود سپرده بانکی'!$A$7:$N$41,14,0)</f>
        <v>67622948.114754096</v>
      </c>
      <c r="J37" s="132"/>
      <c r="K37" s="100">
        <f t="shared" si="1"/>
        <v>5.7147048190573169E-3</v>
      </c>
      <c r="L37" s="132"/>
    </row>
    <row r="38" spans="1:14">
      <c r="A38" s="174" t="s">
        <v>179</v>
      </c>
      <c r="B38" s="132"/>
      <c r="C38" s="179">
        <v>479604349703</v>
      </c>
      <c r="D38" s="168"/>
      <c r="E38" s="64">
        <f>VLOOKUP(A38,'سود سپرده بانکی'!$A$7:$N$41,8,0)</f>
        <v>561194070.49180329</v>
      </c>
      <c r="F38" s="80"/>
      <c r="G38" s="100">
        <f t="shared" si="0"/>
        <v>4.7425593655331597E-2</v>
      </c>
      <c r="H38" s="88"/>
      <c r="I38" s="64">
        <f>VLOOKUP(A38,'سود سپرده بانکی'!$A$7:$N$41,14,0)</f>
        <v>561194070.49180329</v>
      </c>
      <c r="J38" s="132"/>
      <c r="K38" s="100">
        <f t="shared" si="1"/>
        <v>4.7425593655331597E-2</v>
      </c>
      <c r="L38" s="132"/>
    </row>
    <row r="39" spans="1:14">
      <c r="A39" s="174" t="s">
        <v>180</v>
      </c>
      <c r="B39" s="132"/>
      <c r="C39" s="179">
        <v>479604275643</v>
      </c>
      <c r="D39" s="168"/>
      <c r="E39" s="64">
        <f>VLOOKUP(A39,'سود سپرده بانکی'!$A$7:$N$41,8,0)</f>
        <v>7193950.819672131</v>
      </c>
      <c r="F39" s="80"/>
      <c r="G39" s="100">
        <f t="shared" si="0"/>
        <v>6.0794902563959525E-4</v>
      </c>
      <c r="H39" s="88"/>
      <c r="I39" s="64">
        <f>VLOOKUP(A39,'سود سپرده بانکی'!$A$7:$N$41,14,0)</f>
        <v>7193950.819672131</v>
      </c>
      <c r="J39" s="132"/>
      <c r="K39" s="100">
        <f t="shared" si="1"/>
        <v>6.0794902563959525E-4</v>
      </c>
      <c r="L39" s="132"/>
    </row>
    <row r="40" spans="1:14">
      <c r="A40" s="174" t="s">
        <v>181</v>
      </c>
      <c r="B40" s="132"/>
      <c r="C40" s="179">
        <v>479604255640</v>
      </c>
      <c r="D40" s="168"/>
      <c r="E40" s="64">
        <f>VLOOKUP(A40,'سود سپرده بانکی'!$A$7:$N$41,8,0)</f>
        <v>51541748.114754103</v>
      </c>
      <c r="F40" s="80"/>
      <c r="G40" s="100">
        <f t="shared" si="0"/>
        <v>4.3557088909254322E-3</v>
      </c>
      <c r="H40" s="88"/>
      <c r="I40" s="64">
        <f>VLOOKUP(A40,'سود سپرده بانکی'!$A$7:$N$41,14,0)</f>
        <v>51541748.114754103</v>
      </c>
      <c r="J40" s="132"/>
      <c r="K40" s="100">
        <f t="shared" si="1"/>
        <v>4.3557088909254322E-3</v>
      </c>
      <c r="L40" s="132"/>
      <c r="N40" s="172"/>
    </row>
    <row r="41" spans="1:14">
      <c r="A41" s="174" t="s">
        <v>95</v>
      </c>
      <c r="B41" s="132"/>
      <c r="C41" s="179">
        <v>12485068674801</v>
      </c>
      <c r="D41" s="168"/>
      <c r="E41" s="64">
        <f>VLOOKUP(A41,'سود سپرده بانکی'!$A$7:$N$41,8,0)</f>
        <v>3126</v>
      </c>
      <c r="F41" s="80"/>
      <c r="G41" s="100">
        <f t="shared" si="0"/>
        <v>2.6417315071886872E-7</v>
      </c>
      <c r="H41" s="88"/>
      <c r="I41" s="64">
        <f>VLOOKUP(A41,'سود سپرده بانکی'!$A$7:$N$41,14,0)</f>
        <v>3126</v>
      </c>
      <c r="J41" s="132"/>
      <c r="K41" s="100">
        <f t="shared" si="1"/>
        <v>2.6417315071886872E-7</v>
      </c>
      <c r="L41" s="132"/>
      <c r="N41" s="172"/>
    </row>
    <row r="42" spans="1:14" ht="22.5" thickBot="1">
      <c r="A42" s="174" t="s">
        <v>97</v>
      </c>
      <c r="B42" s="132"/>
      <c r="C42" s="179">
        <v>1.00510810707074E+17</v>
      </c>
      <c r="D42" s="168"/>
      <c r="E42" s="64">
        <f>VLOOKUP(A42,'سود سپرده بانکی'!$A$7:$N$41,8,0)</f>
        <v>9921</v>
      </c>
      <c r="F42" s="80"/>
      <c r="G42" s="100">
        <f t="shared" si="0"/>
        <v>8.3840749465191824E-7</v>
      </c>
      <c r="H42" s="88"/>
      <c r="I42" s="64">
        <f>VLOOKUP(A42,'سود سپرده بانکی'!$A$7:$N$41,14,0)</f>
        <v>9921</v>
      </c>
      <c r="J42" s="132"/>
      <c r="K42" s="100">
        <f t="shared" si="1"/>
        <v>8.3840749465191824E-7</v>
      </c>
      <c r="L42" s="132"/>
      <c r="N42" s="172"/>
    </row>
    <row r="43" spans="1:14" ht="22.5" thickBot="1">
      <c r="A43" s="175" t="s">
        <v>2</v>
      </c>
      <c r="B43" s="171"/>
      <c r="D43" s="175"/>
      <c r="E43" s="396">
        <f>SUM(E8:E42)</f>
        <v>11833148037.540985</v>
      </c>
      <c r="F43" s="397"/>
      <c r="G43" s="398">
        <f>SUM(G8:G42)</f>
        <v>1</v>
      </c>
      <c r="H43" s="397"/>
      <c r="I43" s="396">
        <f>SUM(I8:I42)</f>
        <v>11833148037.540985</v>
      </c>
      <c r="J43" s="397"/>
      <c r="K43" s="398">
        <f>SUM(K8:K42)</f>
        <v>1</v>
      </c>
      <c r="L43" s="132"/>
    </row>
    <row r="44" spans="1:14" ht="22.5" thickTop="1"/>
  </sheetData>
  <autoFilter ref="A7:L43" xr:uid="{00000000-0009-0000-0000-00000C000000}">
    <sortState xmlns:xlrd2="http://schemas.microsoft.com/office/spreadsheetml/2017/richdata2" ref="A8:L42">
      <sortCondition sortBy="cellColor" ref="I8:I42" dxfId="4"/>
      <sortCondition sortBy="cellColor" ref="E8:E42" dxfId="3"/>
      <sortCondition sortBy="cellColor" ref="E8:E42" dxfId="2"/>
      <sortCondition descending="1" sortBy="cellColor" ref="E8:E42" dxfId="1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2" type="noConversion"/>
  <conditionalFormatting sqref="A22:A40 A1:A15 A42:A1048576">
    <cfRule type="duplicateValues" dxfId="0" priority="3"/>
  </conditionalFormatting>
  <pageMargins left="0.7" right="0.7" top="0.75" bottom="0.75" header="0.3" footer="0.3"/>
  <pageSetup paperSize="9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G13"/>
  <sheetViews>
    <sheetView rightToLeft="1" view="pageBreakPreview" topLeftCell="A4" zoomScale="85" zoomScaleNormal="100" zoomScaleSheetLayoutView="85" workbookViewId="0">
      <selection activeCell="R7" sqref="R1:R1048576"/>
    </sheetView>
  </sheetViews>
  <sheetFormatPr defaultColWidth="9.140625" defaultRowHeight="30.75" customHeight="1"/>
  <cols>
    <col min="1" max="1" width="37.5703125" style="128" customWidth="1"/>
    <col min="2" max="2" width="0.5703125" style="128" customWidth="1"/>
    <col min="3" max="3" width="14" style="128" customWidth="1"/>
    <col min="4" max="4" width="0.42578125" style="128" customWidth="1"/>
    <col min="5" max="5" width="14" style="128" customWidth="1"/>
    <col min="6" max="6" width="0.5703125" style="128" customWidth="1"/>
    <col min="7" max="7" width="22.5703125" style="73" customWidth="1"/>
    <col min="8" max="8" width="0.42578125" style="73" customWidth="1"/>
    <col min="9" max="9" width="14" style="73" customWidth="1"/>
    <col min="10" max="10" width="0.7109375" style="73" customWidth="1"/>
    <col min="11" max="11" width="22.5703125" style="73" customWidth="1"/>
    <col min="12" max="12" width="0.7109375" style="73" customWidth="1"/>
    <col min="13" max="13" width="24.5703125" style="73" customWidth="1"/>
    <col min="14" max="14" width="0.5703125" style="73" customWidth="1"/>
    <col min="15" max="15" width="18.140625" style="73" customWidth="1"/>
    <col min="16" max="16" width="0.5703125" style="73" customWidth="1"/>
    <col min="17" max="17" width="26.140625" style="73" customWidth="1"/>
    <col min="18" max="18" width="4.28515625" style="128" customWidth="1"/>
    <col min="19" max="19" width="6.7109375" style="195" customWidth="1"/>
    <col min="20" max="20" width="9.42578125" style="193" customWidth="1"/>
    <col min="21" max="21" width="14.5703125" style="128" bestFit="1" customWidth="1"/>
    <col min="22" max="22" width="16" style="193" customWidth="1"/>
    <col min="23" max="23" width="6.42578125" style="128" customWidth="1"/>
    <col min="24" max="24" width="17.85546875" style="128" customWidth="1"/>
    <col min="25" max="25" width="15.42578125" style="128" customWidth="1"/>
    <col min="26" max="26" width="3.28515625" style="128" customWidth="1"/>
    <col min="27" max="27" width="4.28515625" style="128" customWidth="1"/>
    <col min="28" max="28" width="7.5703125" style="195" customWidth="1"/>
    <col min="29" max="29" width="13.85546875" style="193" customWidth="1"/>
    <col min="30" max="30" width="6.42578125" style="128" customWidth="1"/>
    <col min="31" max="31" width="16" style="193" customWidth="1"/>
    <col min="32" max="32" width="6.42578125" style="128" customWidth="1"/>
    <col min="33" max="33" width="13.140625" style="128" customWidth="1"/>
    <col min="34" max="34" width="21" style="128" customWidth="1"/>
    <col min="35" max="16384" width="9.140625" style="128"/>
  </cols>
  <sheetData>
    <row r="1" spans="1:33" s="101" customFormat="1" ht="24.6" customHeight="1">
      <c r="A1" s="366" t="s">
        <v>80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S1" s="196"/>
      <c r="T1" s="194"/>
      <c r="V1" s="194"/>
      <c r="AB1" s="196"/>
      <c r="AC1" s="194"/>
      <c r="AE1" s="194"/>
    </row>
    <row r="2" spans="1:33" s="101" customFormat="1" ht="24.6" customHeight="1">
      <c r="A2" s="366" t="s">
        <v>50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S2" s="196"/>
      <c r="T2" s="194"/>
      <c r="V2" s="194"/>
      <c r="AB2" s="196"/>
      <c r="AC2" s="194"/>
      <c r="AE2" s="194"/>
    </row>
    <row r="3" spans="1:33" s="101" customFormat="1" ht="24.6" customHeight="1">
      <c r="A3" s="366" t="str">
        <f>' سهام'!A3:W3</f>
        <v>برای ماه منتهی به 1403/10/30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S3" s="196"/>
      <c r="T3" s="194"/>
      <c r="V3" s="194"/>
      <c r="AB3" s="196"/>
      <c r="AC3" s="194"/>
      <c r="AE3" s="194"/>
    </row>
    <row r="4" spans="1:33" ht="30.75" customHeight="1">
      <c r="A4" s="373" t="s">
        <v>155</v>
      </c>
      <c r="B4" s="373"/>
      <c r="C4" s="373"/>
      <c r="D4" s="373"/>
      <c r="E4" s="373"/>
      <c r="F4" s="373"/>
      <c r="G4" s="373"/>
      <c r="H4" s="69"/>
      <c r="I4" s="70"/>
      <c r="J4" s="70"/>
      <c r="K4" s="70"/>
      <c r="L4" s="70"/>
      <c r="M4" s="70"/>
      <c r="N4" s="70"/>
      <c r="O4" s="67"/>
      <c r="P4" s="70"/>
      <c r="Q4" s="70"/>
    </row>
    <row r="5" spans="1:33" ht="21.6" customHeight="1" thickBot="1">
      <c r="A5" s="191"/>
      <c r="B5" s="374"/>
      <c r="C5" s="374"/>
      <c r="D5" s="374"/>
      <c r="E5" s="374"/>
      <c r="F5" s="159"/>
      <c r="G5" s="375" t="s">
        <v>197</v>
      </c>
      <c r="H5" s="375"/>
      <c r="I5" s="375"/>
      <c r="J5" s="375"/>
      <c r="K5" s="375"/>
      <c r="L5" s="70"/>
      <c r="M5" s="375" t="s">
        <v>198</v>
      </c>
      <c r="N5" s="375"/>
      <c r="O5" s="375"/>
      <c r="P5" s="375"/>
      <c r="Q5" s="375"/>
    </row>
    <row r="6" spans="1:33" ht="42" customHeight="1" thickBot="1">
      <c r="A6" s="19" t="s">
        <v>32</v>
      </c>
      <c r="B6" s="160"/>
      <c r="C6" s="161" t="s">
        <v>21</v>
      </c>
      <c r="D6" s="160"/>
      <c r="E6" s="161" t="s">
        <v>29</v>
      </c>
      <c r="F6" s="160"/>
      <c r="G6" s="71" t="s">
        <v>51</v>
      </c>
      <c r="H6" s="72"/>
      <c r="I6" s="71" t="s">
        <v>34</v>
      </c>
      <c r="J6" s="72"/>
      <c r="K6" s="71" t="s">
        <v>35</v>
      </c>
      <c r="L6" s="70"/>
      <c r="M6" s="71" t="s">
        <v>51</v>
      </c>
      <c r="N6" s="72"/>
      <c r="O6" s="71" t="s">
        <v>34</v>
      </c>
      <c r="P6" s="72"/>
      <c r="Q6" s="71" t="s">
        <v>35</v>
      </c>
    </row>
    <row r="7" spans="1:33" ht="30" customHeight="1">
      <c r="A7" s="198" t="s">
        <v>169</v>
      </c>
      <c r="B7" s="164"/>
      <c r="C7" s="163" t="s">
        <v>171</v>
      </c>
      <c r="D7" s="101"/>
      <c r="E7" s="84">
        <v>26</v>
      </c>
      <c r="F7" s="101"/>
      <c r="G7" s="163">
        <v>6266240222</v>
      </c>
      <c r="H7" s="163"/>
      <c r="I7" s="163">
        <v>0</v>
      </c>
      <c r="J7" s="163"/>
      <c r="K7" s="163">
        <f>G7+I7</f>
        <v>6266240222</v>
      </c>
      <c r="L7" s="163"/>
      <c r="M7" s="163">
        <v>6266240222</v>
      </c>
      <c r="N7" s="163"/>
      <c r="O7" s="163">
        <v>0</v>
      </c>
      <c r="P7" s="163"/>
      <c r="Q7" s="163">
        <f>M7+O7</f>
        <v>6266240222</v>
      </c>
      <c r="S7" s="197"/>
      <c r="U7" s="202"/>
      <c r="W7" s="200"/>
      <c r="X7" s="137"/>
      <c r="AB7" s="197"/>
      <c r="AF7" s="200"/>
      <c r="AG7" s="137"/>
    </row>
    <row r="8" spans="1:33" ht="30" customHeight="1">
      <c r="A8" s="198" t="s">
        <v>119</v>
      </c>
      <c r="B8" s="164"/>
      <c r="C8" s="163" t="s">
        <v>104</v>
      </c>
      <c r="D8" s="101"/>
      <c r="E8" s="84">
        <v>15</v>
      </c>
      <c r="F8" s="101"/>
      <c r="G8" s="163">
        <v>8972672685</v>
      </c>
      <c r="H8" s="163"/>
      <c r="I8" s="163">
        <v>0</v>
      </c>
      <c r="J8" s="163"/>
      <c r="K8" s="163">
        <f t="shared" ref="K8:K11" si="0">G8+I8</f>
        <v>8972672685</v>
      </c>
      <c r="L8" s="163"/>
      <c r="M8" s="163">
        <v>8972672685</v>
      </c>
      <c r="N8" s="163"/>
      <c r="O8" s="163">
        <v>0</v>
      </c>
      <c r="P8" s="163"/>
      <c r="Q8" s="163">
        <f t="shared" ref="Q8:Q11" si="1">M8+O8</f>
        <v>8972672685</v>
      </c>
      <c r="R8" s="202"/>
      <c r="S8" s="194"/>
      <c r="U8" s="202"/>
      <c r="W8" s="200"/>
      <c r="X8" s="137"/>
      <c r="AB8" s="196"/>
      <c r="AD8" s="200"/>
      <c r="AF8" s="200"/>
      <c r="AG8" s="137"/>
    </row>
    <row r="9" spans="1:33" ht="30" customHeight="1">
      <c r="A9" s="198" t="s">
        <v>201</v>
      </c>
      <c r="B9" s="164"/>
      <c r="C9" s="163" t="s">
        <v>167</v>
      </c>
      <c r="D9" s="101"/>
      <c r="E9" s="84">
        <v>23</v>
      </c>
      <c r="F9" s="101"/>
      <c r="G9" s="163">
        <v>1309046357</v>
      </c>
      <c r="H9" s="163"/>
      <c r="I9" s="163">
        <v>0</v>
      </c>
      <c r="J9" s="163"/>
      <c r="K9" s="163">
        <f t="shared" si="0"/>
        <v>1309046357</v>
      </c>
      <c r="L9" s="163"/>
      <c r="M9" s="163">
        <v>1309046357</v>
      </c>
      <c r="N9" s="163"/>
      <c r="O9" s="163">
        <v>0</v>
      </c>
      <c r="P9" s="163"/>
      <c r="Q9" s="163">
        <f t="shared" si="1"/>
        <v>1309046357</v>
      </c>
      <c r="R9" s="202"/>
      <c r="S9" s="194"/>
      <c r="U9" s="202"/>
      <c r="W9" s="200"/>
      <c r="X9" s="137"/>
      <c r="AB9" s="196"/>
      <c r="AD9" s="200"/>
      <c r="AF9" s="200"/>
      <c r="AG9" s="137"/>
    </row>
    <row r="10" spans="1:33" ht="30" customHeight="1">
      <c r="A10" s="198" t="s">
        <v>105</v>
      </c>
      <c r="B10" s="164"/>
      <c r="C10" s="163" t="s">
        <v>123</v>
      </c>
      <c r="D10" s="101"/>
      <c r="E10" s="84">
        <v>23</v>
      </c>
      <c r="F10" s="101"/>
      <c r="G10" s="163">
        <v>1298748528</v>
      </c>
      <c r="H10" s="163"/>
      <c r="I10" s="163">
        <v>0</v>
      </c>
      <c r="J10" s="163"/>
      <c r="K10" s="163">
        <f t="shared" si="0"/>
        <v>1298748528</v>
      </c>
      <c r="L10" s="163"/>
      <c r="M10" s="163">
        <v>1298748528</v>
      </c>
      <c r="N10" s="163"/>
      <c r="O10" s="163">
        <v>0</v>
      </c>
      <c r="P10" s="163"/>
      <c r="Q10" s="163">
        <f t="shared" si="1"/>
        <v>1298748528</v>
      </c>
      <c r="S10" s="194"/>
      <c r="U10" s="202"/>
      <c r="W10" s="200"/>
      <c r="X10" s="137"/>
      <c r="AB10" s="196"/>
      <c r="AD10" s="204"/>
      <c r="AF10" s="200"/>
      <c r="AG10" s="137"/>
    </row>
    <row r="11" spans="1:33" ht="30" customHeight="1">
      <c r="A11" s="198" t="s">
        <v>202</v>
      </c>
      <c r="B11" s="164"/>
      <c r="C11" s="163" t="s">
        <v>107</v>
      </c>
      <c r="D11" s="101"/>
      <c r="E11" s="84">
        <v>20.5</v>
      </c>
      <c r="F11" s="101"/>
      <c r="G11" s="163">
        <v>4198533198</v>
      </c>
      <c r="H11" s="163"/>
      <c r="I11" s="163">
        <v>0</v>
      </c>
      <c r="J11" s="163"/>
      <c r="K11" s="163">
        <f t="shared" si="0"/>
        <v>4198533198</v>
      </c>
      <c r="L11" s="163"/>
      <c r="M11" s="163">
        <v>4198533198</v>
      </c>
      <c r="N11" s="163"/>
      <c r="O11" s="163">
        <v>0</v>
      </c>
      <c r="P11" s="163"/>
      <c r="Q11" s="163">
        <f t="shared" si="1"/>
        <v>4198533198</v>
      </c>
      <c r="R11" s="202"/>
      <c r="S11" s="194"/>
      <c r="U11" s="202"/>
      <c r="W11" s="200"/>
      <c r="X11" s="137"/>
      <c r="AB11" s="196"/>
      <c r="AD11" s="204"/>
      <c r="AF11" s="200"/>
      <c r="AG11" s="137"/>
    </row>
    <row r="12" spans="1:33" s="101" customFormat="1" ht="24.75" customHeight="1" thickBot="1">
      <c r="A12" s="234" t="s">
        <v>2</v>
      </c>
      <c r="B12" s="235"/>
      <c r="C12" s="236"/>
      <c r="D12" s="237"/>
      <c r="E12" s="238"/>
      <c r="F12" s="253">
        <f>SUM(F7:F11)</f>
        <v>0</v>
      </c>
      <c r="G12" s="399">
        <f>SUM(G7:G11)</f>
        <v>22045240990</v>
      </c>
      <c r="H12" s="400"/>
      <c r="I12" s="399">
        <f>SUM(I7:I11)</f>
        <v>0</v>
      </c>
      <c r="J12" s="400">
        <f>SUM(J7:J11)</f>
        <v>0</v>
      </c>
      <c r="K12" s="399">
        <f>SUM(K7:K11)</f>
        <v>22045240990</v>
      </c>
      <c r="L12" s="400"/>
      <c r="M12" s="399">
        <f>SUM(M7:M11)</f>
        <v>22045240990</v>
      </c>
      <c r="N12" s="400"/>
      <c r="O12" s="399">
        <f>SUM(O7:O11)</f>
        <v>0</v>
      </c>
      <c r="P12" s="400"/>
      <c r="Q12" s="399">
        <f>SUM(Q7:Q11)</f>
        <v>22045240990</v>
      </c>
      <c r="S12" s="195"/>
      <c r="T12" s="194"/>
      <c r="U12" s="202"/>
      <c r="V12" s="194"/>
      <c r="X12" s="162"/>
      <c r="AB12" s="196"/>
      <c r="AC12" s="194"/>
      <c r="AE12" s="194"/>
      <c r="AG12" s="162"/>
    </row>
    <row r="13" spans="1:33" ht="30.75" customHeight="1" thickTop="1">
      <c r="H13" s="67"/>
      <c r="J13" s="67"/>
      <c r="L13" s="67"/>
      <c r="P13" s="67"/>
    </row>
  </sheetData>
  <autoFilter ref="A6:Q11" xr:uid="{00000000-0009-0000-0000-000006000000}">
    <sortState xmlns:xlrd2="http://schemas.microsoft.com/office/spreadsheetml/2017/richdata2" ref="A7:Q11">
      <sortCondition descending="1" ref="A6:A11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printOptions horizontalCentered="1"/>
  <pageMargins left="0" right="0" top="0" bottom="0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N43"/>
  <sheetViews>
    <sheetView rightToLeft="1" view="pageBreakPreview" topLeftCell="A28" zoomScaleNormal="100" zoomScaleSheetLayoutView="100" workbookViewId="0">
      <selection activeCell="O30" sqref="O1:X1048576"/>
    </sheetView>
  </sheetViews>
  <sheetFormatPr defaultColWidth="9.140625" defaultRowHeight="30.75" customHeight="1"/>
  <cols>
    <col min="1" max="1" width="30" style="128" customWidth="1"/>
    <col min="2" max="2" width="0.85546875" style="128" customWidth="1"/>
    <col min="3" max="3" width="1" style="128" customWidth="1"/>
    <col min="4" max="4" width="15.85546875" style="73" customWidth="1"/>
    <col min="5" max="5" width="0.85546875" style="73" customWidth="1"/>
    <col min="6" max="6" width="10.85546875" style="73" customWidth="1"/>
    <col min="7" max="7" width="0.7109375" style="73" customWidth="1"/>
    <col min="8" max="8" width="15.28515625" style="73" customWidth="1"/>
    <col min="9" max="9" width="0.7109375" style="73" customWidth="1"/>
    <col min="10" max="10" width="16" style="73" customWidth="1"/>
    <col min="11" max="11" width="0.5703125" style="73" customWidth="1"/>
    <col min="12" max="12" width="10.42578125" style="73" customWidth="1"/>
    <col min="13" max="13" width="0.5703125" style="73" customWidth="1"/>
    <col min="14" max="14" width="14.7109375" style="73" customWidth="1"/>
    <col min="15" max="16384" width="9.140625" style="128"/>
  </cols>
  <sheetData>
    <row r="1" spans="1:14" ht="30.75" customHeight="1">
      <c r="A1" s="308" t="s">
        <v>80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</row>
    <row r="2" spans="1:14" ht="30.75" customHeight="1">
      <c r="A2" s="308" t="s">
        <v>50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</row>
    <row r="3" spans="1:14" ht="30.75" customHeight="1">
      <c r="A3" s="308" t="str">
        <f>' سهام'!A3:W3</f>
        <v>برای ماه منتهی به 1403/10/30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</row>
    <row r="4" spans="1:14" ht="30.75" customHeight="1">
      <c r="A4" s="373" t="s">
        <v>156</v>
      </c>
      <c r="B4" s="373"/>
      <c r="C4" s="373"/>
      <c r="D4" s="373"/>
      <c r="E4" s="69"/>
      <c r="F4" s="70"/>
      <c r="G4" s="70"/>
      <c r="H4" s="70"/>
      <c r="I4" s="70"/>
      <c r="J4" s="70"/>
      <c r="K4" s="70"/>
      <c r="L4" s="67"/>
      <c r="M4" s="70"/>
      <c r="N4" s="70"/>
    </row>
    <row r="5" spans="1:14" ht="30.75" customHeight="1" thickBot="1">
      <c r="A5" s="191"/>
      <c r="B5" s="244"/>
      <c r="C5" s="159"/>
      <c r="D5" s="375" t="s">
        <v>197</v>
      </c>
      <c r="E5" s="375"/>
      <c r="F5" s="375"/>
      <c r="G5" s="375"/>
      <c r="H5" s="375"/>
      <c r="I5" s="70"/>
      <c r="J5" s="375" t="s">
        <v>198</v>
      </c>
      <c r="K5" s="375"/>
      <c r="L5" s="375"/>
      <c r="M5" s="375"/>
      <c r="N5" s="375"/>
    </row>
    <row r="6" spans="1:14" ht="42" customHeight="1" thickBot="1">
      <c r="A6" s="19" t="s">
        <v>32</v>
      </c>
      <c r="B6" s="160"/>
      <c r="C6" s="160"/>
      <c r="D6" s="71" t="s">
        <v>51</v>
      </c>
      <c r="E6" s="72"/>
      <c r="F6" s="71" t="s">
        <v>34</v>
      </c>
      <c r="G6" s="72"/>
      <c r="H6" s="71" t="s">
        <v>35</v>
      </c>
      <c r="I6" s="70"/>
      <c r="J6" s="71" t="s">
        <v>51</v>
      </c>
      <c r="K6" s="72"/>
      <c r="L6" s="71" t="s">
        <v>34</v>
      </c>
      <c r="M6" s="72"/>
      <c r="N6" s="71" t="s">
        <v>35</v>
      </c>
    </row>
    <row r="7" spans="1:14" ht="17.45" customHeight="1">
      <c r="A7" s="198" t="s">
        <v>97</v>
      </c>
      <c r="B7" s="164"/>
      <c r="C7" s="101"/>
      <c r="D7" s="64">
        <v>9921</v>
      </c>
      <c r="E7" s="64"/>
      <c r="F7" s="64">
        <v>0</v>
      </c>
      <c r="G7" s="64"/>
      <c r="H7" s="64">
        <f>D7+F7</f>
        <v>9921</v>
      </c>
      <c r="I7" s="67"/>
      <c r="J7" s="137">
        <v>9921</v>
      </c>
      <c r="K7" s="64"/>
      <c r="L7" s="64">
        <v>0</v>
      </c>
      <c r="M7" s="64"/>
      <c r="N7" s="64">
        <f>J7+L7</f>
        <v>9921</v>
      </c>
    </row>
    <row r="8" spans="1:14" ht="17.45" customHeight="1">
      <c r="A8" s="198" t="s">
        <v>95</v>
      </c>
      <c r="B8" s="164"/>
      <c r="C8" s="101"/>
      <c r="D8" s="64">
        <v>3126</v>
      </c>
      <c r="E8" s="64"/>
      <c r="F8" s="64">
        <v>0</v>
      </c>
      <c r="G8" s="64"/>
      <c r="H8" s="64">
        <f t="shared" ref="H8:H41" si="0">D8+F8</f>
        <v>3126</v>
      </c>
      <c r="I8" s="67"/>
      <c r="J8" s="64">
        <v>3126</v>
      </c>
      <c r="K8" s="64"/>
      <c r="L8" s="64">
        <v>0</v>
      </c>
      <c r="M8" s="64"/>
      <c r="N8" s="64">
        <f t="shared" ref="N8:N41" si="1">J8+L8</f>
        <v>3126</v>
      </c>
    </row>
    <row r="9" spans="1:14" ht="17.45" customHeight="1">
      <c r="A9" s="198" t="s">
        <v>181</v>
      </c>
      <c r="B9" s="164"/>
      <c r="C9" s="101"/>
      <c r="D9" s="64">
        <v>51541748.114754103</v>
      </c>
      <c r="E9" s="64"/>
      <c r="F9" s="64">
        <v>0</v>
      </c>
      <c r="G9" s="64"/>
      <c r="H9" s="64">
        <f t="shared" si="0"/>
        <v>51541748.114754103</v>
      </c>
      <c r="I9" s="67"/>
      <c r="J9" s="64">
        <v>51541748.114754103</v>
      </c>
      <c r="K9" s="64"/>
      <c r="L9" s="64">
        <v>0</v>
      </c>
      <c r="M9" s="64"/>
      <c r="N9" s="64">
        <f t="shared" si="1"/>
        <v>51541748.114754103</v>
      </c>
    </row>
    <row r="10" spans="1:14" ht="17.45" customHeight="1">
      <c r="A10" s="198" t="s">
        <v>180</v>
      </c>
      <c r="B10" s="164"/>
      <c r="C10" s="101"/>
      <c r="D10" s="64">
        <v>7193950.819672131</v>
      </c>
      <c r="E10" s="64"/>
      <c r="F10" s="64">
        <v>0</v>
      </c>
      <c r="G10" s="64"/>
      <c r="H10" s="64">
        <f t="shared" si="0"/>
        <v>7193950.819672131</v>
      </c>
      <c r="I10" s="67"/>
      <c r="J10" s="64">
        <v>7193950.819672131</v>
      </c>
      <c r="K10" s="64"/>
      <c r="L10" s="64">
        <v>0</v>
      </c>
      <c r="M10" s="64"/>
      <c r="N10" s="64">
        <f t="shared" si="1"/>
        <v>7193950.819672131</v>
      </c>
    </row>
    <row r="11" spans="1:14" ht="17.45" customHeight="1">
      <c r="A11" s="198" t="s">
        <v>179</v>
      </c>
      <c r="B11" s="164"/>
      <c r="C11" s="101"/>
      <c r="D11" s="64">
        <v>561194070.49180329</v>
      </c>
      <c r="E11" s="64"/>
      <c r="F11" s="64">
        <v>0</v>
      </c>
      <c r="G11" s="64"/>
      <c r="H11" s="64">
        <f t="shared" si="0"/>
        <v>561194070.49180329</v>
      </c>
      <c r="I11" s="67"/>
      <c r="J11" s="64">
        <v>561194070.49180329</v>
      </c>
      <c r="K11" s="64"/>
      <c r="L11" s="64">
        <v>0</v>
      </c>
      <c r="M11" s="64"/>
      <c r="N11" s="64">
        <f t="shared" si="1"/>
        <v>561194070.49180329</v>
      </c>
    </row>
    <row r="12" spans="1:14" ht="17.45" customHeight="1">
      <c r="A12" s="198" t="s">
        <v>213</v>
      </c>
      <c r="B12" s="164"/>
      <c r="C12" s="101"/>
      <c r="D12" s="64">
        <v>67622948.114754096</v>
      </c>
      <c r="E12" s="64"/>
      <c r="F12" s="64">
        <v>0</v>
      </c>
      <c r="G12" s="64"/>
      <c r="H12" s="64">
        <f t="shared" si="0"/>
        <v>67622948.114754096</v>
      </c>
      <c r="I12" s="67"/>
      <c r="J12" s="64">
        <v>67622948.114754096</v>
      </c>
      <c r="K12" s="64"/>
      <c r="L12" s="64">
        <v>0</v>
      </c>
      <c r="M12" s="64"/>
      <c r="N12" s="64">
        <f t="shared" si="1"/>
        <v>67622948.114754096</v>
      </c>
    </row>
    <row r="13" spans="1:14" ht="17.45" customHeight="1">
      <c r="A13" s="198" t="s">
        <v>212</v>
      </c>
      <c r="B13" s="164"/>
      <c r="C13" s="101"/>
      <c r="D13" s="64">
        <v>15724180.327868853</v>
      </c>
      <c r="E13" s="64"/>
      <c r="F13" s="64">
        <v>0</v>
      </c>
      <c r="G13" s="64"/>
      <c r="H13" s="64">
        <f t="shared" si="0"/>
        <v>15724180.327868853</v>
      </c>
      <c r="I13" s="67"/>
      <c r="J13" s="64">
        <v>15724180.327868853</v>
      </c>
      <c r="K13" s="64"/>
      <c r="L13" s="64">
        <v>0</v>
      </c>
      <c r="M13" s="64"/>
      <c r="N13" s="64">
        <f t="shared" si="1"/>
        <v>15724180.327868853</v>
      </c>
    </row>
    <row r="14" spans="1:14" ht="17.45" customHeight="1">
      <c r="A14" s="198" t="s">
        <v>211</v>
      </c>
      <c r="B14" s="164"/>
      <c r="C14" s="101"/>
      <c r="D14" s="64">
        <v>73811064.098360658</v>
      </c>
      <c r="E14" s="64"/>
      <c r="F14" s="64">
        <v>0</v>
      </c>
      <c r="G14" s="64"/>
      <c r="H14" s="64">
        <f t="shared" si="0"/>
        <v>73811064.098360658</v>
      </c>
      <c r="I14" s="67"/>
      <c r="J14" s="64">
        <v>73811064.098360658</v>
      </c>
      <c r="K14" s="64"/>
      <c r="L14" s="64">
        <v>0</v>
      </c>
      <c r="M14" s="64"/>
      <c r="N14" s="64">
        <f t="shared" si="1"/>
        <v>73811064.098360658</v>
      </c>
    </row>
    <row r="15" spans="1:14" s="101" customFormat="1" ht="17.45" customHeight="1">
      <c r="A15" s="198" t="s">
        <v>210</v>
      </c>
      <c r="B15" s="164"/>
      <c r="D15" s="64">
        <v>106500000</v>
      </c>
      <c r="E15" s="64"/>
      <c r="F15" s="64">
        <v>0</v>
      </c>
      <c r="G15" s="64"/>
      <c r="H15" s="64">
        <f t="shared" si="0"/>
        <v>106500000</v>
      </c>
      <c r="I15" s="67"/>
      <c r="J15" s="64">
        <v>106500000</v>
      </c>
      <c r="K15" s="64"/>
      <c r="L15" s="64">
        <v>0</v>
      </c>
      <c r="M15" s="64"/>
      <c r="N15" s="64">
        <f t="shared" si="1"/>
        <v>106500000</v>
      </c>
    </row>
    <row r="16" spans="1:14" ht="17.45" customHeight="1">
      <c r="A16" s="198" t="s">
        <v>111</v>
      </c>
      <c r="B16" s="164"/>
      <c r="C16" s="101"/>
      <c r="D16" s="64">
        <f>3548+311797942+197457535</f>
        <v>509259025</v>
      </c>
      <c r="E16" s="64"/>
      <c r="F16" s="64">
        <v>0</v>
      </c>
      <c r="G16" s="64"/>
      <c r="H16" s="64">
        <f t="shared" si="0"/>
        <v>509259025</v>
      </c>
      <c r="I16" s="67"/>
      <c r="J16" s="64">
        <f>3548+311797942+197457535</f>
        <v>509259025</v>
      </c>
      <c r="K16" s="64"/>
      <c r="L16" s="64">
        <v>0</v>
      </c>
      <c r="M16" s="64"/>
      <c r="N16" s="64">
        <f t="shared" si="1"/>
        <v>509259025</v>
      </c>
    </row>
    <row r="17" spans="1:14" s="101" customFormat="1" ht="17.45" customHeight="1">
      <c r="A17" s="198" t="s">
        <v>125</v>
      </c>
      <c r="B17" s="164"/>
      <c r="D17" s="64">
        <v>1793</v>
      </c>
      <c r="E17" s="64"/>
      <c r="F17" s="64">
        <v>0</v>
      </c>
      <c r="G17" s="64"/>
      <c r="H17" s="64">
        <f t="shared" si="0"/>
        <v>1793</v>
      </c>
      <c r="I17" s="67"/>
      <c r="J17" s="64">
        <v>1793</v>
      </c>
      <c r="K17" s="64"/>
      <c r="L17" s="64">
        <v>0</v>
      </c>
      <c r="M17" s="64"/>
      <c r="N17" s="64">
        <f t="shared" si="1"/>
        <v>1793</v>
      </c>
    </row>
    <row r="18" spans="1:14" s="101" customFormat="1" ht="17.45" customHeight="1">
      <c r="A18" s="198" t="s">
        <v>112</v>
      </c>
      <c r="B18" s="164"/>
      <c r="D18" s="64">
        <v>32057877</v>
      </c>
      <c r="E18" s="64"/>
      <c r="F18" s="64">
        <v>0</v>
      </c>
      <c r="G18" s="64"/>
      <c r="H18" s="64">
        <f t="shared" si="0"/>
        <v>32057877</v>
      </c>
      <c r="I18" s="67"/>
      <c r="J18" s="64">
        <v>32057877</v>
      </c>
      <c r="K18" s="64"/>
      <c r="L18" s="64">
        <v>0</v>
      </c>
      <c r="M18" s="64"/>
      <c r="N18" s="64">
        <f t="shared" si="1"/>
        <v>32057877</v>
      </c>
    </row>
    <row r="19" spans="1:14" s="101" customFormat="1" ht="17.45" customHeight="1">
      <c r="A19" s="198" t="s">
        <v>114</v>
      </c>
      <c r="B19" s="164"/>
      <c r="D19" s="64">
        <v>8146233</v>
      </c>
      <c r="E19" s="64"/>
      <c r="F19" s="64">
        <v>0</v>
      </c>
      <c r="G19" s="64"/>
      <c r="H19" s="64">
        <f t="shared" si="0"/>
        <v>8146233</v>
      </c>
      <c r="I19" s="67"/>
      <c r="J19" s="64">
        <v>8146233</v>
      </c>
      <c r="K19" s="64"/>
      <c r="L19" s="64">
        <v>0</v>
      </c>
      <c r="M19" s="64"/>
      <c r="N19" s="64">
        <f t="shared" si="1"/>
        <v>8146233</v>
      </c>
    </row>
    <row r="20" spans="1:14" s="101" customFormat="1" ht="17.45" customHeight="1">
      <c r="A20" s="198" t="s">
        <v>113</v>
      </c>
      <c r="B20" s="164"/>
      <c r="D20" s="64">
        <v>38373288</v>
      </c>
      <c r="E20" s="64"/>
      <c r="F20" s="64">
        <v>0</v>
      </c>
      <c r="G20" s="64"/>
      <c r="H20" s="64">
        <f t="shared" si="0"/>
        <v>38373288</v>
      </c>
      <c r="I20" s="67"/>
      <c r="J20" s="64">
        <v>38373288</v>
      </c>
      <c r="K20" s="64"/>
      <c r="L20" s="64">
        <v>0</v>
      </c>
      <c r="M20" s="64"/>
      <c r="N20" s="64">
        <f t="shared" si="1"/>
        <v>38373288</v>
      </c>
    </row>
    <row r="21" spans="1:14" ht="17.45" customHeight="1">
      <c r="A21" s="198" t="s">
        <v>115</v>
      </c>
      <c r="B21" s="164"/>
      <c r="C21" s="101"/>
      <c r="D21" s="64">
        <v>73020205</v>
      </c>
      <c r="E21" s="64"/>
      <c r="F21" s="64">
        <v>0</v>
      </c>
      <c r="G21" s="64"/>
      <c r="H21" s="64">
        <f t="shared" si="0"/>
        <v>73020205</v>
      </c>
      <c r="I21" s="67"/>
      <c r="J21" s="64">
        <v>73020205</v>
      </c>
      <c r="K21" s="64"/>
      <c r="L21" s="64">
        <v>0</v>
      </c>
      <c r="M21" s="64"/>
      <c r="N21" s="64">
        <f t="shared" si="1"/>
        <v>73020205</v>
      </c>
    </row>
    <row r="22" spans="1:14" s="101" customFormat="1" ht="17.45" customHeight="1">
      <c r="A22" s="198" t="s">
        <v>116</v>
      </c>
      <c r="B22" s="164"/>
      <c r="D22" s="64">
        <v>1276628425</v>
      </c>
      <c r="E22" s="64"/>
      <c r="F22" s="64">
        <v>0</v>
      </c>
      <c r="G22" s="64"/>
      <c r="H22" s="64">
        <f t="shared" si="0"/>
        <v>1276628425</v>
      </c>
      <c r="I22" s="67"/>
      <c r="J22" s="64">
        <v>1276628425</v>
      </c>
      <c r="K22" s="64"/>
      <c r="L22" s="64">
        <v>0</v>
      </c>
      <c r="M22" s="64"/>
      <c r="N22" s="64">
        <f t="shared" si="1"/>
        <v>1276628425</v>
      </c>
    </row>
    <row r="23" spans="1:14" ht="17.45" customHeight="1">
      <c r="A23" s="198" t="s">
        <v>124</v>
      </c>
      <c r="B23" s="164"/>
      <c r="C23" s="101"/>
      <c r="D23" s="64">
        <v>14581849</v>
      </c>
      <c r="E23" s="64"/>
      <c r="F23" s="64">
        <v>0</v>
      </c>
      <c r="G23" s="64"/>
      <c r="H23" s="64">
        <f t="shared" si="0"/>
        <v>14581849</v>
      </c>
      <c r="I23" s="67"/>
      <c r="J23" s="64">
        <v>14581849</v>
      </c>
      <c r="K23" s="64"/>
      <c r="L23" s="64">
        <v>0</v>
      </c>
      <c r="M23" s="64"/>
      <c r="N23" s="64">
        <f t="shared" si="1"/>
        <v>14581849</v>
      </c>
    </row>
    <row r="24" spans="1:14" s="101" customFormat="1" ht="17.45" customHeight="1">
      <c r="A24" s="198" t="s">
        <v>164</v>
      </c>
      <c r="B24" s="164"/>
      <c r="D24" s="64">
        <v>755759589</v>
      </c>
      <c r="E24" s="64"/>
      <c r="F24" s="64">
        <v>0</v>
      </c>
      <c r="G24" s="64"/>
      <c r="H24" s="64">
        <f t="shared" si="0"/>
        <v>755759589</v>
      </c>
      <c r="I24" s="67"/>
      <c r="J24" s="64">
        <v>755759589</v>
      </c>
      <c r="K24" s="64"/>
      <c r="L24" s="64">
        <v>0</v>
      </c>
      <c r="M24" s="64"/>
      <c r="N24" s="64">
        <f t="shared" si="1"/>
        <v>755759589</v>
      </c>
    </row>
    <row r="25" spans="1:14" s="101" customFormat="1" ht="17.45" customHeight="1">
      <c r="A25" s="198" t="s">
        <v>163</v>
      </c>
      <c r="B25" s="164"/>
      <c r="D25" s="64">
        <v>397935616</v>
      </c>
      <c r="E25" s="64"/>
      <c r="F25" s="64">
        <v>0</v>
      </c>
      <c r="G25" s="64"/>
      <c r="H25" s="64">
        <f t="shared" si="0"/>
        <v>397935616</v>
      </c>
      <c r="I25" s="67"/>
      <c r="J25" s="64">
        <v>397935616</v>
      </c>
      <c r="K25" s="64"/>
      <c r="L25" s="64">
        <v>0</v>
      </c>
      <c r="M25" s="64"/>
      <c r="N25" s="64">
        <f t="shared" si="1"/>
        <v>397935616</v>
      </c>
    </row>
    <row r="26" spans="1:14" s="101" customFormat="1" ht="17.45" customHeight="1">
      <c r="A26" s="198" t="s">
        <v>162</v>
      </c>
      <c r="B26" s="164"/>
      <c r="D26" s="64">
        <v>75405822</v>
      </c>
      <c r="E26" s="64"/>
      <c r="F26" s="64">
        <v>0</v>
      </c>
      <c r="G26" s="64"/>
      <c r="H26" s="64">
        <f t="shared" si="0"/>
        <v>75405822</v>
      </c>
      <c r="I26" s="67"/>
      <c r="J26" s="64">
        <v>75405822</v>
      </c>
      <c r="K26" s="64"/>
      <c r="L26" s="64">
        <v>0</v>
      </c>
      <c r="M26" s="64"/>
      <c r="N26" s="64">
        <f t="shared" si="1"/>
        <v>75405822</v>
      </c>
    </row>
    <row r="27" spans="1:14" s="101" customFormat="1" ht="17.45" customHeight="1">
      <c r="A27" s="198" t="s">
        <v>161</v>
      </c>
      <c r="B27" s="164"/>
      <c r="D27" s="64">
        <v>64106507</v>
      </c>
      <c r="E27" s="64"/>
      <c r="F27" s="64">
        <v>0</v>
      </c>
      <c r="G27" s="64"/>
      <c r="H27" s="64">
        <f t="shared" si="0"/>
        <v>64106507</v>
      </c>
      <c r="I27" s="67"/>
      <c r="J27" s="64">
        <v>64106507</v>
      </c>
      <c r="K27" s="64"/>
      <c r="L27" s="64">
        <v>0</v>
      </c>
      <c r="M27" s="64"/>
      <c r="N27" s="64">
        <f t="shared" si="1"/>
        <v>64106507</v>
      </c>
    </row>
    <row r="28" spans="1:14" s="101" customFormat="1" ht="17.45" customHeight="1">
      <c r="A28" s="198" t="s">
        <v>117</v>
      </c>
      <c r="B28" s="164"/>
      <c r="D28" s="64">
        <v>366515753</v>
      </c>
      <c r="E28" s="64"/>
      <c r="F28" s="64">
        <v>0</v>
      </c>
      <c r="G28" s="64"/>
      <c r="H28" s="64">
        <f t="shared" si="0"/>
        <v>366515753</v>
      </c>
      <c r="I28" s="67"/>
      <c r="J28" s="64">
        <v>366515753</v>
      </c>
      <c r="K28" s="64"/>
      <c r="L28" s="64">
        <v>0</v>
      </c>
      <c r="M28" s="64"/>
      <c r="N28" s="64">
        <f t="shared" si="1"/>
        <v>366515753</v>
      </c>
    </row>
    <row r="29" spans="1:14" s="101" customFormat="1" ht="17.45" customHeight="1">
      <c r="A29" s="198" t="s">
        <v>110</v>
      </c>
      <c r="B29" s="164"/>
      <c r="D29" s="64">
        <v>454397</v>
      </c>
      <c r="E29" s="64"/>
      <c r="F29" s="64">
        <v>0</v>
      </c>
      <c r="G29" s="64"/>
      <c r="H29" s="64">
        <f t="shared" si="0"/>
        <v>454397</v>
      </c>
      <c r="I29" s="67"/>
      <c r="J29" s="64">
        <v>454397</v>
      </c>
      <c r="K29" s="64"/>
      <c r="L29" s="64">
        <v>0</v>
      </c>
      <c r="M29" s="64"/>
      <c r="N29" s="64">
        <f t="shared" si="1"/>
        <v>454397</v>
      </c>
    </row>
    <row r="30" spans="1:14" s="101" customFormat="1" ht="17.45" customHeight="1">
      <c r="A30" s="198" t="s">
        <v>173</v>
      </c>
      <c r="B30" s="160"/>
      <c r="C30" s="160"/>
      <c r="D30" s="64">
        <v>1064213428</v>
      </c>
      <c r="E30" s="64"/>
      <c r="F30" s="64">
        <v>0</v>
      </c>
      <c r="G30" s="64"/>
      <c r="H30" s="64">
        <f t="shared" si="0"/>
        <v>1064213428</v>
      </c>
      <c r="I30" s="70"/>
      <c r="J30" s="265">
        <v>1064213428</v>
      </c>
      <c r="K30" s="266"/>
      <c r="L30" s="64">
        <v>0</v>
      </c>
      <c r="M30" s="266"/>
      <c r="N30" s="64">
        <f t="shared" si="1"/>
        <v>1064213428</v>
      </c>
    </row>
    <row r="31" spans="1:14" s="101" customFormat="1" ht="17.45" customHeight="1">
      <c r="A31" s="198" t="s">
        <v>209</v>
      </c>
      <c r="B31" s="164"/>
      <c r="D31" s="64">
        <v>339041102.45901638</v>
      </c>
      <c r="E31" s="64"/>
      <c r="F31" s="64">
        <v>0</v>
      </c>
      <c r="G31" s="64"/>
      <c r="H31" s="64">
        <f t="shared" si="0"/>
        <v>339041102.45901638</v>
      </c>
      <c r="I31" s="67"/>
      <c r="J31" s="64">
        <v>339041102.45901638</v>
      </c>
      <c r="K31" s="64"/>
      <c r="L31" s="64">
        <v>0</v>
      </c>
      <c r="M31" s="64"/>
      <c r="N31" s="64">
        <f t="shared" si="1"/>
        <v>339041102.45901638</v>
      </c>
    </row>
    <row r="32" spans="1:14" s="101" customFormat="1" ht="17.45" customHeight="1">
      <c r="A32" s="198" t="s">
        <v>208</v>
      </c>
      <c r="B32" s="164"/>
      <c r="D32" s="64">
        <v>216308216.06557378</v>
      </c>
      <c r="E32" s="64"/>
      <c r="F32" s="64">
        <v>0</v>
      </c>
      <c r="G32" s="64"/>
      <c r="H32" s="64">
        <f t="shared" si="0"/>
        <v>216308216.06557378</v>
      </c>
      <c r="I32" s="67"/>
      <c r="J32" s="64">
        <v>216308216.06557378</v>
      </c>
      <c r="K32" s="64"/>
      <c r="L32" s="64">
        <v>0</v>
      </c>
      <c r="M32" s="64"/>
      <c r="N32" s="64">
        <f t="shared" si="1"/>
        <v>216308216.06557378</v>
      </c>
    </row>
    <row r="33" spans="1:14" s="101" customFormat="1" ht="17.45" customHeight="1">
      <c r="A33" s="198" t="s">
        <v>101</v>
      </c>
      <c r="B33" s="160"/>
      <c r="C33" s="160"/>
      <c r="D33" s="64">
        <v>1422</v>
      </c>
      <c r="E33" s="64"/>
      <c r="F33" s="64">
        <v>0</v>
      </c>
      <c r="G33" s="64"/>
      <c r="H33" s="64">
        <f t="shared" si="0"/>
        <v>1422</v>
      </c>
      <c r="I33" s="70"/>
      <c r="J33" s="265">
        <v>1422</v>
      </c>
      <c r="K33" s="266"/>
      <c r="L33" s="64">
        <v>0</v>
      </c>
      <c r="M33" s="266"/>
      <c r="N33" s="64">
        <f t="shared" si="1"/>
        <v>1422</v>
      </c>
    </row>
    <row r="34" spans="1:14" s="101" customFormat="1" ht="17.45" customHeight="1">
      <c r="A34" s="198" t="s">
        <v>96</v>
      </c>
      <c r="B34" s="160"/>
      <c r="C34" s="160"/>
      <c r="D34" s="64">
        <v>5675</v>
      </c>
      <c r="E34" s="64"/>
      <c r="F34" s="64">
        <v>0</v>
      </c>
      <c r="G34" s="64"/>
      <c r="H34" s="64">
        <f t="shared" si="0"/>
        <v>5675</v>
      </c>
      <c r="I34" s="70"/>
      <c r="J34" s="265">
        <v>5675</v>
      </c>
      <c r="K34" s="266"/>
      <c r="L34" s="64">
        <v>0</v>
      </c>
      <c r="M34" s="266"/>
      <c r="N34" s="64">
        <f t="shared" si="1"/>
        <v>5675</v>
      </c>
    </row>
    <row r="35" spans="1:14" s="101" customFormat="1" ht="17.45" customHeight="1">
      <c r="A35" s="198" t="s">
        <v>207</v>
      </c>
      <c r="B35" s="160"/>
      <c r="C35" s="160"/>
      <c r="D35" s="64">
        <v>249657534</v>
      </c>
      <c r="E35" s="64"/>
      <c r="F35" s="64">
        <v>0</v>
      </c>
      <c r="G35" s="64"/>
      <c r="H35" s="64">
        <f t="shared" si="0"/>
        <v>249657534</v>
      </c>
      <c r="I35" s="70"/>
      <c r="J35" s="265">
        <v>249657534</v>
      </c>
      <c r="K35" s="266"/>
      <c r="L35" s="64">
        <v>0</v>
      </c>
      <c r="M35" s="266"/>
      <c r="N35" s="64">
        <f t="shared" si="1"/>
        <v>249657534</v>
      </c>
    </row>
    <row r="36" spans="1:14" s="101" customFormat="1" ht="17.45" customHeight="1">
      <c r="A36" s="198" t="s">
        <v>98</v>
      </c>
      <c r="B36" s="160"/>
      <c r="C36" s="160"/>
      <c r="D36" s="64">
        <f>5126+1350750447</f>
        <v>1350755573</v>
      </c>
      <c r="E36" s="64"/>
      <c r="F36" s="64">
        <v>0</v>
      </c>
      <c r="G36" s="64"/>
      <c r="H36" s="64">
        <f t="shared" si="0"/>
        <v>1350755573</v>
      </c>
      <c r="I36" s="70"/>
      <c r="J36" s="265">
        <v>1350755573</v>
      </c>
      <c r="K36" s="266"/>
      <c r="L36" s="64">
        <v>0</v>
      </c>
      <c r="M36" s="266"/>
      <c r="N36" s="64">
        <f t="shared" si="1"/>
        <v>1350755573</v>
      </c>
    </row>
    <row r="37" spans="1:14" s="101" customFormat="1" ht="17.45" customHeight="1">
      <c r="A37" s="198" t="s">
        <v>174</v>
      </c>
      <c r="B37" s="160"/>
      <c r="C37" s="160"/>
      <c r="D37" s="64">
        <v>256665686.31147543</v>
      </c>
      <c r="E37" s="64"/>
      <c r="F37" s="64">
        <v>0</v>
      </c>
      <c r="G37" s="64"/>
      <c r="H37" s="64">
        <f t="shared" si="0"/>
        <v>256665686.31147543</v>
      </c>
      <c r="I37" s="70"/>
      <c r="J37" s="265">
        <v>256665686.31147543</v>
      </c>
      <c r="K37" s="266"/>
      <c r="L37" s="64">
        <v>0</v>
      </c>
      <c r="M37" s="266"/>
      <c r="N37" s="64">
        <f t="shared" si="1"/>
        <v>256665686.31147543</v>
      </c>
    </row>
    <row r="38" spans="1:14" s="101" customFormat="1" ht="17.45" customHeight="1">
      <c r="A38" s="198" t="s">
        <v>172</v>
      </c>
      <c r="B38" s="160"/>
      <c r="C38" s="160"/>
      <c r="D38" s="64">
        <v>3542319945.7377052</v>
      </c>
      <c r="E38" s="64"/>
      <c r="F38" s="64">
        <v>0</v>
      </c>
      <c r="G38" s="64"/>
      <c r="H38" s="64">
        <f t="shared" si="0"/>
        <v>3542319945.7377052</v>
      </c>
      <c r="I38" s="70"/>
      <c r="J38" s="265">
        <v>3542319945.7377052</v>
      </c>
      <c r="K38" s="266"/>
      <c r="L38" s="64">
        <v>0</v>
      </c>
      <c r="M38" s="266"/>
      <c r="N38" s="64">
        <f t="shared" si="1"/>
        <v>3542319945.7377052</v>
      </c>
    </row>
    <row r="39" spans="1:14" s="101" customFormat="1" ht="17.45" customHeight="1">
      <c r="A39" s="198" t="s">
        <v>178</v>
      </c>
      <c r="B39" s="160"/>
      <c r="C39" s="160"/>
      <c r="D39" s="64">
        <v>318516930</v>
      </c>
      <c r="E39" s="64"/>
      <c r="F39" s="265">
        <v>-193749</v>
      </c>
      <c r="G39" s="64"/>
      <c r="H39" s="64">
        <f t="shared" si="0"/>
        <v>318323181</v>
      </c>
      <c r="I39" s="70"/>
      <c r="J39" s="265">
        <v>318516930</v>
      </c>
      <c r="K39" s="266"/>
      <c r="L39" s="265">
        <v>-193749</v>
      </c>
      <c r="M39" s="266"/>
      <c r="N39" s="64">
        <f t="shared" si="1"/>
        <v>318323181</v>
      </c>
    </row>
    <row r="40" spans="1:14" s="101" customFormat="1" ht="17.45" customHeight="1">
      <c r="A40" s="198" t="s">
        <v>93</v>
      </c>
      <c r="B40" s="160"/>
      <c r="C40" s="160"/>
      <c r="D40" s="64">
        <v>6464</v>
      </c>
      <c r="E40" s="64"/>
      <c r="F40" s="265">
        <v>0</v>
      </c>
      <c r="G40" s="64"/>
      <c r="H40" s="64">
        <f t="shared" si="0"/>
        <v>6464</v>
      </c>
      <c r="I40" s="70"/>
      <c r="J40" s="265">
        <v>6464</v>
      </c>
      <c r="K40" s="266"/>
      <c r="L40" s="265">
        <v>0</v>
      </c>
      <c r="M40" s="266"/>
      <c r="N40" s="64">
        <f t="shared" si="1"/>
        <v>6464</v>
      </c>
    </row>
    <row r="41" spans="1:14" s="101" customFormat="1" ht="17.45" customHeight="1">
      <c r="A41" s="198" t="s">
        <v>99</v>
      </c>
      <c r="B41" s="160"/>
      <c r="C41" s="160"/>
      <c r="D41" s="64">
        <v>2422</v>
      </c>
      <c r="E41" s="64"/>
      <c r="F41" s="265">
        <v>0</v>
      </c>
      <c r="G41" s="64"/>
      <c r="H41" s="64">
        <f t="shared" si="0"/>
        <v>2422</v>
      </c>
      <c r="I41" s="70"/>
      <c r="J41" s="265">
        <v>2422</v>
      </c>
      <c r="K41" s="266"/>
      <c r="L41" s="265">
        <v>0</v>
      </c>
      <c r="M41" s="266"/>
      <c r="N41" s="64">
        <f t="shared" si="1"/>
        <v>2422</v>
      </c>
    </row>
    <row r="42" spans="1:14" s="101" customFormat="1" ht="22.5" thickBot="1">
      <c r="A42" s="198"/>
      <c r="B42" s="164"/>
      <c r="C42" s="76">
        <f>SUM(C19:C41)</f>
        <v>0</v>
      </c>
      <c r="D42" s="401">
        <f>SUM(D7:D41)</f>
        <v>11833341786.540985</v>
      </c>
      <c r="E42" s="402">
        <f>SUM(E19:E41)</f>
        <v>0</v>
      </c>
      <c r="F42" s="401">
        <f>SUM(F7:F41)</f>
        <v>-193749</v>
      </c>
      <c r="G42" s="402">
        <f>SUM(G19:G41)</f>
        <v>0</v>
      </c>
      <c r="H42" s="401">
        <f>SUM(H7:H41)</f>
        <v>11833148037.540985</v>
      </c>
      <c r="I42" s="402">
        <f>SUM(I19:I41)</f>
        <v>0</v>
      </c>
      <c r="J42" s="401">
        <f>SUM(J7:J41)</f>
        <v>11833341786.540985</v>
      </c>
      <c r="K42" s="402"/>
      <c r="L42" s="401">
        <f>SUM(L7:L41)</f>
        <v>-193749</v>
      </c>
      <c r="M42" s="402"/>
      <c r="N42" s="401">
        <f>SUM(N7:N41)</f>
        <v>11833148037.540985</v>
      </c>
    </row>
    <row r="43" spans="1:14" ht="30.75" customHeight="1" thickTop="1"/>
  </sheetData>
  <autoFilter ref="A6:N42" xr:uid="{00000000-0009-0000-0000-000006000000}">
    <sortState xmlns:xlrd2="http://schemas.microsoft.com/office/spreadsheetml/2017/richdata2" ref="A7:N42">
      <sortCondition ref="A6:A42"/>
    </sortState>
  </autoFilter>
  <mergeCells count="6">
    <mergeCell ref="A4:D4"/>
    <mergeCell ref="J5:N5"/>
    <mergeCell ref="A1:N1"/>
    <mergeCell ref="A2:N2"/>
    <mergeCell ref="A3:N3"/>
    <mergeCell ref="D5:H5"/>
  </mergeCells>
  <phoneticPr fontId="52" type="noConversion"/>
  <printOptions horizontalCentered="1"/>
  <pageMargins left="0.25" right="0.25" top="0.75" bottom="0.75" header="0.3" footer="0.3"/>
  <pageSetup paperSize="9" scale="3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dimension ref="A1:AH53"/>
  <sheetViews>
    <sheetView rightToLeft="1" view="pageBreakPreview" topLeftCell="A7" zoomScale="190" zoomScaleNormal="100" zoomScaleSheetLayoutView="190" workbookViewId="0">
      <selection activeCell="F9" sqref="F9"/>
    </sheetView>
  </sheetViews>
  <sheetFormatPr defaultRowHeight="15"/>
  <cols>
    <col min="1" max="1" width="14.28515625" customWidth="1"/>
    <col min="2" max="2" width="14.85546875" customWidth="1"/>
    <col min="3" max="3" width="7.5703125" bestFit="1" customWidth="1"/>
    <col min="4" max="4" width="8" customWidth="1"/>
    <col min="5" max="5" width="11.140625" customWidth="1"/>
    <col min="6" max="6" width="13" customWidth="1"/>
    <col min="7" max="7" width="6.140625" customWidth="1"/>
    <col min="8" max="8" width="13.5703125" customWidth="1"/>
    <col min="9" max="9" width="0.42578125" customWidth="1"/>
  </cols>
  <sheetData>
    <row r="1" spans="1:17" ht="21">
      <c r="A1" s="320" t="s">
        <v>80</v>
      </c>
      <c r="B1" s="320"/>
      <c r="C1" s="320"/>
      <c r="D1" s="320"/>
      <c r="E1" s="320"/>
      <c r="F1" s="320"/>
      <c r="G1" s="320"/>
      <c r="H1" s="320"/>
      <c r="I1" s="320"/>
      <c r="J1" s="220"/>
      <c r="K1" s="220"/>
      <c r="L1" s="220"/>
      <c r="M1" s="220"/>
      <c r="N1" s="220"/>
      <c r="O1" s="220"/>
      <c r="P1" s="220"/>
      <c r="Q1" s="220"/>
    </row>
    <row r="2" spans="1:17" ht="21">
      <c r="A2" s="320" t="s">
        <v>44</v>
      </c>
      <c r="B2" s="320"/>
      <c r="C2" s="320"/>
      <c r="D2" s="320"/>
      <c r="E2" s="320"/>
      <c r="F2" s="320"/>
      <c r="G2" s="320"/>
      <c r="H2" s="320"/>
      <c r="I2" s="320"/>
      <c r="J2" s="220"/>
      <c r="K2" s="220"/>
      <c r="L2" s="220"/>
      <c r="M2" s="220"/>
      <c r="N2" s="220"/>
      <c r="O2" s="220"/>
      <c r="P2" s="220"/>
      <c r="Q2" s="220"/>
    </row>
    <row r="3" spans="1:17" ht="21">
      <c r="A3" s="320" t="str">
        <f>سپرده!A3</f>
        <v>برای ماه منتهی به 1403/10/30</v>
      </c>
      <c r="B3" s="320"/>
      <c r="C3" s="320"/>
      <c r="D3" s="320"/>
      <c r="E3" s="320"/>
      <c r="F3" s="320"/>
      <c r="G3" s="320"/>
      <c r="H3" s="320"/>
      <c r="I3" s="320"/>
      <c r="J3" s="220"/>
      <c r="K3" s="220"/>
      <c r="L3" s="220"/>
      <c r="M3" s="220"/>
      <c r="N3" s="220"/>
      <c r="O3" s="220"/>
      <c r="P3" s="220"/>
      <c r="Q3" s="220"/>
    </row>
    <row r="4" spans="1:17" ht="11.25" customHeight="1"/>
    <row r="5" spans="1:17">
      <c r="A5" s="376" t="s">
        <v>129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</row>
    <row r="7" spans="1:17" s="282" customFormat="1" ht="38.25">
      <c r="A7" s="222" t="s">
        <v>130</v>
      </c>
      <c r="B7" s="222" t="s">
        <v>131</v>
      </c>
      <c r="C7" s="222" t="s">
        <v>132</v>
      </c>
      <c r="D7" s="222" t="s">
        <v>133</v>
      </c>
      <c r="E7" s="222" t="s">
        <v>134</v>
      </c>
      <c r="F7" s="222" t="s">
        <v>135</v>
      </c>
      <c r="G7" s="222" t="s">
        <v>136</v>
      </c>
      <c r="H7" s="222" t="s">
        <v>159</v>
      </c>
    </row>
    <row r="8" spans="1:17" ht="21">
      <c r="A8" s="225" t="s">
        <v>157</v>
      </c>
      <c r="B8" s="225" t="s">
        <v>157</v>
      </c>
      <c r="C8" s="225" t="s">
        <v>158</v>
      </c>
      <c r="D8" s="245">
        <f>اوراق!M12</f>
        <v>320000</v>
      </c>
      <c r="E8" s="254">
        <f>اوراق!AC12</f>
        <v>320000000000</v>
      </c>
      <c r="F8" s="254">
        <v>2893114755</v>
      </c>
      <c r="G8" s="246">
        <v>0.23</v>
      </c>
      <c r="H8" s="246">
        <v>0.39</v>
      </c>
    </row>
    <row r="9" spans="1:17" ht="21">
      <c r="A9" s="225" t="s">
        <v>157</v>
      </c>
      <c r="B9" s="225" t="s">
        <v>157</v>
      </c>
      <c r="C9" s="225" t="s">
        <v>183</v>
      </c>
      <c r="D9" s="245">
        <f>اوراق!M14</f>
        <v>200000</v>
      </c>
      <c r="E9" s="245">
        <f>اوراق!AC14</f>
        <v>211031593750</v>
      </c>
      <c r="F9" s="254">
        <v>1829622060</v>
      </c>
      <c r="G9" s="246">
        <v>0.26</v>
      </c>
      <c r="H9" s="267">
        <v>0.38700000000000001</v>
      </c>
    </row>
    <row r="10" spans="1:17" ht="17.25">
      <c r="A10" s="370" t="s">
        <v>152</v>
      </c>
      <c r="B10" s="370"/>
      <c r="C10" s="370"/>
      <c r="D10" s="370"/>
      <c r="E10" s="370"/>
      <c r="F10" s="370"/>
    </row>
    <row r="11" spans="1:17">
      <c r="F11" s="280"/>
    </row>
    <row r="20" spans="1:1">
      <c r="A20" t="s">
        <v>153</v>
      </c>
    </row>
    <row r="53" spans="34:34">
      <c r="AH53" t="s">
        <v>154</v>
      </c>
    </row>
  </sheetData>
  <mergeCells count="5">
    <mergeCell ref="A10:F10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F10"/>
  <sheetViews>
    <sheetView rightToLeft="1" view="pageBreakPreview" zoomScale="115" zoomScaleNormal="100" zoomScaleSheetLayoutView="115" workbookViewId="0">
      <selection activeCell="A12" sqref="A12:XFD16"/>
    </sheetView>
  </sheetViews>
  <sheetFormatPr defaultColWidth="9.140625" defaultRowHeight="18"/>
  <cols>
    <col min="1" max="1" width="32.42578125" style="128" customWidth="1"/>
    <col min="2" max="2" width="1.42578125" style="128" customWidth="1"/>
    <col min="3" max="3" width="17.7109375" style="128" bestFit="1" customWidth="1"/>
    <col min="4" max="4" width="0.85546875" style="128" customWidth="1"/>
    <col min="5" max="5" width="18.140625" style="128" customWidth="1"/>
    <col min="6" max="6" width="16.5703125" style="128" customWidth="1"/>
    <col min="7" max="16384" width="9.140625" style="128"/>
  </cols>
  <sheetData>
    <row r="1" spans="1:6" s="176" customFormat="1" ht="18.75">
      <c r="A1" s="333" t="s">
        <v>80</v>
      </c>
      <c r="B1" s="333"/>
      <c r="C1" s="333"/>
      <c r="D1" s="333"/>
      <c r="E1" s="333"/>
    </row>
    <row r="2" spans="1:6" s="176" customFormat="1" ht="18.75">
      <c r="A2" s="333" t="s">
        <v>50</v>
      </c>
      <c r="B2" s="333"/>
      <c r="C2" s="333"/>
      <c r="D2" s="333"/>
      <c r="E2" s="333"/>
    </row>
    <row r="3" spans="1:6" s="176" customFormat="1" ht="18.75">
      <c r="A3" s="333" t="str">
        <f>' سهام'!A3:W3</f>
        <v>برای ماه منتهی به 1403/10/30</v>
      </c>
      <c r="B3" s="333"/>
      <c r="C3" s="333"/>
      <c r="D3" s="333"/>
      <c r="E3" s="333"/>
    </row>
    <row r="4" spans="1:6" ht="18.75">
      <c r="A4" s="323" t="s">
        <v>193</v>
      </c>
      <c r="B4" s="323"/>
      <c r="C4" s="323"/>
      <c r="D4" s="323"/>
      <c r="E4" s="323"/>
    </row>
    <row r="5" spans="1:6" ht="49.5" customHeight="1" thickBot="1">
      <c r="A5" s="166"/>
      <c r="B5" s="167"/>
      <c r="C5" s="177" t="s">
        <v>197</v>
      </c>
      <c r="D5" s="132"/>
      <c r="E5" s="177" t="s">
        <v>199</v>
      </c>
    </row>
    <row r="6" spans="1:6" ht="18.75">
      <c r="A6" s="361"/>
      <c r="B6" s="362"/>
      <c r="C6" s="363" t="s">
        <v>6</v>
      </c>
      <c r="D6" s="168"/>
      <c r="E6" s="363" t="s">
        <v>6</v>
      </c>
    </row>
    <row r="7" spans="1:6" ht="18.75" thickBot="1">
      <c r="A7" s="362"/>
      <c r="B7" s="362"/>
      <c r="C7" s="365"/>
      <c r="D7" s="170"/>
      <c r="E7" s="365"/>
    </row>
    <row r="8" spans="1:6" ht="25.9" customHeight="1">
      <c r="A8" s="178" t="s">
        <v>103</v>
      </c>
      <c r="B8" s="7"/>
      <c r="C8" s="205">
        <v>500000</v>
      </c>
      <c r="D8" s="64"/>
      <c r="E8" s="64">
        <v>500000</v>
      </c>
      <c r="F8" s="202"/>
    </row>
    <row r="9" spans="1:6" ht="19.5" thickBot="1">
      <c r="A9" s="168" t="s">
        <v>2</v>
      </c>
      <c r="B9" s="239"/>
      <c r="C9" s="403">
        <f>SUM(C8:C8)</f>
        <v>500000</v>
      </c>
      <c r="D9" s="404"/>
      <c r="E9" s="405">
        <f>SUM(E8:E8)</f>
        <v>500000</v>
      </c>
    </row>
    <row r="10" spans="1:6" ht="18.75" thickTop="1">
      <c r="D10" s="6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0" zoomScaleNormal="100" zoomScaleSheetLayoutView="80" workbookViewId="0">
      <selection activeCell="M10" sqref="M10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66" t="s">
        <v>80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</row>
    <row r="2" spans="1:19" ht="22.5">
      <c r="A2" s="366" t="s">
        <v>50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</row>
    <row r="3" spans="1:19" ht="22.5">
      <c r="A3" s="366" t="s">
        <v>195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</row>
    <row r="4" spans="1:19" ht="22.5">
      <c r="A4" s="379" t="s">
        <v>68</v>
      </c>
      <c r="B4" s="379"/>
      <c r="C4" s="379"/>
      <c r="D4" s="379"/>
      <c r="E4" s="379"/>
      <c r="F4" s="379"/>
      <c r="G4" s="379"/>
      <c r="H4" s="379"/>
      <c r="I4" s="380"/>
      <c r="J4" s="380"/>
      <c r="K4" s="380"/>
      <c r="L4" s="380"/>
      <c r="M4" s="380"/>
      <c r="N4" s="380"/>
      <c r="O4" s="380"/>
      <c r="P4" s="380"/>
      <c r="Q4" s="379"/>
      <c r="R4" s="379"/>
      <c r="S4" s="379"/>
    </row>
    <row r="6" spans="1:19" ht="18.75">
      <c r="C6" s="377" t="s">
        <v>69</v>
      </c>
      <c r="D6" s="378"/>
      <c r="E6" s="378"/>
      <c r="F6" s="378"/>
      <c r="G6" s="378"/>
      <c r="I6" s="377" t="s">
        <v>200</v>
      </c>
      <c r="J6" s="378"/>
      <c r="K6" s="378"/>
      <c r="L6" s="378"/>
      <c r="M6" s="378"/>
      <c r="O6" s="377" t="s">
        <v>198</v>
      </c>
      <c r="P6" s="378"/>
      <c r="Q6" s="378"/>
      <c r="R6" s="378"/>
      <c r="S6" s="378"/>
    </row>
    <row r="7" spans="1:19" ht="56.25">
      <c r="A7" s="17" t="s">
        <v>70</v>
      </c>
      <c r="C7" s="14" t="s">
        <v>71</v>
      </c>
      <c r="E7" s="14" t="s">
        <v>72</v>
      </c>
      <c r="G7" s="14" t="s">
        <v>73</v>
      </c>
      <c r="I7" s="14" t="s">
        <v>74</v>
      </c>
      <c r="K7" s="14" t="s">
        <v>75</v>
      </c>
      <c r="M7" s="14" t="s">
        <v>76</v>
      </c>
      <c r="O7" s="14" t="s">
        <v>74</v>
      </c>
      <c r="Q7" s="14" t="s">
        <v>75</v>
      </c>
      <c r="S7" s="14" t="s">
        <v>76</v>
      </c>
    </row>
    <row r="8" spans="1:19" ht="21.75">
      <c r="A8" s="59" t="s">
        <v>82</v>
      </c>
      <c r="B8" s="13"/>
      <c r="C8" s="21" t="s">
        <v>81</v>
      </c>
      <c r="D8" s="8"/>
      <c r="E8" s="21" t="s">
        <v>81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77</v>
      </c>
      <c r="I9" s="33">
        <f>SUM(I8:I8)</f>
        <v>0</v>
      </c>
      <c r="J9" s="8" t="e">
        <f>SUM(#REF!)</f>
        <v>#REF!</v>
      </c>
      <c r="K9" s="33">
        <f>SUM(K8:K8)</f>
        <v>0</v>
      </c>
      <c r="L9" s="8" t="e">
        <f>SUM(#REF!)</f>
        <v>#REF!</v>
      </c>
      <c r="M9" s="33">
        <f>SUM(M8:M8)</f>
        <v>0</v>
      </c>
      <c r="N9" s="8" t="e">
        <f>SUM(#REF!)</f>
        <v>#REF!</v>
      </c>
      <c r="O9" s="33">
        <f>SUM(O8:O8)</f>
        <v>0</v>
      </c>
      <c r="P9" s="8"/>
      <c r="Q9" s="33">
        <f>SUM(Q8)</f>
        <v>0</v>
      </c>
      <c r="R9" s="8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Z10"/>
  <sheetViews>
    <sheetView rightToLeft="1" view="pageBreakPreview" zoomScale="85" zoomScaleNormal="100" zoomScaleSheetLayoutView="85" workbookViewId="0">
      <selection activeCell="A7" sqref="A7"/>
    </sheetView>
  </sheetViews>
  <sheetFormatPr defaultColWidth="9.140625" defaultRowHeight="17.25"/>
  <cols>
    <col min="1" max="1" width="44.7109375" style="7" customWidth="1"/>
    <col min="2" max="2" width="1.28515625" style="7" customWidth="1"/>
    <col min="3" max="3" width="15.42578125" style="7" customWidth="1"/>
    <col min="4" max="4" width="0.85546875" style="7" customWidth="1"/>
    <col min="5" max="5" width="23.85546875" style="77" customWidth="1"/>
    <col min="6" max="6" width="0.5703125" style="77" customWidth="1"/>
    <col min="7" max="7" width="24.7109375" style="77" customWidth="1"/>
    <col min="8" max="8" width="0.85546875" style="77" customWidth="1"/>
    <col min="9" max="9" width="26" style="78" customWidth="1"/>
    <col min="10" max="10" width="0.5703125" style="78" customWidth="1"/>
    <col min="11" max="11" width="15.5703125" style="78" customWidth="1"/>
    <col min="12" max="12" width="0.42578125" style="78" customWidth="1"/>
    <col min="13" max="13" width="22.28515625" style="78" customWidth="1"/>
    <col min="14" max="14" width="0.42578125" style="78" customWidth="1"/>
    <col min="15" max="15" width="22.28515625" style="78" customWidth="1"/>
    <col min="16" max="16" width="0.5703125" style="78" customWidth="1"/>
    <col min="17" max="17" width="23.28515625" style="78" customWidth="1"/>
    <col min="18" max="18" width="16.85546875" style="7" hidden="1" customWidth="1"/>
    <col min="19" max="19" width="16.42578125" style="7" hidden="1" customWidth="1"/>
    <col min="20" max="20" width="18.85546875" style="7" hidden="1" customWidth="1"/>
    <col min="21" max="21" width="13.5703125" style="7" hidden="1" customWidth="1"/>
    <col min="22" max="22" width="14.85546875" style="7" hidden="1" customWidth="1"/>
    <col min="23" max="23" width="0" style="7" hidden="1" customWidth="1"/>
    <col min="24" max="24" width="18.42578125" style="7" hidden="1" customWidth="1"/>
    <col min="25" max="25" width="0" style="7" hidden="1" customWidth="1"/>
    <col min="26" max="16384" width="9.140625" style="7"/>
  </cols>
  <sheetData>
    <row r="1" spans="1:26" ht="22.5">
      <c r="A1" s="366" t="s">
        <v>80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26" ht="22.5">
      <c r="A2" s="366" t="s">
        <v>50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26" ht="22.5">
      <c r="A3" s="366" t="str">
        <f>' سهام'!A3:W3</f>
        <v>برای ماه منتهی به 1403/10/30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26" ht="22.5">
      <c r="A4" s="379" t="s">
        <v>57</v>
      </c>
      <c r="B4" s="379"/>
      <c r="C4" s="379"/>
      <c r="D4" s="379"/>
      <c r="E4" s="379"/>
      <c r="F4" s="379"/>
      <c r="G4" s="379"/>
      <c r="H4" s="379"/>
      <c r="I4" s="379"/>
      <c r="J4" s="386"/>
      <c r="K4" s="386"/>
      <c r="L4" s="386"/>
      <c r="M4" s="386"/>
      <c r="N4" s="386"/>
      <c r="O4" s="386"/>
      <c r="P4" s="386"/>
      <c r="Q4" s="386"/>
    </row>
    <row r="5" spans="1:26" ht="21" customHeight="1" thickBot="1">
      <c r="A5" s="101"/>
      <c r="B5" s="101"/>
      <c r="C5" s="384" t="s">
        <v>197</v>
      </c>
      <c r="D5" s="384"/>
      <c r="E5" s="384"/>
      <c r="F5" s="384"/>
      <c r="G5" s="384"/>
      <c r="H5" s="384"/>
      <c r="I5" s="384"/>
      <c r="J5" s="12"/>
      <c r="K5" s="385" t="s">
        <v>198</v>
      </c>
      <c r="L5" s="385"/>
      <c r="M5" s="385"/>
      <c r="N5" s="385"/>
      <c r="O5" s="385"/>
      <c r="P5" s="385"/>
      <c r="Q5" s="385"/>
    </row>
    <row r="6" spans="1:26" ht="22.5" thickBot="1">
      <c r="A6" s="184" t="s">
        <v>32</v>
      </c>
      <c r="B6" s="184"/>
      <c r="C6" s="185" t="s">
        <v>3</v>
      </c>
      <c r="D6" s="184"/>
      <c r="E6" s="186" t="s">
        <v>39</v>
      </c>
      <c r="F6" s="74"/>
      <c r="G6" s="187" t="s">
        <v>36</v>
      </c>
      <c r="H6" s="74"/>
      <c r="I6" s="83" t="s">
        <v>40</v>
      </c>
      <c r="J6" s="12"/>
      <c r="K6" s="82" t="s">
        <v>3</v>
      </c>
      <c r="L6" s="75"/>
      <c r="M6" s="83" t="s">
        <v>39</v>
      </c>
      <c r="N6" s="75"/>
      <c r="O6" s="82" t="s">
        <v>36</v>
      </c>
      <c r="P6" s="75"/>
      <c r="Q6" s="188" t="s">
        <v>40</v>
      </c>
      <c r="T6" s="252"/>
    </row>
    <row r="7" spans="1:26" ht="21.75">
      <c r="A7" s="249" t="s">
        <v>105</v>
      </c>
      <c r="B7" s="184"/>
      <c r="C7" s="183">
        <v>245000</v>
      </c>
      <c r="D7" s="240"/>
      <c r="E7" s="183">
        <f>IFERROR(VLOOKUP(A7,اوراق!$A$9:$AG$15,23,0),0)</f>
        <v>245000000000</v>
      </c>
      <c r="F7" s="67"/>
      <c r="G7" s="76">
        <v>-239361297902</v>
      </c>
      <c r="H7" s="74"/>
      <c r="I7" s="67">
        <f>E7+G7</f>
        <v>5638702098</v>
      </c>
      <c r="J7" s="12"/>
      <c r="K7" s="85">
        <v>245000</v>
      </c>
      <c r="L7" s="75"/>
      <c r="M7" s="183">
        <v>245000000000</v>
      </c>
      <c r="N7" s="76"/>
      <c r="O7" s="76">
        <v>-239361297902</v>
      </c>
      <c r="P7" s="74"/>
      <c r="Q7" s="67">
        <f>M7+O7</f>
        <v>5638702098</v>
      </c>
      <c r="R7" s="155" t="s">
        <v>165</v>
      </c>
      <c r="S7" s="155">
        <v>32000</v>
      </c>
      <c r="T7" s="155">
        <v>22776670980</v>
      </c>
      <c r="U7" s="155">
        <v>3006759337</v>
      </c>
      <c r="V7" s="155">
        <f>T7-U7</f>
        <v>19769911643</v>
      </c>
      <c r="X7" s="7">
        <v>-78000000</v>
      </c>
      <c r="Y7" s="155">
        <f t="shared" ref="Y7" si="0">X7-Q7</f>
        <v>-5716702098</v>
      </c>
    </row>
    <row r="8" spans="1:26" ht="19.5" thickBot="1">
      <c r="C8" s="283"/>
      <c r="D8" s="283"/>
      <c r="E8" s="248">
        <f>SUM(E7:E7)</f>
        <v>245000000000</v>
      </c>
      <c r="F8" s="283"/>
      <c r="G8" s="248">
        <f>SUM(G7:G7)</f>
        <v>-239361297902</v>
      </c>
      <c r="H8" s="283"/>
      <c r="I8" s="248">
        <f>SUM(I7:I7)</f>
        <v>5638702098</v>
      </c>
      <c r="J8" s="283"/>
      <c r="K8" s="283"/>
      <c r="L8" s="283"/>
      <c r="M8" s="248">
        <f>SUM(M7:M7)</f>
        <v>245000000000</v>
      </c>
      <c r="N8" s="283"/>
      <c r="O8" s="248">
        <f>SUM(O7:O7)</f>
        <v>-239361297902</v>
      </c>
      <c r="P8" s="283"/>
      <c r="Q8" s="248">
        <f>SUM(Q7:Q7)</f>
        <v>5638702098</v>
      </c>
      <c r="R8" s="407" t="s">
        <v>166</v>
      </c>
      <c r="S8" s="407">
        <v>380000</v>
      </c>
      <c r="T8" s="407">
        <v>409299670616</v>
      </c>
      <c r="U8" s="397">
        <v>-78000000</v>
      </c>
      <c r="V8" s="407">
        <f>T8-U8</f>
        <v>409377670616</v>
      </c>
      <c r="W8" s="397"/>
      <c r="X8" s="397"/>
      <c r="Y8" s="397"/>
      <c r="Z8" s="397"/>
    </row>
    <row r="9" spans="1:26" ht="20.25" customHeight="1" thickTop="1">
      <c r="A9" s="101"/>
      <c r="B9" s="101"/>
      <c r="C9" s="101"/>
      <c r="D9" s="101"/>
      <c r="E9" s="68"/>
      <c r="F9" s="68"/>
      <c r="G9" s="68"/>
      <c r="H9" s="68"/>
      <c r="I9" s="12"/>
      <c r="J9" s="12"/>
      <c r="K9" s="12"/>
      <c r="L9" s="12"/>
      <c r="M9" s="12"/>
      <c r="N9" s="12"/>
      <c r="O9" s="12"/>
      <c r="P9" s="12"/>
      <c r="Q9" s="12"/>
      <c r="R9" s="155"/>
      <c r="S9" s="155">
        <f>SUM(S7:S8)</f>
        <v>412000</v>
      </c>
      <c r="T9" s="155">
        <f>SUM(T7:T8)</f>
        <v>432076341596</v>
      </c>
      <c r="U9" s="155">
        <f>SUM(U7:U8)</f>
        <v>2928759337</v>
      </c>
      <c r="V9" s="155">
        <f>SUM(V7:V8)</f>
        <v>429147582259</v>
      </c>
    </row>
    <row r="10" spans="1:26" ht="21.75">
      <c r="A10" s="381" t="s">
        <v>38</v>
      </c>
      <c r="B10" s="382"/>
      <c r="C10" s="382"/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3"/>
      <c r="R10" s="155"/>
    </row>
  </sheetData>
  <autoFilter ref="A6:Q6" xr:uid="{00000000-0009-0000-0000-000008000000}">
    <sortState xmlns:xlrd2="http://schemas.microsoft.com/office/spreadsheetml/2017/richdata2" ref="A7:Q14">
      <sortCondition descending="1" ref="Q6"/>
    </sortState>
  </autoFilter>
  <mergeCells count="8">
    <mergeCell ref="A1:Q1"/>
    <mergeCell ref="A2:Q2"/>
    <mergeCell ref="A3:Q3"/>
    <mergeCell ref="A10:Q10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Q14"/>
  <sheetViews>
    <sheetView rightToLeft="1" view="pageBreakPreview" zoomScale="90" zoomScaleNormal="100" zoomScaleSheetLayoutView="90" workbookViewId="0">
      <selection activeCell="I11" sqref="I11"/>
    </sheetView>
  </sheetViews>
  <sheetFormatPr defaultColWidth="9.140625" defaultRowHeight="21.75"/>
  <cols>
    <col min="1" max="1" width="36.28515625" style="7" bestFit="1" customWidth="1"/>
    <col min="2" max="2" width="0.5703125" style="7" customWidth="1"/>
    <col min="3" max="3" width="12.7109375" style="12" customWidth="1"/>
    <col min="4" max="4" width="0.85546875" style="12" customWidth="1"/>
    <col min="5" max="5" width="25" style="12" customWidth="1"/>
    <col min="6" max="6" width="0.85546875" style="12" customWidth="1"/>
    <col min="7" max="7" width="25.28515625" style="12" customWidth="1"/>
    <col min="8" max="8" width="0.7109375" style="12" customWidth="1"/>
    <col min="9" max="9" width="25.140625" style="12" customWidth="1"/>
    <col min="10" max="10" width="1.42578125" style="12" customWidth="1"/>
    <col min="11" max="11" width="10.85546875" style="12" customWidth="1"/>
    <col min="12" max="12" width="1.140625" style="12" customWidth="1"/>
    <col min="13" max="13" width="26.140625" style="12" customWidth="1"/>
    <col min="14" max="14" width="1" style="12" customWidth="1"/>
    <col min="15" max="15" width="25" style="12" customWidth="1"/>
    <col min="16" max="16" width="1.140625" style="12" customWidth="1"/>
    <col min="17" max="17" width="21.5703125" style="12" customWidth="1"/>
    <col min="18" max="16384" width="9.140625" style="7"/>
  </cols>
  <sheetData>
    <row r="1" spans="1:17" ht="22.5">
      <c r="A1" s="366" t="s">
        <v>80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 ht="22.5">
      <c r="A2" s="366" t="s">
        <v>50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7" ht="22.5">
      <c r="A3" s="366" t="str">
        <f>' سهام'!A3:W3</f>
        <v>برای ماه منتهی به 1403/10/30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17">
      <c r="A4" s="323" t="s">
        <v>56</v>
      </c>
      <c r="B4" s="323"/>
      <c r="C4" s="323"/>
      <c r="D4" s="323"/>
      <c r="E4" s="323"/>
      <c r="F4" s="323"/>
      <c r="G4" s="323"/>
      <c r="H4" s="323"/>
    </row>
    <row r="5" spans="1:17" s="165" customFormat="1" ht="16.5" customHeight="1" thickBot="1">
      <c r="A5" s="142"/>
      <c r="B5" s="142"/>
      <c r="C5" s="390" t="s">
        <v>197</v>
      </c>
      <c r="D5" s="390"/>
      <c r="E5" s="390"/>
      <c r="F5" s="390"/>
      <c r="G5" s="390"/>
      <c r="H5" s="390"/>
      <c r="I5" s="390"/>
      <c r="J5" s="75"/>
      <c r="K5" s="385" t="s">
        <v>198</v>
      </c>
      <c r="L5" s="385"/>
      <c r="M5" s="385"/>
      <c r="N5" s="385"/>
      <c r="O5" s="385"/>
      <c r="P5" s="385"/>
      <c r="Q5" s="385"/>
    </row>
    <row r="6" spans="1:17" s="165" customFormat="1" ht="27" customHeight="1" thickBot="1">
      <c r="A6" s="142" t="s">
        <v>32</v>
      </c>
      <c r="B6" s="142"/>
      <c r="C6" s="82" t="s">
        <v>3</v>
      </c>
      <c r="D6" s="75"/>
      <c r="E6" s="83" t="s">
        <v>19</v>
      </c>
      <c r="F6" s="75"/>
      <c r="G6" s="82" t="s">
        <v>36</v>
      </c>
      <c r="H6" s="75"/>
      <c r="I6" s="83" t="s">
        <v>37</v>
      </c>
      <c r="J6" s="75"/>
      <c r="K6" s="82" t="s">
        <v>3</v>
      </c>
      <c r="L6" s="75"/>
      <c r="M6" s="83" t="s">
        <v>19</v>
      </c>
      <c r="N6" s="75"/>
      <c r="O6" s="83" t="s">
        <v>36</v>
      </c>
      <c r="P6" s="75"/>
      <c r="Q6" s="201" t="s">
        <v>37</v>
      </c>
    </row>
    <row r="7" spans="1:17" s="165" customFormat="1" ht="27" customHeight="1">
      <c r="A7" s="142" t="s">
        <v>118</v>
      </c>
      <c r="B7" s="142"/>
      <c r="C7" s="85">
        <v>33574</v>
      </c>
      <c r="D7" s="75"/>
      <c r="E7" s="98">
        <f>VLOOKUP(A7,اوراق!$A$9:$AG$14,31,0)</f>
        <v>29977826235</v>
      </c>
      <c r="F7" s="75"/>
      <c r="G7" s="98">
        <v>-28941953954</v>
      </c>
      <c r="H7" s="98"/>
      <c r="I7" s="98">
        <f>E7+G7</f>
        <v>1035872281</v>
      </c>
      <c r="J7" s="75"/>
      <c r="K7" s="85">
        <v>33574</v>
      </c>
      <c r="L7" s="98"/>
      <c r="M7" s="98">
        <f>VLOOKUP(A7,اوراق!$A$9:$AG$14,31,0)</f>
        <v>29977826235</v>
      </c>
      <c r="N7" s="86"/>
      <c r="O7" s="98">
        <v>-28941953954</v>
      </c>
      <c r="P7" s="98"/>
      <c r="Q7" s="199">
        <f>M7+O7</f>
        <v>1035872281</v>
      </c>
    </row>
    <row r="8" spans="1:17" s="165" customFormat="1" ht="27" customHeight="1">
      <c r="A8" s="142" t="s">
        <v>201</v>
      </c>
      <c r="B8" s="142"/>
      <c r="C8" s="85">
        <v>120000</v>
      </c>
      <c r="D8" s="75"/>
      <c r="E8" s="98">
        <f>VLOOKUP(A8,اوراق!$A$9:$AG$14,31,0)</f>
        <v>95982600000</v>
      </c>
      <c r="F8" s="75"/>
      <c r="G8" s="98">
        <v>-96015500000</v>
      </c>
      <c r="H8" s="98"/>
      <c r="I8" s="98">
        <f t="shared" ref="I8:I11" si="0">E8+G8</f>
        <v>-32900000</v>
      </c>
      <c r="J8" s="75"/>
      <c r="K8" s="85">
        <v>120000</v>
      </c>
      <c r="L8" s="98"/>
      <c r="M8" s="98">
        <f>VLOOKUP(A8,اوراق!$A$9:$AG$14,31,0)</f>
        <v>95982600000</v>
      </c>
      <c r="N8" s="86"/>
      <c r="O8" s="98">
        <v>-96015500000</v>
      </c>
      <c r="P8" s="98"/>
      <c r="Q8" s="199">
        <f t="shared" ref="Q8:Q11" si="1">M8+O8</f>
        <v>-32900000</v>
      </c>
    </row>
    <row r="9" spans="1:17" s="165" customFormat="1" ht="27" customHeight="1">
      <c r="A9" s="142" t="s">
        <v>202</v>
      </c>
      <c r="B9" s="142"/>
      <c r="C9" s="85">
        <v>320000</v>
      </c>
      <c r="D9" s="75"/>
      <c r="E9" s="98">
        <f>VLOOKUP(A9,اوراق!$A$9:$AG$14,31,0)</f>
        <v>290346725117</v>
      </c>
      <c r="F9" s="75"/>
      <c r="G9" s="98">
        <v>-295347345800</v>
      </c>
      <c r="H9" s="98"/>
      <c r="I9" s="98">
        <f t="shared" si="0"/>
        <v>-5000620683</v>
      </c>
      <c r="J9" s="75"/>
      <c r="K9" s="85">
        <v>320000</v>
      </c>
      <c r="L9" s="98"/>
      <c r="M9" s="98">
        <f>VLOOKUP(A9,اوراق!$A$9:$AG$14,31,0)</f>
        <v>290346725117</v>
      </c>
      <c r="N9" s="86"/>
      <c r="O9" s="98">
        <v>-295347345800</v>
      </c>
      <c r="P9" s="98"/>
      <c r="Q9" s="199">
        <f t="shared" si="1"/>
        <v>-5000620683</v>
      </c>
    </row>
    <row r="10" spans="1:17" s="165" customFormat="1" ht="27" customHeight="1">
      <c r="A10" s="142" t="s">
        <v>169</v>
      </c>
      <c r="B10" s="142"/>
      <c r="C10" s="85">
        <v>200000</v>
      </c>
      <c r="D10" s="75"/>
      <c r="E10" s="98">
        <f>VLOOKUP(A10,اوراق!$A$9:$AG$14,31,0)</f>
        <v>198603996500</v>
      </c>
      <c r="F10" s="75"/>
      <c r="G10" s="98">
        <v>-198603996500</v>
      </c>
      <c r="H10" s="98"/>
      <c r="I10" s="98">
        <f t="shared" si="0"/>
        <v>0</v>
      </c>
      <c r="J10" s="75"/>
      <c r="K10" s="85">
        <v>200000</v>
      </c>
      <c r="L10" s="98"/>
      <c r="M10" s="98">
        <f>VLOOKUP(A10,اوراق!$A$9:$AG$14,31,0)</f>
        <v>198603996500</v>
      </c>
      <c r="N10" s="86"/>
      <c r="O10" s="98">
        <v>-198603996500</v>
      </c>
      <c r="P10" s="98"/>
      <c r="Q10" s="199">
        <f t="shared" si="1"/>
        <v>0</v>
      </c>
    </row>
    <row r="11" spans="1:17" s="165" customFormat="1" ht="27" customHeight="1">
      <c r="A11" s="142" t="s">
        <v>119</v>
      </c>
      <c r="B11" s="142"/>
      <c r="C11" s="85">
        <v>320000</v>
      </c>
      <c r="D11" s="75"/>
      <c r="E11" s="98">
        <f>VLOOKUP(A11,اوراق!$A$9:$AG$14,31,0)</f>
        <v>317766394400</v>
      </c>
      <c r="F11" s="75"/>
      <c r="G11" s="98">
        <v>-317766394400</v>
      </c>
      <c r="H11" s="98"/>
      <c r="I11" s="98">
        <f t="shared" si="0"/>
        <v>0</v>
      </c>
      <c r="J11" s="75"/>
      <c r="K11" s="85">
        <v>320000</v>
      </c>
      <c r="L11" s="98"/>
      <c r="M11" s="98">
        <f>VLOOKUP(A11,اوراق!$A$9:$AG$14,31,0)</f>
        <v>317766394400</v>
      </c>
      <c r="N11" s="75"/>
      <c r="O11" s="98">
        <v>-317766394400</v>
      </c>
      <c r="P11" s="98"/>
      <c r="Q11" s="199">
        <f t="shared" si="1"/>
        <v>0</v>
      </c>
    </row>
    <row r="12" spans="1:17" s="165" customFormat="1" ht="23.25" thickBot="1">
      <c r="A12" s="241" t="s">
        <v>2</v>
      </c>
      <c r="B12" s="142"/>
      <c r="C12" s="279"/>
      <c r="D12" s="279"/>
      <c r="E12" s="406">
        <f>SUM(E7:E11)</f>
        <v>932677542252</v>
      </c>
      <c r="F12" s="279"/>
      <c r="G12" s="406">
        <f>SUM(G7:G11)</f>
        <v>-936675190654</v>
      </c>
      <c r="H12" s="279"/>
      <c r="I12" s="406">
        <f>SUM(I7:I11)</f>
        <v>-3997648402</v>
      </c>
      <c r="J12" s="279"/>
      <c r="K12" s="279"/>
      <c r="L12" s="279"/>
      <c r="M12" s="406">
        <f>SUM(M7:M11)</f>
        <v>932677542252</v>
      </c>
      <c r="N12" s="279"/>
      <c r="O12" s="406">
        <f>SUM(O7:O11)</f>
        <v>-936675190654</v>
      </c>
      <c r="P12" s="279"/>
      <c r="Q12" s="406">
        <f>SUM(Q7:Q11)</f>
        <v>-3997648402</v>
      </c>
    </row>
    <row r="13" spans="1:17" s="165" customFormat="1" ht="22.5" thickTop="1">
      <c r="A13" s="142"/>
      <c r="B13" s="142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s="165" customFormat="1" ht="24.75" customHeight="1">
      <c r="A14" s="387" t="s">
        <v>38</v>
      </c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9"/>
    </row>
  </sheetData>
  <autoFilter ref="A6:Q6" xr:uid="{00000000-0009-0000-0000-000009000000}">
    <sortState xmlns:xlrd2="http://schemas.microsoft.com/office/spreadsheetml/2017/richdata2" ref="A7:Q21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55" zoomScaleNormal="100" zoomScaleSheetLayoutView="55" workbookViewId="0">
      <selection activeCell="A4" sqref="A4:XFD4"/>
    </sheetView>
  </sheetViews>
  <sheetFormatPr defaultColWidth="9.140625" defaultRowHeight="30.75"/>
  <cols>
    <col min="1" max="1" width="54.7109375" style="20" customWidth="1"/>
    <col min="2" max="2" width="1.85546875" style="20" customWidth="1"/>
    <col min="3" max="3" width="11.42578125" style="24" customWidth="1"/>
    <col min="4" max="4" width="1.140625" style="24" customWidth="1"/>
    <col min="5" max="5" width="24.85546875" style="24" customWidth="1"/>
    <col min="6" max="6" width="1.42578125" style="24" customWidth="1"/>
    <col min="7" max="7" width="22.28515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13" style="24" customWidth="1"/>
    <col min="16" max="16" width="1.42578125" style="24" customWidth="1"/>
    <col min="17" max="17" width="18.7109375" style="24" customWidth="1"/>
    <col min="18" max="18" width="1.5703125" style="24" customWidth="1"/>
    <col min="19" max="19" width="24.28515625" style="24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96" t="s">
        <v>80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31.5">
      <c r="A2" s="296" t="s">
        <v>44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3" ht="31.5">
      <c r="A3" s="296" t="s">
        <v>195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</row>
    <row r="4" spans="1:23" ht="24.75" customHeight="1">
      <c r="A4" s="303" t="s">
        <v>23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</row>
    <row r="5" spans="1:23" ht="31.5">
      <c r="A5" s="303" t="s">
        <v>24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</row>
    <row r="7" spans="1:23" ht="36.75" customHeight="1" thickBot="1">
      <c r="A7" s="1"/>
      <c r="B7" s="2"/>
      <c r="C7" s="288" t="s">
        <v>176</v>
      </c>
      <c r="D7" s="288"/>
      <c r="E7" s="288"/>
      <c r="F7" s="288"/>
      <c r="G7" s="288"/>
      <c r="H7" s="3"/>
      <c r="I7" s="304" t="s">
        <v>7</v>
      </c>
      <c r="J7" s="304"/>
      <c r="K7" s="304"/>
      <c r="L7" s="304"/>
      <c r="M7" s="304"/>
      <c r="O7" s="289" t="s">
        <v>196</v>
      </c>
      <c r="P7" s="289"/>
      <c r="Q7" s="289"/>
      <c r="R7" s="289"/>
      <c r="S7" s="289"/>
      <c r="T7" s="289"/>
      <c r="U7" s="289"/>
      <c r="V7" s="289"/>
      <c r="W7" s="289"/>
    </row>
    <row r="8" spans="1:23" ht="29.25" customHeight="1">
      <c r="A8" s="297" t="s">
        <v>1</v>
      </c>
      <c r="B8" s="4"/>
      <c r="C8" s="302" t="s">
        <v>3</v>
      </c>
      <c r="D8" s="290"/>
      <c r="E8" s="302" t="s">
        <v>0</v>
      </c>
      <c r="F8" s="290"/>
      <c r="G8" s="292" t="s">
        <v>19</v>
      </c>
      <c r="H8" s="23"/>
      <c r="I8" s="299" t="s">
        <v>4</v>
      </c>
      <c r="J8" s="299"/>
      <c r="K8" s="25"/>
      <c r="L8" s="299" t="s">
        <v>5</v>
      </c>
      <c r="M8" s="299"/>
      <c r="O8" s="300" t="s">
        <v>3</v>
      </c>
      <c r="P8" s="290"/>
      <c r="Q8" s="292" t="s">
        <v>28</v>
      </c>
      <c r="R8" s="22"/>
      <c r="S8" s="300" t="s">
        <v>0</v>
      </c>
      <c r="T8" s="290"/>
      <c r="U8" s="292" t="s">
        <v>19</v>
      </c>
      <c r="V8" s="5"/>
      <c r="W8" s="294" t="s">
        <v>20</v>
      </c>
    </row>
    <row r="9" spans="1:23" ht="49.5" customHeight="1" thickBot="1">
      <c r="A9" s="298"/>
      <c r="B9" s="4"/>
      <c r="C9" s="301"/>
      <c r="D9" s="291"/>
      <c r="E9" s="301"/>
      <c r="F9" s="291"/>
      <c r="G9" s="293"/>
      <c r="H9" s="23"/>
      <c r="I9" s="26" t="s">
        <v>3</v>
      </c>
      <c r="J9" s="26" t="s">
        <v>0</v>
      </c>
      <c r="K9" s="25"/>
      <c r="L9" s="26" t="s">
        <v>3</v>
      </c>
      <c r="M9" s="26" t="s">
        <v>43</v>
      </c>
      <c r="O9" s="301"/>
      <c r="P9" s="290"/>
      <c r="Q9" s="293"/>
      <c r="R9" s="22"/>
      <c r="S9" s="301"/>
      <c r="T9" s="290"/>
      <c r="U9" s="293"/>
      <c r="V9" s="5"/>
      <c r="W9" s="295"/>
    </row>
    <row r="10" spans="1:23" ht="40.15" customHeight="1" thickBot="1">
      <c r="A10" s="203" t="s">
        <v>168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1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58"/>
      <c r="G14" s="58"/>
      <c r="S14" s="58"/>
      <c r="U14" s="58"/>
    </row>
    <row r="15" spans="1:23">
      <c r="G15" s="24" t="s">
        <v>52</v>
      </c>
    </row>
    <row r="16" spans="1:23">
      <c r="E16" s="58"/>
      <c r="G16" s="58"/>
      <c r="S16" s="58"/>
      <c r="U16" s="58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H16"/>
  <sheetViews>
    <sheetView rightToLeft="1" view="pageBreakPreview" topLeftCell="B1" zoomScale="55" zoomScaleNormal="50" zoomScaleSheetLayoutView="55" workbookViewId="0">
      <selection activeCell="B17" sqref="A17:XFD17"/>
    </sheetView>
  </sheetViews>
  <sheetFormatPr defaultColWidth="9.140625" defaultRowHeight="15.75"/>
  <cols>
    <col min="1" max="1" width="55.85546875" style="102" customWidth="1"/>
    <col min="2" max="2" width="0.5703125" style="102" customWidth="1"/>
    <col min="3" max="3" width="15.42578125" style="102" customWidth="1"/>
    <col min="4" max="4" width="0.5703125" style="102" customWidth="1"/>
    <col min="5" max="5" width="18" style="102" customWidth="1"/>
    <col min="6" max="6" width="0.5703125" style="102" customWidth="1"/>
    <col min="7" max="7" width="19.7109375" style="102" customWidth="1"/>
    <col min="8" max="8" width="0.5703125" style="102" customWidth="1"/>
    <col min="9" max="9" width="19.7109375" style="102" customWidth="1"/>
    <col min="10" max="10" width="0.42578125" style="102" customWidth="1"/>
    <col min="11" max="11" width="17" style="102" customWidth="1"/>
    <col min="12" max="12" width="0.7109375" style="102" customWidth="1"/>
    <col min="13" max="13" width="15.85546875" style="102" customWidth="1"/>
    <col min="14" max="14" width="1.140625" style="102" customWidth="1"/>
    <col min="15" max="15" width="27.5703125" style="102" customWidth="1"/>
    <col min="16" max="16" width="0.5703125" style="102" customWidth="1"/>
    <col min="17" max="17" width="28.5703125" style="102" customWidth="1"/>
    <col min="18" max="18" width="0.5703125" style="102" customWidth="1"/>
    <col min="19" max="19" width="14.140625" style="102" customWidth="1"/>
    <col min="20" max="20" width="25.5703125" style="102" customWidth="1"/>
    <col min="21" max="21" width="0.5703125" style="102" customWidth="1"/>
    <col min="22" max="22" width="13.28515625" style="102" customWidth="1"/>
    <col min="23" max="23" width="25" style="102" customWidth="1"/>
    <col min="24" max="24" width="0.5703125" style="102" customWidth="1"/>
    <col min="25" max="25" width="17" style="102" customWidth="1"/>
    <col min="26" max="26" width="0.42578125" style="102" customWidth="1"/>
    <col min="27" max="27" width="19.7109375" style="102" customWidth="1"/>
    <col min="28" max="28" width="0.7109375" style="102" customWidth="1"/>
    <col min="29" max="29" width="28.85546875" style="102" customWidth="1"/>
    <col min="30" max="30" width="0.5703125" style="102" customWidth="1"/>
    <col min="31" max="31" width="29.7109375" style="102" customWidth="1"/>
    <col min="32" max="32" width="0.7109375" style="102" hidden="1" customWidth="1"/>
    <col min="33" max="33" width="16.5703125" style="102" customWidth="1"/>
    <col min="34" max="34" width="19.28515625" style="102" customWidth="1"/>
    <col min="35" max="16384" width="9.140625" style="102"/>
  </cols>
  <sheetData>
    <row r="1" spans="1:34" s="101" customFormat="1" ht="24.75">
      <c r="A1" s="314" t="s">
        <v>80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</row>
    <row r="2" spans="1:34" s="101" customFormat="1" ht="24.75">
      <c r="A2" s="314" t="s">
        <v>44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</row>
    <row r="3" spans="1:34" s="101" customFormat="1" ht="24.75">
      <c r="A3" s="314" t="str">
        <f>' سهام'!A3:W3</f>
        <v>برای ماه منتهی به 1403/10/30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</row>
    <row r="4" spans="1:34" ht="27.75">
      <c r="A4" s="315" t="s">
        <v>59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</row>
    <row r="5" spans="1:34" ht="24.7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243"/>
      <c r="AB5" s="103"/>
      <c r="AC5" s="103"/>
      <c r="AD5" s="103"/>
      <c r="AE5" s="103"/>
      <c r="AF5" s="103"/>
      <c r="AG5" s="103"/>
    </row>
    <row r="6" spans="1:34" ht="27.75" customHeight="1" thickBot="1">
      <c r="A6" s="307" t="s">
        <v>60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 t="s">
        <v>176</v>
      </c>
      <c r="N6" s="307"/>
      <c r="O6" s="307"/>
      <c r="P6" s="307"/>
      <c r="Q6" s="307"/>
      <c r="R6" s="104"/>
      <c r="S6" s="316" t="s">
        <v>7</v>
      </c>
      <c r="T6" s="316"/>
      <c r="U6" s="316"/>
      <c r="V6" s="316"/>
      <c r="W6" s="316"/>
      <c r="X6" s="103"/>
      <c r="Y6" s="307" t="s">
        <v>196</v>
      </c>
      <c r="Z6" s="307"/>
      <c r="AA6" s="307"/>
      <c r="AB6" s="307"/>
      <c r="AC6" s="307"/>
      <c r="AD6" s="307"/>
      <c r="AE6" s="307"/>
      <c r="AF6" s="307"/>
      <c r="AG6" s="307"/>
    </row>
    <row r="7" spans="1:34" ht="26.25" customHeight="1">
      <c r="A7" s="305" t="s">
        <v>61</v>
      </c>
      <c r="B7" s="105"/>
      <c r="C7" s="311" t="s">
        <v>62</v>
      </c>
      <c r="D7" s="105"/>
      <c r="E7" s="313" t="s">
        <v>67</v>
      </c>
      <c r="F7" s="105"/>
      <c r="G7" s="306" t="s">
        <v>63</v>
      </c>
      <c r="H7" s="105"/>
      <c r="I7" s="311" t="s">
        <v>21</v>
      </c>
      <c r="J7" s="105"/>
      <c r="K7" s="313" t="s">
        <v>64</v>
      </c>
      <c r="L7" s="106"/>
      <c r="M7" s="309" t="s">
        <v>3</v>
      </c>
      <c r="N7" s="306"/>
      <c r="O7" s="306" t="s">
        <v>0</v>
      </c>
      <c r="P7" s="306"/>
      <c r="Q7" s="306" t="s">
        <v>19</v>
      </c>
      <c r="R7" s="105"/>
      <c r="S7" s="308" t="s">
        <v>4</v>
      </c>
      <c r="T7" s="308"/>
      <c r="U7" s="103"/>
      <c r="V7" s="308" t="s">
        <v>5</v>
      </c>
      <c r="W7" s="308"/>
      <c r="X7" s="103"/>
      <c r="Y7" s="309" t="s">
        <v>3</v>
      </c>
      <c r="Z7" s="305"/>
      <c r="AA7" s="306" t="s">
        <v>65</v>
      </c>
      <c r="AB7" s="105"/>
      <c r="AC7" s="306" t="s">
        <v>0</v>
      </c>
      <c r="AD7" s="305"/>
      <c r="AE7" s="306" t="s">
        <v>19</v>
      </c>
      <c r="AF7" s="107"/>
      <c r="AG7" s="306" t="s">
        <v>20</v>
      </c>
      <c r="AH7" s="250"/>
    </row>
    <row r="8" spans="1:34" s="111" customFormat="1" ht="55.5" customHeight="1" thickBot="1">
      <c r="A8" s="307"/>
      <c r="B8" s="105"/>
      <c r="C8" s="312"/>
      <c r="D8" s="105"/>
      <c r="E8" s="312"/>
      <c r="F8" s="105"/>
      <c r="G8" s="307"/>
      <c r="H8" s="105"/>
      <c r="I8" s="312"/>
      <c r="J8" s="105"/>
      <c r="K8" s="312"/>
      <c r="L8" s="104"/>
      <c r="M8" s="310"/>
      <c r="N8" s="305"/>
      <c r="O8" s="307"/>
      <c r="P8" s="305"/>
      <c r="Q8" s="307"/>
      <c r="R8" s="105"/>
      <c r="S8" s="108" t="s">
        <v>3</v>
      </c>
      <c r="T8" s="108" t="s">
        <v>0</v>
      </c>
      <c r="U8" s="109"/>
      <c r="V8" s="108" t="s">
        <v>3</v>
      </c>
      <c r="W8" s="108" t="s">
        <v>43</v>
      </c>
      <c r="X8" s="109"/>
      <c r="Y8" s="310"/>
      <c r="Z8" s="305"/>
      <c r="AA8" s="307"/>
      <c r="AB8" s="105"/>
      <c r="AC8" s="307"/>
      <c r="AD8" s="305"/>
      <c r="AE8" s="307"/>
      <c r="AF8" s="107"/>
      <c r="AG8" s="307"/>
      <c r="AH8" s="251"/>
    </row>
    <row r="9" spans="1:34" s="111" customFormat="1" ht="41.25" customHeight="1">
      <c r="A9" s="203" t="s">
        <v>118</v>
      </c>
      <c r="B9" s="105"/>
      <c r="C9" s="104" t="s">
        <v>83</v>
      </c>
      <c r="D9" s="105"/>
      <c r="E9" s="104" t="s">
        <v>83</v>
      </c>
      <c r="F9" s="105"/>
      <c r="G9" s="112" t="s">
        <v>120</v>
      </c>
      <c r="H9" s="112"/>
      <c r="I9" s="112" t="s">
        <v>122</v>
      </c>
      <c r="J9" s="105"/>
      <c r="K9" s="60">
        <v>1000000</v>
      </c>
      <c r="L9" s="104"/>
      <c r="M9" s="30">
        <v>33574</v>
      </c>
      <c r="N9" s="105"/>
      <c r="O9" s="30">
        <v>24736934728</v>
      </c>
      <c r="P9" s="105"/>
      <c r="Q9" s="30">
        <v>28941953954</v>
      </c>
      <c r="R9" s="105"/>
      <c r="S9" s="30">
        <v>0</v>
      </c>
      <c r="T9" s="30">
        <v>0</v>
      </c>
      <c r="U9" s="109"/>
      <c r="V9" s="30">
        <v>0</v>
      </c>
      <c r="W9" s="30">
        <v>0</v>
      </c>
      <c r="X9" s="109"/>
      <c r="Y9" s="30">
        <v>33574</v>
      </c>
      <c r="Z9" s="105"/>
      <c r="AA9" s="87">
        <v>893050</v>
      </c>
      <c r="AB9" s="105"/>
      <c r="AC9" s="30">
        <v>24736934728</v>
      </c>
      <c r="AD9" s="30"/>
      <c r="AE9" s="30">
        <v>29977826235</v>
      </c>
      <c r="AF9" s="107"/>
      <c r="AG9" s="211">
        <f>AE9/درآمدها!$J$5</f>
        <v>1.9158330524117469E-2</v>
      </c>
      <c r="AH9" s="251">
        <f>M9+S9-V9-Y9</f>
        <v>0</v>
      </c>
    </row>
    <row r="10" spans="1:34" s="111" customFormat="1" ht="41.25" customHeight="1">
      <c r="A10" s="203" t="s">
        <v>201</v>
      </c>
      <c r="B10" s="105"/>
      <c r="C10" s="104" t="s">
        <v>83</v>
      </c>
      <c r="D10" s="105"/>
      <c r="E10" s="104" t="s">
        <v>83</v>
      </c>
      <c r="F10" s="105"/>
      <c r="G10" s="112" t="s">
        <v>203</v>
      </c>
      <c r="H10" s="112"/>
      <c r="I10" s="112" t="s">
        <v>205</v>
      </c>
      <c r="J10" s="105"/>
      <c r="K10" s="60">
        <v>1000000</v>
      </c>
      <c r="L10" s="104"/>
      <c r="M10" s="30">
        <v>0</v>
      </c>
      <c r="N10" s="105"/>
      <c r="O10" s="30">
        <v>0</v>
      </c>
      <c r="P10" s="105"/>
      <c r="Q10" s="30">
        <v>0</v>
      </c>
      <c r="R10" s="105"/>
      <c r="S10" s="30">
        <v>120000</v>
      </c>
      <c r="T10" s="30">
        <v>102630956420</v>
      </c>
      <c r="U10" s="109"/>
      <c r="V10" s="30">
        <v>0</v>
      </c>
      <c r="W10" s="30">
        <v>0</v>
      </c>
      <c r="X10" s="109"/>
      <c r="Y10" s="30">
        <v>120000</v>
      </c>
      <c r="Z10" s="105"/>
      <c r="AA10" s="87">
        <v>800000</v>
      </c>
      <c r="AB10" s="105"/>
      <c r="AC10" s="30">
        <v>96015500000</v>
      </c>
      <c r="AD10" s="30"/>
      <c r="AE10" s="30">
        <v>95982600000</v>
      </c>
      <c r="AF10" s="107"/>
      <c r="AG10" s="211">
        <f>AE10/درآمدها!$J$5</f>
        <v>6.1340884457366907E-2</v>
      </c>
      <c r="AH10" s="251">
        <f t="shared" ref="AH10:AH14" si="0">M10+S10-V10-Y10</f>
        <v>0</v>
      </c>
    </row>
    <row r="11" spans="1:34" s="111" customFormat="1" ht="41.25" customHeight="1">
      <c r="A11" s="203" t="s">
        <v>105</v>
      </c>
      <c r="B11" s="105"/>
      <c r="C11" s="104" t="s">
        <v>83</v>
      </c>
      <c r="D11" s="105"/>
      <c r="E11" s="104" t="s">
        <v>83</v>
      </c>
      <c r="F11" s="105"/>
      <c r="G11" s="112" t="s">
        <v>106</v>
      </c>
      <c r="H11" s="112"/>
      <c r="I11" s="112" t="s">
        <v>107</v>
      </c>
      <c r="J11" s="105"/>
      <c r="K11" s="60">
        <v>1000000</v>
      </c>
      <c r="L11" s="104"/>
      <c r="M11" s="30">
        <v>245000</v>
      </c>
      <c r="N11" s="105"/>
      <c r="O11" s="30">
        <v>238051702970</v>
      </c>
      <c r="P11" s="105"/>
      <c r="Q11" s="30">
        <v>239361297902</v>
      </c>
      <c r="R11" s="105"/>
      <c r="S11" s="30">
        <v>0</v>
      </c>
      <c r="T11" s="30">
        <v>0</v>
      </c>
      <c r="U11" s="109"/>
      <c r="V11" s="30">
        <v>245000</v>
      </c>
      <c r="W11" s="30">
        <v>245000000000</v>
      </c>
      <c r="X11" s="109"/>
      <c r="Y11" s="30">
        <v>0</v>
      </c>
      <c r="Z11" s="105"/>
      <c r="AA11" s="87">
        <v>0</v>
      </c>
      <c r="AB11" s="105"/>
      <c r="AC11" s="30">
        <v>0</v>
      </c>
      <c r="AD11" s="30"/>
      <c r="AE11" s="30">
        <v>0</v>
      </c>
      <c r="AF11" s="107"/>
      <c r="AG11" s="211">
        <f>AE11/درآمدها!$J$5</f>
        <v>0</v>
      </c>
      <c r="AH11" s="251">
        <f t="shared" si="0"/>
        <v>0</v>
      </c>
    </row>
    <row r="12" spans="1:34" s="111" customFormat="1" ht="41.25" customHeight="1">
      <c r="A12" s="203" t="s">
        <v>119</v>
      </c>
      <c r="B12" s="105"/>
      <c r="C12" s="104" t="s">
        <v>83</v>
      </c>
      <c r="D12" s="105"/>
      <c r="E12" s="104" t="s">
        <v>83</v>
      </c>
      <c r="F12" s="105"/>
      <c r="G12" s="112" t="s">
        <v>121</v>
      </c>
      <c r="H12" s="112"/>
      <c r="I12" s="112" t="s">
        <v>123</v>
      </c>
      <c r="J12" s="105"/>
      <c r="K12" s="60">
        <v>1000000</v>
      </c>
      <c r="L12" s="104"/>
      <c r="M12" s="30">
        <v>320000</v>
      </c>
      <c r="N12" s="105"/>
      <c r="O12" s="30">
        <v>320000000000</v>
      </c>
      <c r="P12" s="105"/>
      <c r="Q12" s="30">
        <v>317766394400</v>
      </c>
      <c r="R12" s="105"/>
      <c r="S12" s="30">
        <v>0</v>
      </c>
      <c r="T12" s="30">
        <v>0</v>
      </c>
      <c r="U12" s="109"/>
      <c r="V12" s="30">
        <v>0</v>
      </c>
      <c r="W12" s="30">
        <v>0</v>
      </c>
      <c r="X12" s="109"/>
      <c r="Y12" s="30">
        <v>320000</v>
      </c>
      <c r="Z12" s="105"/>
      <c r="AA12" s="87">
        <v>993200</v>
      </c>
      <c r="AB12" s="105"/>
      <c r="AC12" s="30">
        <v>320000000000</v>
      </c>
      <c r="AD12" s="30"/>
      <c r="AE12" s="30">
        <v>317766394400</v>
      </c>
      <c r="AF12" s="107"/>
      <c r="AG12" s="211">
        <f>AE12/درآمدها!$J$5</f>
        <v>0.20307922147685603</v>
      </c>
      <c r="AH12" s="251">
        <f t="shared" si="0"/>
        <v>0</v>
      </c>
    </row>
    <row r="13" spans="1:34" s="111" customFormat="1" ht="41.25" customHeight="1">
      <c r="A13" s="203" t="s">
        <v>202</v>
      </c>
      <c r="B13" s="105"/>
      <c r="C13" s="104" t="s">
        <v>83</v>
      </c>
      <c r="D13" s="105"/>
      <c r="E13" s="104" t="s">
        <v>83</v>
      </c>
      <c r="F13" s="105"/>
      <c r="G13" s="112" t="s">
        <v>204</v>
      </c>
      <c r="H13" s="20"/>
      <c r="I13" s="112" t="s">
        <v>206</v>
      </c>
      <c r="J13" s="105"/>
      <c r="K13" s="60">
        <v>1000000</v>
      </c>
      <c r="L13" s="104"/>
      <c r="M13" s="30">
        <v>0</v>
      </c>
      <c r="N13" s="96">
        <v>200036250000</v>
      </c>
      <c r="O13" s="30">
        <v>0</v>
      </c>
      <c r="P13" s="30"/>
      <c r="Q13" s="30">
        <v>0</v>
      </c>
      <c r="R13" s="30"/>
      <c r="S13" s="30">
        <v>320000</v>
      </c>
      <c r="T13" s="30">
        <v>309411912168</v>
      </c>
      <c r="U13" s="30"/>
      <c r="V13" s="30">
        <v>0</v>
      </c>
      <c r="W13" s="30">
        <v>0</v>
      </c>
      <c r="X13" s="30"/>
      <c r="Y13" s="30">
        <v>320000</v>
      </c>
      <c r="Z13" s="30"/>
      <c r="AA13" s="87">
        <v>907498</v>
      </c>
      <c r="AB13" s="30"/>
      <c r="AC13" s="30">
        <v>295347345800</v>
      </c>
      <c r="AD13" s="30"/>
      <c r="AE13" s="30">
        <v>290346725117</v>
      </c>
      <c r="AF13" s="212"/>
      <c r="AG13" s="211">
        <f>AE13/درآمدها!$J$5</f>
        <v>0.18555576654494427</v>
      </c>
      <c r="AH13" s="251">
        <f t="shared" si="0"/>
        <v>0</v>
      </c>
    </row>
    <row r="14" spans="1:34" s="111" customFormat="1" ht="41.25" customHeight="1" thickBot="1">
      <c r="A14" s="203" t="s">
        <v>169</v>
      </c>
      <c r="B14" s="105"/>
      <c r="C14" s="112" t="s">
        <v>83</v>
      </c>
      <c r="D14" s="20"/>
      <c r="E14" s="112" t="s">
        <v>83</v>
      </c>
      <c r="F14" s="20"/>
      <c r="G14" s="112" t="s">
        <v>170</v>
      </c>
      <c r="H14" s="20"/>
      <c r="I14" s="112" t="s">
        <v>171</v>
      </c>
      <c r="J14" s="112"/>
      <c r="K14" s="60">
        <v>1000000</v>
      </c>
      <c r="L14" s="104"/>
      <c r="M14" s="30">
        <v>200000</v>
      </c>
      <c r="N14" s="97"/>
      <c r="O14" s="30">
        <v>211031593750</v>
      </c>
      <c r="P14" s="30"/>
      <c r="Q14" s="30">
        <v>198603996500</v>
      </c>
      <c r="R14" s="30"/>
      <c r="S14" s="30">
        <v>0</v>
      </c>
      <c r="T14" s="30">
        <v>0</v>
      </c>
      <c r="U14" s="30"/>
      <c r="V14" s="30">
        <v>0</v>
      </c>
      <c r="W14" s="30">
        <v>0</v>
      </c>
      <c r="X14" s="30"/>
      <c r="Y14" s="30">
        <v>200000</v>
      </c>
      <c r="Z14" s="30"/>
      <c r="AA14" s="87">
        <v>993200</v>
      </c>
      <c r="AB14" s="30"/>
      <c r="AC14" s="30">
        <v>211031593750</v>
      </c>
      <c r="AD14" s="30"/>
      <c r="AE14" s="30">
        <v>198603996500</v>
      </c>
      <c r="AF14" s="213"/>
      <c r="AG14" s="211">
        <f>AE14/درآمدها!$J$5</f>
        <v>0.12692451342303501</v>
      </c>
      <c r="AH14" s="251">
        <f t="shared" si="0"/>
        <v>0</v>
      </c>
    </row>
    <row r="15" spans="1:34" s="114" customFormat="1" ht="32.25" thickBot="1">
      <c r="A15" s="1" t="s">
        <v>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391"/>
      <c r="N15" s="89"/>
      <c r="O15" s="392">
        <f>SUM(O9:O14)</f>
        <v>793820231448</v>
      </c>
      <c r="P15" s="393"/>
      <c r="Q15" s="392">
        <f>SUM(Q9:Q14)</f>
        <v>784673642756</v>
      </c>
      <c r="R15" s="393"/>
      <c r="S15" s="391"/>
      <c r="T15" s="392">
        <f>SUM(T9:T14)</f>
        <v>412042868588</v>
      </c>
      <c r="U15" s="393"/>
      <c r="V15" s="391"/>
      <c r="W15" s="392">
        <f>SUM(W9:X14)</f>
        <v>245000000000</v>
      </c>
      <c r="X15" s="393"/>
      <c r="Y15" s="391"/>
      <c r="Z15" s="393"/>
      <c r="AA15" s="393"/>
      <c r="AB15" s="393"/>
      <c r="AC15" s="392">
        <f>SUM(AC9:AC14)</f>
        <v>947131374278</v>
      </c>
      <c r="AD15" s="393"/>
      <c r="AE15" s="392">
        <f>SUM(AE9:AE14)</f>
        <v>932677542252</v>
      </c>
      <c r="AF15" s="393"/>
      <c r="AG15" s="218">
        <f>SUM(AG9:AG14)</f>
        <v>0.59605871642631969</v>
      </c>
      <c r="AH15" s="110"/>
    </row>
    <row r="16" spans="1:34" s="115" customFormat="1" ht="32.25" thickTop="1">
      <c r="M16" s="102"/>
      <c r="N16" s="102"/>
      <c r="P16" s="102"/>
      <c r="R16" s="102"/>
      <c r="S16" s="102"/>
      <c r="U16" s="102"/>
      <c r="V16" s="102"/>
      <c r="X16" s="102"/>
      <c r="Y16" s="102"/>
      <c r="Z16" s="102"/>
      <c r="AA16" s="102"/>
      <c r="AB16" s="102"/>
      <c r="AD16" s="102"/>
      <c r="AF16" s="102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3"/>
  <sheetViews>
    <sheetView rightToLeft="1" view="pageBreakPreview" topLeftCell="A4" zoomScaleNormal="56" zoomScaleSheetLayoutView="100" workbookViewId="0">
      <selection activeCell="E9" sqref="E9:E10"/>
    </sheetView>
  </sheetViews>
  <sheetFormatPr defaultRowHeight="15"/>
  <cols>
    <col min="1" max="1" width="40" bestFit="1" customWidth="1"/>
    <col min="2" max="2" width="2" customWidth="1"/>
    <col min="3" max="3" width="12.5703125" customWidth="1"/>
    <col min="4" max="4" width="2" customWidth="1"/>
    <col min="5" max="5" width="13.7109375" customWidth="1"/>
    <col min="6" max="6" width="2" customWidth="1"/>
    <col min="7" max="7" width="11.7109375" customWidth="1"/>
    <col min="8" max="8" width="2" customWidth="1"/>
    <col min="9" max="9" width="12" customWidth="1"/>
    <col min="10" max="10" width="2" customWidth="1"/>
    <col min="11" max="11" width="20.28515625" customWidth="1"/>
    <col min="12" max="12" width="2" customWidth="1"/>
    <col min="13" max="13" width="53" customWidth="1"/>
    <col min="14" max="14" width="20.140625" bestFit="1" customWidth="1"/>
    <col min="15" max="15" width="17.28515625" style="95" customWidth="1"/>
    <col min="16" max="16" width="16.7109375" bestFit="1" customWidth="1"/>
  </cols>
  <sheetData>
    <row r="1" spans="1:33" s="101" customFormat="1" ht="24.75">
      <c r="A1" s="308" t="s">
        <v>80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116"/>
      <c r="O1" s="90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3" s="101" customFormat="1" ht="24.75">
      <c r="A2" s="308" t="s">
        <v>44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116"/>
      <c r="O2" s="90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3" s="101" customFormat="1" ht="24.75">
      <c r="A3" s="308" t="str">
        <f>' سهام'!A3:W3</f>
        <v>برای ماه منتهی به 1403/10/30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116"/>
      <c r="O3" s="90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</row>
    <row r="5" spans="1:33" s="117" customFormat="1" ht="22.5">
      <c r="A5" s="317" t="s">
        <v>90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91"/>
      <c r="O5" s="92"/>
      <c r="P5" s="93"/>
    </row>
    <row r="6" spans="1:33" s="117" customFormat="1" ht="22.5">
      <c r="A6" s="317" t="s">
        <v>91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91"/>
      <c r="O6" s="92"/>
      <c r="P6" s="93"/>
    </row>
    <row r="7" spans="1:33" s="117" customFormat="1" ht="47.1" customHeight="1" thickBot="1">
      <c r="A7" s="118"/>
    </row>
    <row r="8" spans="1:33" ht="42">
      <c r="A8" s="259" t="s">
        <v>84</v>
      </c>
      <c r="B8" s="119"/>
      <c r="C8" s="214" t="s">
        <v>85</v>
      </c>
      <c r="D8" s="119"/>
      <c r="E8" s="214" t="s">
        <v>160</v>
      </c>
      <c r="F8" s="119"/>
      <c r="G8" s="214" t="s">
        <v>86</v>
      </c>
      <c r="H8" s="119"/>
      <c r="I8" s="214" t="s">
        <v>87</v>
      </c>
      <c r="J8" s="119"/>
      <c r="K8" s="214" t="s">
        <v>88</v>
      </c>
      <c r="L8" s="119"/>
      <c r="M8" s="214" t="s">
        <v>89</v>
      </c>
      <c r="N8" s="117"/>
      <c r="O8" s="117"/>
      <c r="P8" s="117"/>
      <c r="Q8" s="117"/>
    </row>
    <row r="9" spans="1:33" ht="22.5">
      <c r="A9" s="262" t="s">
        <v>119</v>
      </c>
      <c r="B9" s="215"/>
      <c r="C9" s="260">
        <f>اوراق!Y12</f>
        <v>320000</v>
      </c>
      <c r="D9" s="215"/>
      <c r="E9" s="260">
        <v>1070000</v>
      </c>
      <c r="F9" s="215"/>
      <c r="G9" s="260">
        <v>993200</v>
      </c>
      <c r="H9" s="215"/>
      <c r="I9" s="215">
        <f>G9/E9-1</f>
        <v>-7.1775700934579412E-2</v>
      </c>
      <c r="J9" s="215"/>
      <c r="K9" s="260">
        <f>VLOOKUP(A9,اوراق!$A$9:$AG$14,31,0)</f>
        <v>317766394400</v>
      </c>
      <c r="L9" s="215"/>
      <c r="M9" s="263" t="s">
        <v>126</v>
      </c>
      <c r="N9" s="117"/>
      <c r="O9" s="117"/>
      <c r="P9" s="117"/>
      <c r="Q9" s="117"/>
    </row>
    <row r="10" spans="1:33" ht="22.5">
      <c r="A10" s="262" t="s">
        <v>169</v>
      </c>
      <c r="B10" s="215"/>
      <c r="C10" s="260">
        <f>اوراق!Y14</f>
        <v>200000</v>
      </c>
      <c r="D10" s="215"/>
      <c r="E10" s="260">
        <v>1070000</v>
      </c>
      <c r="F10" s="215"/>
      <c r="G10" s="260">
        <v>993200</v>
      </c>
      <c r="H10" s="215"/>
      <c r="I10" s="215">
        <f t="shared" ref="I10:I12" si="0">G10/E10-1</f>
        <v>-7.1775700934579412E-2</v>
      </c>
      <c r="J10" s="215"/>
      <c r="K10" s="260">
        <f>VLOOKUP(A10,اوراق!$A$9:$AG$14,31,0)</f>
        <v>198603996500</v>
      </c>
      <c r="L10" s="215"/>
      <c r="M10" s="263" t="s">
        <v>126</v>
      </c>
      <c r="N10" s="117"/>
      <c r="O10" s="117"/>
      <c r="P10" s="117"/>
      <c r="Q10" s="117"/>
    </row>
    <row r="11" spans="1:33" ht="22.5">
      <c r="A11" s="262" t="s">
        <v>202</v>
      </c>
      <c r="B11" s="215"/>
      <c r="C11" s="260">
        <f>اوراق!Y13</f>
        <v>320000</v>
      </c>
      <c r="D11" s="215"/>
      <c r="E11" s="260">
        <v>918350</v>
      </c>
      <c r="F11" s="215"/>
      <c r="G11" s="260">
        <v>907498</v>
      </c>
      <c r="H11" s="215"/>
      <c r="I11" s="215">
        <f t="shared" si="0"/>
        <v>-1.1816845429302503E-2</v>
      </c>
      <c r="J11" s="215"/>
      <c r="K11" s="260">
        <f>VLOOKUP(A11,اوراق!$A$9:$AG$14,31,0)</f>
        <v>290346725117</v>
      </c>
      <c r="L11" s="215"/>
      <c r="M11" s="263" t="s">
        <v>126</v>
      </c>
      <c r="N11" s="117"/>
      <c r="O11" s="117"/>
      <c r="P11" s="117"/>
      <c r="Q11" s="117"/>
    </row>
    <row r="12" spans="1:33" ht="22.5">
      <c r="A12" s="262" t="s">
        <v>118</v>
      </c>
      <c r="B12" s="215"/>
      <c r="C12" s="260">
        <f>اوراق!Y9</f>
        <v>33574</v>
      </c>
      <c r="D12" s="117"/>
      <c r="E12" s="260">
        <v>893050</v>
      </c>
      <c r="F12" s="117"/>
      <c r="G12" s="260">
        <v>893050</v>
      </c>
      <c r="H12" s="117"/>
      <c r="I12" s="215">
        <f t="shared" si="0"/>
        <v>0</v>
      </c>
      <c r="J12" s="117"/>
      <c r="K12" s="260">
        <f>VLOOKUP(A12,اوراق!$A$9:$AG$14,31,0)</f>
        <v>29977826235</v>
      </c>
      <c r="L12" s="117"/>
      <c r="M12" s="264" t="s">
        <v>126</v>
      </c>
      <c r="N12" s="117"/>
      <c r="O12" s="117"/>
      <c r="P12" s="117"/>
      <c r="Q12" s="117"/>
    </row>
    <row r="13" spans="1:33" ht="22.5">
      <c r="A13" s="123"/>
      <c r="B13" s="123"/>
      <c r="C13" s="123"/>
      <c r="D13" s="123"/>
      <c r="E13" s="123"/>
      <c r="F13" s="123"/>
      <c r="G13" s="123"/>
      <c r="H13" s="123"/>
      <c r="I13" s="120"/>
      <c r="J13" s="123"/>
      <c r="K13" s="123"/>
      <c r="L13" s="123"/>
      <c r="M13" s="123"/>
      <c r="N13" s="94"/>
      <c r="O13" s="122"/>
      <c r="P13" s="99"/>
      <c r="Q13" s="117"/>
    </row>
    <row r="14" spans="1:33" ht="22.5">
      <c r="C14" s="124"/>
      <c r="L14" s="121"/>
    </row>
    <row r="15" spans="1:33">
      <c r="C15" s="124"/>
      <c r="O15" s="216"/>
    </row>
    <row r="17" spans="5:15" ht="22.5">
      <c r="G17" s="125"/>
      <c r="N17" s="91"/>
    </row>
    <row r="18" spans="5:15" ht="22.5">
      <c r="E18" s="123"/>
      <c r="N18" s="91"/>
      <c r="O18" s="217"/>
    </row>
    <row r="19" spans="5:15" ht="22.5">
      <c r="N19" s="91"/>
    </row>
    <row r="21" spans="5:15">
      <c r="K21" s="124"/>
      <c r="M21" s="126"/>
    </row>
    <row r="22" spans="5:15">
      <c r="K22" s="124"/>
    </row>
    <row r="23" spans="5:15">
      <c r="M23" s="124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K50"/>
  <sheetViews>
    <sheetView rightToLeft="1" view="pageBreakPreview" topLeftCell="A42" zoomScaleNormal="100" zoomScaleSheetLayoutView="100" workbookViewId="0">
      <selection activeCell="L27" sqref="L1:O1048576"/>
    </sheetView>
  </sheetViews>
  <sheetFormatPr defaultColWidth="9.140625" defaultRowHeight="15"/>
  <cols>
    <col min="1" max="1" width="38" style="127" customWidth="1"/>
    <col min="2" max="2" width="0.42578125" style="127" customWidth="1"/>
    <col min="3" max="3" width="17" style="66" customWidth="1"/>
    <col min="4" max="4" width="0.7109375" style="127" customWidth="1"/>
    <col min="5" max="5" width="21.85546875" style="127" customWidth="1"/>
    <col min="6" max="6" width="0.42578125" style="127" customWidth="1"/>
    <col min="7" max="7" width="22.140625" style="127" customWidth="1"/>
    <col min="8" max="8" width="0.42578125" style="127" customWidth="1"/>
    <col min="9" max="9" width="16.140625" style="127" customWidth="1"/>
    <col min="10" max="10" width="0.5703125" style="127" customWidth="1"/>
    <col min="11" max="11" width="16" style="127" customWidth="1"/>
    <col min="12" max="16384" width="9.140625" style="127"/>
  </cols>
  <sheetData>
    <row r="1" spans="1:11" s="7" customFormat="1" ht="18">
      <c r="A1" s="320" t="s">
        <v>80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s="7" customFormat="1" ht="18">
      <c r="A2" s="320" t="s">
        <v>44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s="7" customFormat="1" ht="16.5" customHeight="1">
      <c r="A3" s="320" t="str">
        <f>' سهام'!A3:W3</f>
        <v>برای ماه منتهی به 1403/10/30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ht="18.75">
      <c r="A4" s="323" t="s">
        <v>45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</row>
    <row r="5" spans="1:11" ht="11.25" customHeight="1" thickBot="1">
      <c r="A5" s="128"/>
      <c r="B5" s="129"/>
      <c r="C5" s="61"/>
      <c r="D5" s="129"/>
      <c r="E5" s="129"/>
      <c r="F5" s="129"/>
      <c r="G5" s="129"/>
      <c r="H5" s="129"/>
      <c r="I5" s="129"/>
      <c r="J5" s="129"/>
      <c r="K5" s="129"/>
    </row>
    <row r="6" spans="1:11" ht="18.75" customHeight="1" thickBot="1">
      <c r="A6" s="130"/>
      <c r="B6" s="131"/>
      <c r="C6" s="62" t="s">
        <v>176</v>
      </c>
      <c r="D6" s="132"/>
      <c r="E6" s="319" t="s">
        <v>7</v>
      </c>
      <c r="F6" s="319"/>
      <c r="G6" s="319"/>
      <c r="H6" s="133"/>
      <c r="I6" s="189" t="s">
        <v>196</v>
      </c>
      <c r="J6" s="190"/>
      <c r="K6" s="190"/>
    </row>
    <row r="7" spans="1:11" ht="17.25" customHeight="1">
      <c r="A7" s="326" t="s">
        <v>8</v>
      </c>
      <c r="B7" s="326"/>
      <c r="C7" s="328" t="s">
        <v>6</v>
      </c>
      <c r="D7" s="134"/>
      <c r="E7" s="330" t="s">
        <v>30</v>
      </c>
      <c r="F7" s="135"/>
      <c r="G7" s="330" t="s">
        <v>31</v>
      </c>
      <c r="H7" s="128"/>
      <c r="I7" s="324" t="s">
        <v>6</v>
      </c>
      <c r="J7" s="326"/>
      <c r="K7" s="321" t="s">
        <v>20</v>
      </c>
    </row>
    <row r="8" spans="1:11" ht="11.25" customHeight="1" thickBot="1">
      <c r="A8" s="327"/>
      <c r="B8" s="326"/>
      <c r="C8" s="329"/>
      <c r="D8" s="134"/>
      <c r="E8" s="331"/>
      <c r="F8" s="128"/>
      <c r="G8" s="331"/>
      <c r="H8" s="128"/>
      <c r="I8" s="325"/>
      <c r="J8" s="326"/>
      <c r="K8" s="322"/>
    </row>
    <row r="9" spans="1:11" s="128" customFormat="1" ht="18">
      <c r="A9" s="136" t="s">
        <v>99</v>
      </c>
      <c r="B9" s="64"/>
      <c r="C9" s="64">
        <v>591022</v>
      </c>
      <c r="D9" s="64"/>
      <c r="E9" s="63">
        <v>2422</v>
      </c>
      <c r="F9" s="64"/>
      <c r="G9" s="63">
        <v>0</v>
      </c>
      <c r="H9" s="64"/>
      <c r="I9" s="64">
        <v>593444</v>
      </c>
      <c r="K9" s="65">
        <f>I9/درآمدها!$J$5</f>
        <v>3.7926019753494535E-7</v>
      </c>
    </row>
    <row r="10" spans="1:11" s="128" customFormat="1" ht="18">
      <c r="A10" s="136" t="s">
        <v>93</v>
      </c>
      <c r="B10" s="64"/>
      <c r="C10" s="64">
        <v>1818296</v>
      </c>
      <c r="D10" s="64"/>
      <c r="E10" s="63">
        <v>6464</v>
      </c>
      <c r="F10" s="64"/>
      <c r="G10" s="63">
        <v>504000</v>
      </c>
      <c r="H10" s="64"/>
      <c r="I10" s="64">
        <v>1320760</v>
      </c>
      <c r="K10" s="65">
        <f>I10/درآمدها!$J$5</f>
        <v>8.4407576535655329E-7</v>
      </c>
    </row>
    <row r="11" spans="1:11" s="128" customFormat="1" ht="18">
      <c r="A11" s="136" t="s">
        <v>94</v>
      </c>
      <c r="B11" s="64"/>
      <c r="C11" s="64">
        <v>136000</v>
      </c>
      <c r="D11" s="64"/>
      <c r="E11" s="63">
        <v>0</v>
      </c>
      <c r="F11" s="64"/>
      <c r="G11" s="63">
        <v>0</v>
      </c>
      <c r="H11" s="64"/>
      <c r="I11" s="64">
        <v>136000</v>
      </c>
      <c r="K11" s="65">
        <f>I11/درآمدها!$J$5</f>
        <v>8.6915339719927349E-8</v>
      </c>
    </row>
    <row r="12" spans="1:11" s="128" customFormat="1" ht="18">
      <c r="A12" s="136" t="s">
        <v>177</v>
      </c>
      <c r="B12" s="64"/>
      <c r="C12" s="64">
        <v>1963400</v>
      </c>
      <c r="D12" s="64"/>
      <c r="E12" s="63">
        <v>310242190</v>
      </c>
      <c r="F12" s="64"/>
      <c r="G12" s="63">
        <v>310554000</v>
      </c>
      <c r="H12" s="64"/>
      <c r="I12" s="64">
        <v>1651590</v>
      </c>
      <c r="K12" s="65">
        <f>I12/درآمدها!$J$5</f>
        <v>1.0555037200590795E-6</v>
      </c>
    </row>
    <row r="13" spans="1:11" s="128" customFormat="1" ht="18">
      <c r="A13" s="136" t="s">
        <v>178</v>
      </c>
      <c r="B13" s="64"/>
      <c r="C13" s="64">
        <v>12296000000</v>
      </c>
      <c r="D13" s="64"/>
      <c r="E13" s="63">
        <v>0</v>
      </c>
      <c r="F13" s="64"/>
      <c r="G13" s="63">
        <v>0</v>
      </c>
      <c r="H13" s="64"/>
      <c r="I13" s="64">
        <v>12296000000</v>
      </c>
      <c r="K13" s="65">
        <f>I13/درآمدها!$J$5</f>
        <v>7.8581692440899027E-3</v>
      </c>
    </row>
    <row r="14" spans="1:11" s="128" customFormat="1" ht="18">
      <c r="A14" s="136" t="s">
        <v>98</v>
      </c>
      <c r="B14" s="64"/>
      <c r="C14" s="64">
        <v>1754733</v>
      </c>
      <c r="D14" s="64"/>
      <c r="E14" s="63">
        <v>55629384654</v>
      </c>
      <c r="F14" s="64"/>
      <c r="G14" s="63">
        <v>55629089244</v>
      </c>
      <c r="H14" s="64"/>
      <c r="I14" s="64">
        <v>2050143</v>
      </c>
      <c r="K14" s="65">
        <f>I14/درآمدها!$J$5</f>
        <v>1.3102123185252282E-6</v>
      </c>
    </row>
    <row r="15" spans="1:11" s="128" customFormat="1" ht="18">
      <c r="A15" s="136" t="s">
        <v>207</v>
      </c>
      <c r="B15" s="64"/>
      <c r="C15" s="64">
        <v>0</v>
      </c>
      <c r="D15" s="64"/>
      <c r="E15" s="63">
        <v>22500000000</v>
      </c>
      <c r="F15" s="64"/>
      <c r="G15" s="63">
        <v>0</v>
      </c>
      <c r="H15" s="64"/>
      <c r="I15" s="64">
        <v>22500000000</v>
      </c>
      <c r="K15" s="65">
        <f>I15/درآمدها!$J$5</f>
        <v>1.4379376056605629E-2</v>
      </c>
    </row>
    <row r="16" spans="1:11" s="128" customFormat="1" ht="18">
      <c r="A16" s="136" t="s">
        <v>100</v>
      </c>
      <c r="B16" s="64"/>
      <c r="C16" s="64">
        <v>262424</v>
      </c>
      <c r="D16" s="64"/>
      <c r="E16" s="63">
        <v>0</v>
      </c>
      <c r="F16" s="64"/>
      <c r="G16" s="63">
        <v>0</v>
      </c>
      <c r="H16" s="64"/>
      <c r="I16" s="64">
        <v>262424</v>
      </c>
      <c r="K16" s="65">
        <f>I16/درآمدها!$J$5</f>
        <v>1.6771081699016336E-7</v>
      </c>
    </row>
    <row r="17" spans="1:11" s="128" customFormat="1" ht="18">
      <c r="A17" s="136" t="s">
        <v>96</v>
      </c>
      <c r="B17" s="64"/>
      <c r="C17" s="64">
        <v>1386555</v>
      </c>
      <c r="D17" s="64"/>
      <c r="E17" s="63">
        <v>5675</v>
      </c>
      <c r="F17" s="64"/>
      <c r="G17" s="63">
        <v>504000</v>
      </c>
      <c r="H17" s="64"/>
      <c r="I17" s="64">
        <v>888230</v>
      </c>
      <c r="K17" s="65">
        <f>I17/درآمدها!$J$5</f>
        <v>5.6765303087816962E-7</v>
      </c>
    </row>
    <row r="18" spans="1:11" s="128" customFormat="1" ht="18">
      <c r="A18" s="136" t="s">
        <v>101</v>
      </c>
      <c r="B18" s="64"/>
      <c r="C18" s="64">
        <v>348444</v>
      </c>
      <c r="D18" s="64"/>
      <c r="E18" s="63">
        <v>1422</v>
      </c>
      <c r="F18" s="64"/>
      <c r="G18" s="63">
        <v>0</v>
      </c>
      <c r="H18" s="64"/>
      <c r="I18" s="64">
        <v>349866</v>
      </c>
      <c r="K18" s="65">
        <f>I18/درآمدها!$J$5</f>
        <v>2.2359354592979487E-7</v>
      </c>
    </row>
    <row r="19" spans="1:11" s="128" customFormat="1" ht="18">
      <c r="A19" s="136" t="s">
        <v>109</v>
      </c>
      <c r="B19" s="64"/>
      <c r="C19" s="64">
        <v>364036</v>
      </c>
      <c r="D19" s="64"/>
      <c r="E19" s="63">
        <v>0</v>
      </c>
      <c r="F19" s="64"/>
      <c r="G19" s="63">
        <v>0</v>
      </c>
      <c r="H19" s="64"/>
      <c r="I19" s="64">
        <v>364036</v>
      </c>
      <c r="K19" s="65">
        <f>I19/درآمدها!$J$5</f>
        <v>2.3264935742855495E-7</v>
      </c>
    </row>
    <row r="20" spans="1:11" s="128" customFormat="1" ht="18">
      <c r="A20" s="136" t="s">
        <v>208</v>
      </c>
      <c r="B20" s="64"/>
      <c r="C20" s="64">
        <v>0</v>
      </c>
      <c r="D20" s="64"/>
      <c r="E20" s="63">
        <v>15950000000</v>
      </c>
      <c r="F20" s="64"/>
      <c r="G20" s="63">
        <v>0</v>
      </c>
      <c r="H20" s="64"/>
      <c r="I20" s="64">
        <v>15950000000</v>
      </c>
      <c r="K20" s="65">
        <f>I20/درآمدها!$J$5</f>
        <v>1.0193379915682657E-2</v>
      </c>
    </row>
    <row r="21" spans="1:11" s="128" customFormat="1" ht="18">
      <c r="A21" s="136" t="s">
        <v>209</v>
      </c>
      <c r="B21" s="64"/>
      <c r="C21" s="64">
        <v>0</v>
      </c>
      <c r="D21" s="64"/>
      <c r="E21" s="63">
        <v>22000000000</v>
      </c>
      <c r="F21" s="64"/>
      <c r="G21" s="63">
        <v>0</v>
      </c>
      <c r="H21" s="64"/>
      <c r="I21" s="64">
        <v>22000000000</v>
      </c>
      <c r="K21" s="65">
        <f>I21/درآمدها!$J$5</f>
        <v>1.4059834366458837E-2</v>
      </c>
    </row>
    <row r="22" spans="1:11" s="128" customFormat="1" ht="18">
      <c r="A22" s="136" t="s">
        <v>108</v>
      </c>
      <c r="B22" s="64"/>
      <c r="C22" s="64">
        <v>550833671</v>
      </c>
      <c r="D22" s="64"/>
      <c r="E22" s="63">
        <v>121858631235</v>
      </c>
      <c r="F22" s="64"/>
      <c r="G22" s="63">
        <v>122408304000</v>
      </c>
      <c r="H22" s="64"/>
      <c r="I22" s="64">
        <v>1160906</v>
      </c>
      <c r="K22" s="65">
        <f>I22/درآمدها!$J$5</f>
        <v>7.4191573068310278E-7</v>
      </c>
    </row>
    <row r="23" spans="1:11" s="128" customFormat="1" ht="18">
      <c r="A23" s="136" t="s">
        <v>173</v>
      </c>
      <c r="B23" s="64"/>
      <c r="C23" s="64">
        <v>119875000000</v>
      </c>
      <c r="D23" s="64"/>
      <c r="E23" s="63">
        <v>0</v>
      </c>
      <c r="F23" s="64"/>
      <c r="G23" s="63">
        <v>119875000000</v>
      </c>
      <c r="H23" s="64"/>
      <c r="I23" s="64">
        <v>0</v>
      </c>
      <c r="K23" s="65">
        <f>I23/درآمدها!$J$5</f>
        <v>0</v>
      </c>
    </row>
    <row r="24" spans="1:11" s="128" customFormat="1" ht="18">
      <c r="A24" s="136" t="s">
        <v>172</v>
      </c>
      <c r="B24" s="64"/>
      <c r="C24" s="64">
        <v>200000000000</v>
      </c>
      <c r="D24" s="64"/>
      <c r="E24" s="63">
        <v>0</v>
      </c>
      <c r="F24" s="64"/>
      <c r="G24" s="63">
        <v>12810000000</v>
      </c>
      <c r="H24" s="64"/>
      <c r="I24" s="64">
        <v>187190000000</v>
      </c>
      <c r="K24" s="65">
        <f>I24/درآمدها!$J$5</f>
        <v>0.11963001795715589</v>
      </c>
    </row>
    <row r="25" spans="1:11" s="128" customFormat="1" ht="18.75" customHeight="1">
      <c r="A25" s="136" t="s">
        <v>174</v>
      </c>
      <c r="B25" s="64"/>
      <c r="C25" s="64">
        <v>38588000000</v>
      </c>
      <c r="D25" s="64"/>
      <c r="E25" s="63">
        <v>0</v>
      </c>
      <c r="F25" s="64"/>
      <c r="G25" s="63">
        <v>38588000000</v>
      </c>
      <c r="H25" s="64"/>
      <c r="I25" s="64">
        <v>0</v>
      </c>
      <c r="K25" s="65">
        <f>I25/درآمدها!$J$5</f>
        <v>0</v>
      </c>
    </row>
    <row r="26" spans="1:11" s="128" customFormat="1" ht="19.5" customHeight="1">
      <c r="A26" s="136" t="s">
        <v>110</v>
      </c>
      <c r="B26" s="64"/>
      <c r="C26" s="64">
        <v>855569883</v>
      </c>
      <c r="D26" s="64"/>
      <c r="E26" s="63">
        <v>49467985561</v>
      </c>
      <c r="F26" s="64"/>
      <c r="G26" s="63">
        <v>50322218600</v>
      </c>
      <c r="H26" s="64"/>
      <c r="I26" s="64">
        <v>1336844</v>
      </c>
      <c r="K26" s="65">
        <f>I26/درآمدها!$J$5</f>
        <v>8.5435478244519534E-7</v>
      </c>
    </row>
    <row r="27" spans="1:11" s="128" customFormat="1" ht="19.5" customHeight="1">
      <c r="A27" s="136" t="s">
        <v>117</v>
      </c>
      <c r="B27" s="64"/>
      <c r="C27" s="64">
        <v>19819000000</v>
      </c>
      <c r="D27" s="64"/>
      <c r="E27" s="63">
        <v>0</v>
      </c>
      <c r="F27" s="64"/>
      <c r="G27" s="63">
        <v>0</v>
      </c>
      <c r="H27" s="64"/>
      <c r="I27" s="64">
        <v>19819000000</v>
      </c>
      <c r="K27" s="65">
        <f>I27/درآمدها!$J$5</f>
        <v>1.2665993514038531E-2</v>
      </c>
    </row>
    <row r="28" spans="1:11" s="128" customFormat="1" ht="19.5" customHeight="1">
      <c r="A28" s="136" t="s">
        <v>161</v>
      </c>
      <c r="B28" s="64"/>
      <c r="C28" s="64">
        <v>3466500000</v>
      </c>
      <c r="D28" s="64"/>
      <c r="E28" s="63">
        <v>0</v>
      </c>
      <c r="F28" s="64"/>
      <c r="G28" s="63">
        <v>0</v>
      </c>
      <c r="H28" s="64"/>
      <c r="I28" s="64">
        <v>3466500000</v>
      </c>
      <c r="K28" s="65">
        <f>I28/درآمدها!$J$5</f>
        <v>2.2153825377877073E-3</v>
      </c>
    </row>
    <row r="29" spans="1:11" s="128" customFormat="1" ht="19.5" customHeight="1">
      <c r="A29" s="136" t="s">
        <v>162</v>
      </c>
      <c r="B29" s="64"/>
      <c r="C29" s="64">
        <v>4077500000</v>
      </c>
      <c r="D29" s="64"/>
      <c r="E29" s="63">
        <v>0</v>
      </c>
      <c r="F29" s="64"/>
      <c r="G29" s="63">
        <v>0</v>
      </c>
      <c r="H29" s="64"/>
      <c r="I29" s="64">
        <v>4077500000</v>
      </c>
      <c r="K29" s="65">
        <f>I29/درآمدها!$J$5</f>
        <v>2.6058624831470866E-3</v>
      </c>
    </row>
    <row r="30" spans="1:11" s="128" customFormat="1" ht="18">
      <c r="A30" s="136" t="s">
        <v>163</v>
      </c>
      <c r="B30" s="64"/>
      <c r="C30" s="64">
        <v>21518000000</v>
      </c>
      <c r="D30" s="64"/>
      <c r="E30" s="63">
        <v>0</v>
      </c>
      <c r="F30" s="64"/>
      <c r="G30" s="63">
        <v>0</v>
      </c>
      <c r="H30" s="64"/>
      <c r="I30" s="64">
        <v>21518000000</v>
      </c>
      <c r="K30" s="65">
        <f>I30/درآمدها!$J$5</f>
        <v>1.3751796177157329E-2</v>
      </c>
    </row>
    <row r="31" spans="1:11" s="128" customFormat="1" ht="19.5" customHeight="1">
      <c r="A31" s="136" t="s">
        <v>164</v>
      </c>
      <c r="B31" s="64"/>
      <c r="C31" s="64">
        <v>40867000000</v>
      </c>
      <c r="D31" s="64"/>
      <c r="E31" s="63">
        <v>0</v>
      </c>
      <c r="F31" s="64"/>
      <c r="G31" s="63">
        <v>0</v>
      </c>
      <c r="H31" s="64"/>
      <c r="I31" s="64">
        <v>40867000000</v>
      </c>
      <c r="K31" s="65">
        <f>I31/درآمدها!$J$5</f>
        <v>2.6117420502457876E-2</v>
      </c>
    </row>
    <row r="32" spans="1:11" s="128" customFormat="1" ht="19.5" customHeight="1">
      <c r="A32" s="136" t="s">
        <v>124</v>
      </c>
      <c r="B32" s="64"/>
      <c r="C32" s="64">
        <v>788500000</v>
      </c>
      <c r="D32" s="64"/>
      <c r="E32" s="63">
        <v>0</v>
      </c>
      <c r="F32" s="64"/>
      <c r="G32" s="63">
        <v>0</v>
      </c>
      <c r="H32" s="64"/>
      <c r="I32" s="64">
        <v>788500000</v>
      </c>
      <c r="K32" s="65">
        <f>I32/درآمدها!$J$5</f>
        <v>5.0391724536149056E-4</v>
      </c>
    </row>
    <row r="33" spans="1:11" s="128" customFormat="1" ht="19.5" customHeight="1">
      <c r="A33" s="136" t="s">
        <v>116</v>
      </c>
      <c r="B33" s="64"/>
      <c r="C33" s="64">
        <v>69032500000</v>
      </c>
      <c r="D33" s="64"/>
      <c r="E33" s="63">
        <v>0</v>
      </c>
      <c r="F33" s="64"/>
      <c r="G33" s="63">
        <v>0</v>
      </c>
      <c r="H33" s="64"/>
      <c r="I33" s="64">
        <v>69032500000</v>
      </c>
      <c r="K33" s="65">
        <f>I33/درآمدها!$J$5</f>
        <v>4.4117523450116804E-2</v>
      </c>
    </row>
    <row r="34" spans="1:11" s="128" customFormat="1" ht="18">
      <c r="A34" s="136" t="s">
        <v>115</v>
      </c>
      <c r="B34" s="64"/>
      <c r="C34" s="64">
        <v>3948500000</v>
      </c>
      <c r="D34" s="64"/>
      <c r="E34" s="63">
        <v>0</v>
      </c>
      <c r="F34" s="64"/>
      <c r="G34" s="63">
        <v>0</v>
      </c>
      <c r="H34" s="64"/>
      <c r="I34" s="64">
        <v>3948500000</v>
      </c>
      <c r="K34" s="65">
        <f>I34/درآمدها!$J$5</f>
        <v>2.5234207270892145E-3</v>
      </c>
    </row>
    <row r="35" spans="1:11" s="128" customFormat="1" ht="18">
      <c r="A35" s="136" t="s">
        <v>113</v>
      </c>
      <c r="B35" s="64"/>
      <c r="C35" s="64">
        <v>2075000000</v>
      </c>
      <c r="D35" s="64"/>
      <c r="E35" s="63">
        <v>0</v>
      </c>
      <c r="F35" s="64"/>
      <c r="G35" s="63">
        <v>0</v>
      </c>
      <c r="H35" s="64"/>
      <c r="I35" s="64">
        <v>2075000000</v>
      </c>
      <c r="K35" s="65">
        <f>I35/درآمدها!$J$5</f>
        <v>1.3260980141091858E-3</v>
      </c>
    </row>
    <row r="36" spans="1:11" s="128" customFormat="1" ht="18">
      <c r="A36" s="136" t="s">
        <v>114</v>
      </c>
      <c r="B36" s="64"/>
      <c r="C36" s="64">
        <v>440500000</v>
      </c>
      <c r="D36" s="64"/>
      <c r="E36" s="63">
        <v>0</v>
      </c>
      <c r="F36" s="64"/>
      <c r="G36" s="63">
        <v>0</v>
      </c>
      <c r="H36" s="64"/>
      <c r="I36" s="64">
        <v>440500000</v>
      </c>
      <c r="K36" s="65">
        <f>I36/درآمدها!$J$5</f>
        <v>2.8151622901932352E-4</v>
      </c>
    </row>
    <row r="37" spans="1:11" s="128" customFormat="1" ht="18">
      <c r="A37" s="136" t="s">
        <v>112</v>
      </c>
      <c r="B37" s="64"/>
      <c r="C37" s="64">
        <v>1733500000</v>
      </c>
      <c r="D37" s="64"/>
      <c r="E37" s="63">
        <v>0</v>
      </c>
      <c r="F37" s="64"/>
      <c r="G37" s="63">
        <v>0</v>
      </c>
      <c r="H37" s="64"/>
      <c r="I37" s="64">
        <v>1733500000</v>
      </c>
      <c r="K37" s="65">
        <f>I37/درآمدها!$J$5</f>
        <v>1.107851039738927E-3</v>
      </c>
    </row>
    <row r="38" spans="1:11" s="128" customFormat="1" ht="18">
      <c r="A38" s="136" t="s">
        <v>125</v>
      </c>
      <c r="B38" s="64"/>
      <c r="C38" s="64">
        <v>940295</v>
      </c>
      <c r="D38" s="64"/>
      <c r="E38" s="63">
        <v>1793</v>
      </c>
      <c r="F38" s="64"/>
      <c r="G38" s="63">
        <v>504000</v>
      </c>
      <c r="H38" s="64"/>
      <c r="I38" s="64">
        <v>438088</v>
      </c>
      <c r="K38" s="65">
        <f>I38/درآمدها!$J$5</f>
        <v>2.7997475990605541E-7</v>
      </c>
    </row>
    <row r="39" spans="1:11" s="128" customFormat="1" ht="18">
      <c r="A39" s="136" t="s">
        <v>111</v>
      </c>
      <c r="B39" s="64"/>
      <c r="C39" s="64">
        <v>376111466</v>
      </c>
      <c r="D39" s="64"/>
      <c r="E39" s="63">
        <v>181731278329</v>
      </c>
      <c r="F39" s="64"/>
      <c r="G39" s="63">
        <v>180175267200</v>
      </c>
      <c r="H39" s="64"/>
      <c r="I39" s="64">
        <v>1932122595</v>
      </c>
      <c r="K39" s="65">
        <f>I39/درآمدها!$J$5</f>
        <v>1.2347874391542104E-3</v>
      </c>
    </row>
    <row r="40" spans="1:11" s="128" customFormat="1" ht="18">
      <c r="A40" s="136" t="s">
        <v>210</v>
      </c>
      <c r="B40" s="64"/>
      <c r="C40" s="64">
        <v>0</v>
      </c>
      <c r="D40" s="64"/>
      <c r="E40" s="63">
        <v>85200000000</v>
      </c>
      <c r="F40" s="64"/>
      <c r="G40" s="63">
        <v>0</v>
      </c>
      <c r="H40" s="64"/>
      <c r="I40" s="64">
        <v>85200000000</v>
      </c>
      <c r="K40" s="65">
        <f>I40/درآمدها!$J$5</f>
        <v>5.4449904001013315E-2</v>
      </c>
    </row>
    <row r="41" spans="1:11" s="128" customFormat="1" ht="18">
      <c r="A41" s="136" t="s">
        <v>211</v>
      </c>
      <c r="B41" s="64"/>
      <c r="C41" s="64">
        <v>0</v>
      </c>
      <c r="D41" s="64"/>
      <c r="E41" s="63">
        <v>20011000000</v>
      </c>
      <c r="F41" s="64"/>
      <c r="G41" s="63">
        <v>0</v>
      </c>
      <c r="H41" s="64"/>
      <c r="I41" s="64">
        <v>20011000000</v>
      </c>
      <c r="K41" s="65">
        <f>I41/درآمدها!$J$5</f>
        <v>1.27886975230549E-2</v>
      </c>
    </row>
    <row r="42" spans="1:11" s="128" customFormat="1" ht="18">
      <c r="A42" s="136" t="s">
        <v>212</v>
      </c>
      <c r="B42" s="64"/>
      <c r="C42" s="64">
        <v>0</v>
      </c>
      <c r="D42" s="64"/>
      <c r="E42" s="63">
        <v>3654000000</v>
      </c>
      <c r="F42" s="64"/>
      <c r="G42" s="63">
        <v>0</v>
      </c>
      <c r="H42" s="64"/>
      <c r="I42" s="64">
        <v>3654000000</v>
      </c>
      <c r="K42" s="65">
        <f>I42/درآمدها!$J$5</f>
        <v>2.335210671592754E-3</v>
      </c>
    </row>
    <row r="43" spans="1:11" s="128" customFormat="1" ht="18">
      <c r="A43" s="136" t="s">
        <v>213</v>
      </c>
      <c r="B43" s="64"/>
      <c r="C43" s="64">
        <v>0</v>
      </c>
      <c r="D43" s="64"/>
      <c r="E43" s="63">
        <v>10000000000</v>
      </c>
      <c r="F43" s="64"/>
      <c r="G43" s="63">
        <v>0</v>
      </c>
      <c r="H43" s="64"/>
      <c r="I43" s="64">
        <v>10000000000</v>
      </c>
      <c r="K43" s="65">
        <f>I43/درآمدها!$J$5</f>
        <v>6.3908338029358353E-3</v>
      </c>
    </row>
    <row r="44" spans="1:11" s="128" customFormat="1" ht="18">
      <c r="A44" s="136" t="s">
        <v>179</v>
      </c>
      <c r="B44" s="64"/>
      <c r="C44" s="64">
        <v>30955000000</v>
      </c>
      <c r="D44" s="64"/>
      <c r="E44" s="63">
        <v>0</v>
      </c>
      <c r="F44" s="64"/>
      <c r="G44" s="63">
        <v>0</v>
      </c>
      <c r="H44" s="64"/>
      <c r="I44" s="64">
        <v>30955000000</v>
      </c>
      <c r="K44" s="65">
        <f>I44/درآمدها!$J$5</f>
        <v>1.9782826036987878E-2</v>
      </c>
    </row>
    <row r="45" spans="1:11" s="128" customFormat="1" ht="18">
      <c r="A45" s="136" t="s">
        <v>180</v>
      </c>
      <c r="B45" s="64"/>
      <c r="C45" s="64">
        <v>1000000000</v>
      </c>
      <c r="D45" s="64"/>
      <c r="E45" s="63">
        <v>0</v>
      </c>
      <c r="F45" s="64"/>
      <c r="G45" s="63">
        <v>1000000000</v>
      </c>
      <c r="H45" s="64"/>
      <c r="I45" s="64">
        <v>0</v>
      </c>
      <c r="K45" s="65">
        <f>I45/درآمدها!$J$5</f>
        <v>0</v>
      </c>
    </row>
    <row r="46" spans="1:11" s="128" customFormat="1" ht="18">
      <c r="A46" s="136" t="s">
        <v>181</v>
      </c>
      <c r="B46" s="64"/>
      <c r="C46" s="64">
        <v>8140000000</v>
      </c>
      <c r="D46" s="64"/>
      <c r="E46" s="63">
        <v>0</v>
      </c>
      <c r="F46" s="64"/>
      <c r="G46" s="63">
        <v>8140000000</v>
      </c>
      <c r="H46" s="64"/>
      <c r="I46" s="64">
        <v>0</v>
      </c>
      <c r="K46" s="65">
        <f>I46/درآمدها!$J$5</f>
        <v>0</v>
      </c>
    </row>
    <row r="47" spans="1:11" s="128" customFormat="1" ht="18">
      <c r="A47" s="136" t="s">
        <v>95</v>
      </c>
      <c r="B47" s="64"/>
      <c r="C47" s="64">
        <v>1264639</v>
      </c>
      <c r="D47" s="64"/>
      <c r="E47" s="63">
        <v>3126</v>
      </c>
      <c r="F47" s="64"/>
      <c r="G47" s="63">
        <v>504000</v>
      </c>
      <c r="H47" s="64"/>
      <c r="I47" s="64">
        <v>763765</v>
      </c>
      <c r="K47" s="65">
        <f>I47/درآمدها!$J$5</f>
        <v>4.8810951794992875E-7</v>
      </c>
    </row>
    <row r="48" spans="1:11" s="128" customFormat="1" ht="18.75" thickBot="1">
      <c r="A48" s="136" t="s">
        <v>97</v>
      </c>
      <c r="B48" s="64"/>
      <c r="C48" s="64">
        <v>5492588789</v>
      </c>
      <c r="D48" s="64"/>
      <c r="E48" s="63">
        <v>682129936378</v>
      </c>
      <c r="F48" s="64"/>
      <c r="G48" s="63">
        <v>681491432488</v>
      </c>
      <c r="H48" s="64"/>
      <c r="I48" s="64">
        <v>6131092679</v>
      </c>
      <c r="K48" s="65">
        <f>I48/درآمدها!$J$5</f>
        <v>3.9182794341885629E-3</v>
      </c>
    </row>
    <row r="49" spans="1:11" s="226" customFormat="1" ht="18.75" thickBot="1">
      <c r="A49" s="136"/>
      <c r="B49" s="64"/>
      <c r="C49" s="394">
        <f>SUM(C9:C48)</f>
        <v>585906433653</v>
      </c>
      <c r="D49" s="286">
        <f t="shared" ref="D49:J49" si="0">SUM(D9:D48)</f>
        <v>0</v>
      </c>
      <c r="E49" s="394">
        <f>SUM(E9:E48)</f>
        <v>1270442479249</v>
      </c>
      <c r="F49" s="286">
        <f t="shared" si="0"/>
        <v>0</v>
      </c>
      <c r="G49" s="394">
        <f>SUM(G9:G48)</f>
        <v>1270751881532</v>
      </c>
      <c r="H49" s="286">
        <f t="shared" si="0"/>
        <v>0</v>
      </c>
      <c r="I49" s="394">
        <f>SUM(I9:I48)</f>
        <v>585597031370</v>
      </c>
      <c r="J49" s="286">
        <f t="shared" si="0"/>
        <v>0</v>
      </c>
      <c r="K49" s="395">
        <f>SUM(K9:K48)</f>
        <v>0.37424533029782736</v>
      </c>
    </row>
    <row r="50" spans="1:11" ht="15.75" thickTop="1"/>
  </sheetData>
  <mergeCells count="13">
    <mergeCell ref="E6:G6"/>
    <mergeCell ref="A1:K1"/>
    <mergeCell ref="A2:K2"/>
    <mergeCell ref="A3:K3"/>
    <mergeCell ref="K7:K8"/>
    <mergeCell ref="A4:K4"/>
    <mergeCell ref="I7:I8"/>
    <mergeCell ref="J7:J8"/>
    <mergeCell ref="A7:A8"/>
    <mergeCell ref="B7:B8"/>
    <mergeCell ref="C7:C8"/>
    <mergeCell ref="E7:E8"/>
    <mergeCell ref="G7:G8"/>
  </mergeCells>
  <phoneticPr fontId="52" type="noConversion"/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9"/>
  <sheetViews>
    <sheetView rightToLeft="1" view="pageBreakPreview" zoomScaleNormal="100" zoomScaleSheetLayoutView="100" workbookViewId="0">
      <selection activeCell="J4" sqref="J4"/>
    </sheetView>
  </sheetViews>
  <sheetFormatPr defaultColWidth="9.140625" defaultRowHeight="18"/>
  <cols>
    <col min="1" max="1" width="69.5703125" style="152" bestFit="1" customWidth="1"/>
    <col min="2" max="2" width="1" style="152" customWidth="1"/>
    <col min="3" max="3" width="10.85546875" style="7" bestFit="1" customWidth="1"/>
    <col min="4" max="4" width="1.140625" style="7" customWidth="1"/>
    <col min="5" max="5" width="25.28515625" style="77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32" bestFit="1" customWidth="1"/>
    <col min="11" max="11" width="21.140625" style="232" bestFit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33" t="s">
        <v>80</v>
      </c>
      <c r="B1" s="333"/>
      <c r="C1" s="333"/>
      <c r="D1" s="333"/>
      <c r="E1" s="333"/>
      <c r="F1" s="333"/>
      <c r="G1" s="333"/>
      <c r="H1" s="333"/>
      <c r="I1" s="333"/>
      <c r="J1" s="219"/>
      <c r="K1" s="219"/>
    </row>
    <row r="2" spans="1:14" ht="21">
      <c r="A2" s="333" t="s">
        <v>44</v>
      </c>
      <c r="B2" s="333"/>
      <c r="C2" s="333"/>
      <c r="D2" s="333"/>
      <c r="E2" s="333"/>
      <c r="F2" s="333"/>
      <c r="G2" s="333"/>
      <c r="H2" s="333"/>
      <c r="I2" s="333"/>
      <c r="J2" s="227"/>
      <c r="K2" s="219"/>
    </row>
    <row r="3" spans="1:14" ht="21.75" thickBot="1">
      <c r="A3" s="333" t="str">
        <f>سپرده!A3</f>
        <v>برای ماه منتهی به 1403/10/30</v>
      </c>
      <c r="B3" s="333"/>
      <c r="C3" s="333"/>
      <c r="D3" s="333"/>
      <c r="E3" s="333"/>
      <c r="F3" s="333"/>
      <c r="G3" s="333"/>
      <c r="H3" s="333"/>
      <c r="I3" s="333"/>
      <c r="J3" s="228"/>
      <c r="K3" s="228"/>
    </row>
    <row r="4" spans="1:14" ht="21.75" thickBot="1">
      <c r="A4" s="138" t="s">
        <v>25</v>
      </c>
      <c r="B4" s="139"/>
      <c r="C4" s="139"/>
      <c r="D4" s="139"/>
      <c r="E4" s="139"/>
      <c r="F4" s="139"/>
      <c r="G4" s="139"/>
      <c r="H4" s="139"/>
      <c r="I4" s="139"/>
      <c r="J4" s="258">
        <v>35520136473</v>
      </c>
      <c r="K4" s="256" t="s">
        <v>79</v>
      </c>
      <c r="M4" s="140"/>
    </row>
    <row r="5" spans="1:14" ht="21.75" customHeight="1" thickBot="1">
      <c r="A5" s="138"/>
      <c r="B5" s="138"/>
      <c r="C5" s="138"/>
      <c r="D5" s="138"/>
      <c r="E5" s="332" t="s">
        <v>196</v>
      </c>
      <c r="F5" s="332"/>
      <c r="G5" s="332"/>
      <c r="H5" s="332"/>
      <c r="I5" s="332"/>
      <c r="J5" s="258">
        <v>1564741050754</v>
      </c>
      <c r="K5" s="257" t="s">
        <v>92</v>
      </c>
    </row>
    <row r="6" spans="1:14" ht="21.75" customHeight="1" thickBot="1">
      <c r="A6" s="141" t="s">
        <v>32</v>
      </c>
      <c r="B6" s="142"/>
      <c r="C6" s="143" t="s">
        <v>33</v>
      </c>
      <c r="D6" s="135"/>
      <c r="E6" s="144" t="s">
        <v>6</v>
      </c>
      <c r="F6" s="135"/>
      <c r="G6" s="143" t="s">
        <v>17</v>
      </c>
      <c r="H6" s="135"/>
      <c r="I6" s="143" t="s">
        <v>78</v>
      </c>
      <c r="J6" s="180"/>
      <c r="K6" s="181"/>
    </row>
    <row r="7" spans="1:14" ht="21" customHeight="1">
      <c r="A7" s="145" t="s">
        <v>102</v>
      </c>
      <c r="B7" s="145"/>
      <c r="C7" s="146" t="s">
        <v>46</v>
      </c>
      <c r="D7" s="139"/>
      <c r="E7" s="147">
        <v>0</v>
      </c>
      <c r="F7" s="139"/>
      <c r="G7" s="206">
        <f>E7/$E$12</f>
        <v>0</v>
      </c>
      <c r="H7" s="148"/>
      <c r="I7" s="207">
        <f>E7/$J$5</f>
        <v>0</v>
      </c>
      <c r="J7" s="182">
        <v>1518326958573</v>
      </c>
      <c r="K7" s="229"/>
      <c r="L7" s="149"/>
      <c r="M7" s="156"/>
    </row>
    <row r="8" spans="1:14" ht="21" customHeight="1">
      <c r="A8" s="145" t="s">
        <v>191</v>
      </c>
      <c r="B8" s="145"/>
      <c r="C8" s="146" t="s">
        <v>47</v>
      </c>
      <c r="D8" s="139"/>
      <c r="E8" s="147">
        <v>0</v>
      </c>
      <c r="F8" s="139"/>
      <c r="G8" s="206">
        <f t="shared" ref="G8:G11" si="0">E8/$E$12</f>
        <v>0</v>
      </c>
      <c r="H8" s="148"/>
      <c r="I8" s="207">
        <f t="shared" ref="I8:I11" si="1">E8/$J$5</f>
        <v>0</v>
      </c>
      <c r="J8" s="182"/>
      <c r="K8" s="229"/>
      <c r="L8" s="149"/>
      <c r="M8" s="156"/>
    </row>
    <row r="9" spans="1:14" ht="18.75" customHeight="1">
      <c r="A9" s="145" t="s">
        <v>41</v>
      </c>
      <c r="B9" s="145"/>
      <c r="C9" s="146" t="s">
        <v>48</v>
      </c>
      <c r="D9" s="139"/>
      <c r="E9" s="147">
        <f>'درآمد سرمایه گذاری در اوراق بها'!Q16</f>
        <v>23686294686</v>
      </c>
      <c r="F9" s="139"/>
      <c r="G9" s="206">
        <f t="shared" si="0"/>
        <v>0.66684495722178661</v>
      </c>
      <c r="H9" s="148"/>
      <c r="I9" s="207">
        <f t="shared" si="1"/>
        <v>1.5137517274558823E-2</v>
      </c>
      <c r="J9" s="149"/>
      <c r="K9" s="149"/>
      <c r="L9" s="149"/>
      <c r="M9" s="155"/>
      <c r="N9" s="155"/>
    </row>
    <row r="10" spans="1:14" ht="18.75" customHeight="1">
      <c r="A10" s="145" t="s">
        <v>42</v>
      </c>
      <c r="B10" s="145"/>
      <c r="C10" s="146" t="s">
        <v>49</v>
      </c>
      <c r="D10" s="139"/>
      <c r="E10" s="147">
        <f>'درآمد سپرده بانکی'!I43</f>
        <v>11833148037.540985</v>
      </c>
      <c r="F10" s="139"/>
      <c r="G10" s="206">
        <f t="shared" si="0"/>
        <v>0.33314096617893807</v>
      </c>
      <c r="H10" s="148"/>
      <c r="I10" s="207">
        <f t="shared" si="1"/>
        <v>7.5623682473460766E-3</v>
      </c>
      <c r="J10" s="149"/>
      <c r="K10" s="149"/>
      <c r="L10" s="149"/>
      <c r="M10" s="155"/>
    </row>
    <row r="11" spans="1:14" ht="19.5" customHeight="1" thickBot="1">
      <c r="A11" s="145" t="s">
        <v>27</v>
      </c>
      <c r="B11" s="145"/>
      <c r="C11" s="146" t="s">
        <v>192</v>
      </c>
      <c r="D11" s="139"/>
      <c r="E11" s="261">
        <f>'سایر درآمدها'!E9</f>
        <v>500000</v>
      </c>
      <c r="F11" s="139"/>
      <c r="G11" s="206">
        <f t="shared" si="0"/>
        <v>1.4076599275274816E-5</v>
      </c>
      <c r="H11" s="148"/>
      <c r="I11" s="207">
        <f t="shared" si="1"/>
        <v>3.1954169014679177E-7</v>
      </c>
      <c r="J11" s="149"/>
      <c r="K11" s="149"/>
      <c r="L11" s="149"/>
    </row>
    <row r="12" spans="1:14" ht="19.5" customHeight="1" thickBot="1">
      <c r="A12" s="145" t="s">
        <v>2</v>
      </c>
      <c r="B12" s="150"/>
      <c r="C12" s="128"/>
      <c r="D12" s="128"/>
      <c r="E12" s="151">
        <f>SUM(E7:E11)</f>
        <v>35519942723.540985</v>
      </c>
      <c r="F12" s="128"/>
      <c r="G12" s="208">
        <f>SUM(G7:G11)</f>
        <v>1</v>
      </c>
      <c r="H12" s="209"/>
      <c r="I12" s="210">
        <f>SUM(I7:I11)</f>
        <v>2.2700205063595047E-2</v>
      </c>
      <c r="J12" s="149"/>
      <c r="K12" s="149"/>
      <c r="L12" s="149"/>
    </row>
    <row r="13" spans="1:14" ht="18.75" customHeight="1" thickTop="1">
      <c r="J13" s="149"/>
      <c r="K13" s="149"/>
      <c r="L13" s="149"/>
    </row>
    <row r="14" spans="1:14" ht="18" customHeight="1">
      <c r="E14" s="192"/>
      <c r="F14" s="154"/>
      <c r="G14" s="154"/>
      <c r="I14" s="155"/>
      <c r="J14" s="149"/>
      <c r="K14" s="149"/>
      <c r="L14" s="149"/>
    </row>
    <row r="15" spans="1:14" ht="18" customHeight="1">
      <c r="E15" s="192"/>
      <c r="F15" s="154"/>
      <c r="G15" s="154"/>
      <c r="J15" s="149"/>
      <c r="K15" s="149"/>
      <c r="L15" s="149"/>
    </row>
    <row r="16" spans="1:14" ht="18" customHeight="1">
      <c r="E16" s="156"/>
      <c r="F16" s="154"/>
      <c r="G16" s="154"/>
      <c r="H16" s="154"/>
      <c r="J16" s="231"/>
      <c r="K16" s="149"/>
      <c r="L16" s="149"/>
      <c r="M16" s="149"/>
    </row>
    <row r="17" spans="2:11" ht="18" customHeight="1">
      <c r="E17" s="157"/>
      <c r="F17" s="154"/>
      <c r="G17" s="154"/>
      <c r="I17" s="155"/>
      <c r="J17" s="158"/>
      <c r="K17" s="158"/>
    </row>
    <row r="18" spans="2:11" ht="17.45" customHeight="1">
      <c r="B18" s="242">
        <v>-356455</v>
      </c>
      <c r="E18" s="154"/>
      <c r="F18" s="154"/>
      <c r="G18" s="154"/>
      <c r="I18" s="155"/>
      <c r="J18" s="158"/>
      <c r="K18" s="158"/>
    </row>
    <row r="19" spans="2:11" ht="17.45" customHeight="1">
      <c r="B19" s="242">
        <v>-205678</v>
      </c>
      <c r="E19" s="154"/>
      <c r="F19" s="154"/>
      <c r="G19" s="154"/>
      <c r="K19" s="233"/>
    </row>
    <row r="20" spans="2:11" ht="17.45" customHeight="1">
      <c r="B20" s="242">
        <v>-566700</v>
      </c>
      <c r="E20" s="154"/>
      <c r="K20" s="233"/>
    </row>
    <row r="21" spans="2:11">
      <c r="B21" s="242">
        <v>-13277232</v>
      </c>
      <c r="C21" s="153"/>
      <c r="E21" s="153"/>
      <c r="G21" s="153"/>
      <c r="J21" s="230"/>
      <c r="K21" s="233"/>
    </row>
    <row r="22" spans="2:11">
      <c r="B22" s="242">
        <v>-44132676</v>
      </c>
      <c r="C22" s="156"/>
      <c r="G22" s="153"/>
      <c r="J22" s="230"/>
      <c r="K22" s="233"/>
    </row>
    <row r="23" spans="2:11">
      <c r="B23" s="242">
        <v>-669467</v>
      </c>
      <c r="G23" s="153"/>
      <c r="K23" s="233"/>
    </row>
    <row r="24" spans="2:11">
      <c r="B24" s="242">
        <v>-278224</v>
      </c>
      <c r="G24" s="156"/>
      <c r="K24" s="233"/>
    </row>
    <row r="25" spans="2:11">
      <c r="B25" s="242">
        <v>-2331466</v>
      </c>
      <c r="K25" s="233"/>
    </row>
    <row r="26" spans="2:11">
      <c r="B26" s="242">
        <v>-17573113</v>
      </c>
      <c r="K26" s="233"/>
    </row>
    <row r="27" spans="2:11">
      <c r="B27" s="242">
        <v>-1408954</v>
      </c>
      <c r="K27" s="233"/>
    </row>
    <row r="28" spans="2:11" ht="18.75" customHeight="1">
      <c r="B28" s="242">
        <v>-1015178</v>
      </c>
      <c r="K28" s="233"/>
    </row>
    <row r="29" spans="2:11">
      <c r="B29" s="242">
        <v>-14498169</v>
      </c>
      <c r="K29" s="233"/>
    </row>
    <row r="30" spans="2:11">
      <c r="B30" s="242">
        <v>-470772</v>
      </c>
      <c r="K30" s="233"/>
    </row>
    <row r="31" spans="2:11">
      <c r="B31" s="242">
        <v>-854039</v>
      </c>
      <c r="K31" s="233"/>
    </row>
    <row r="32" spans="2:11">
      <c r="B32" s="242">
        <v>-2219417</v>
      </c>
      <c r="K32" s="233"/>
    </row>
    <row r="33" spans="2:11">
      <c r="B33" s="242">
        <v>-3940834</v>
      </c>
      <c r="K33" s="233"/>
    </row>
    <row r="34" spans="2:11">
      <c r="K34" s="233"/>
    </row>
    <row r="35" spans="2:11">
      <c r="K35" s="233"/>
    </row>
    <row r="37" spans="2:11" ht="18.75" customHeight="1"/>
    <row r="38" spans="2:11" ht="17.45" customHeight="1"/>
    <row r="39" spans="2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19"/>
  <sheetViews>
    <sheetView rightToLeft="1" view="pageBreakPreview" zoomScale="55" zoomScaleNormal="100" zoomScaleSheetLayoutView="55" workbookViewId="0">
      <selection activeCell="G11" sqref="G11"/>
    </sheetView>
  </sheetViews>
  <sheetFormatPr defaultColWidth="9.140625" defaultRowHeight="15"/>
  <cols>
    <col min="1" max="1" width="49.85546875" style="37" customWidth="1"/>
    <col min="2" max="2" width="1.28515625" style="37" customWidth="1"/>
    <col min="3" max="3" width="26.5703125" style="44" customWidth="1"/>
    <col min="4" max="4" width="1" style="37" customWidth="1"/>
    <col min="5" max="5" width="28.42578125" style="45" customWidth="1"/>
    <col min="6" max="6" width="1.42578125" style="45" customWidth="1"/>
    <col min="7" max="7" width="26.5703125" style="45" customWidth="1"/>
    <col min="8" max="8" width="1" style="46" customWidth="1"/>
    <col min="9" max="9" width="28.42578125" style="46" customWidth="1"/>
    <col min="10" max="10" width="2" style="46" customWidth="1"/>
    <col min="11" max="11" width="28.5703125" style="47" customWidth="1"/>
    <col min="12" max="12" width="1.5703125" style="37" customWidth="1"/>
    <col min="13" max="13" width="28.42578125" style="44" bestFit="1" customWidth="1"/>
    <col min="14" max="14" width="0.85546875" style="44" customWidth="1"/>
    <col min="15" max="15" width="28.42578125" style="45" bestFit="1" customWidth="1"/>
    <col min="16" max="16" width="0.85546875" style="45" customWidth="1"/>
    <col min="17" max="17" width="28.42578125" style="45" bestFit="1" customWidth="1"/>
    <col min="18" max="18" width="0.85546875" style="45" customWidth="1"/>
    <col min="19" max="19" width="27.140625" style="45" customWidth="1"/>
    <col min="20" max="20" width="1.42578125" style="45" customWidth="1"/>
    <col min="21" max="21" width="29.85546875" style="47" customWidth="1"/>
    <col min="22" max="16384" width="9.140625" style="37"/>
  </cols>
  <sheetData>
    <row r="1" spans="1:21" ht="27.75">
      <c r="A1" s="341" t="s">
        <v>80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</row>
    <row r="2" spans="1:21" ht="27.75">
      <c r="A2" s="341" t="s">
        <v>50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</row>
    <row r="3" spans="1:21" ht="27.75">
      <c r="A3" s="341" t="str">
        <f>' سهام'!A3:W3</f>
        <v>برای ماه منتهی به 1403/10/30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</row>
    <row r="5" spans="1:21" s="38" customFormat="1" ht="27.75">
      <c r="A5" s="315" t="s">
        <v>26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</row>
    <row r="6" spans="1:21" s="38" customFormat="1" ht="9.75" customHeight="1">
      <c r="C6" s="35"/>
      <c r="E6" s="39"/>
      <c r="F6" s="39"/>
      <c r="G6" s="39"/>
      <c r="H6" s="40"/>
      <c r="I6" s="40"/>
      <c r="J6" s="40"/>
      <c r="K6" s="41"/>
      <c r="M6" s="35"/>
      <c r="N6" s="35"/>
      <c r="O6" s="39"/>
      <c r="P6" s="39"/>
      <c r="Q6" s="39"/>
      <c r="R6" s="39"/>
      <c r="S6" s="39"/>
      <c r="T6" s="39"/>
      <c r="U6" s="41"/>
    </row>
    <row r="7" spans="1:21" s="38" customFormat="1" ht="27" customHeight="1" thickBot="1">
      <c r="A7" s="42"/>
      <c r="B7" s="9"/>
      <c r="C7" s="334" t="s">
        <v>197</v>
      </c>
      <c r="D7" s="334"/>
      <c r="E7" s="334"/>
      <c r="F7" s="334"/>
      <c r="G7" s="334"/>
      <c r="H7" s="334"/>
      <c r="I7" s="334"/>
      <c r="J7" s="334"/>
      <c r="K7" s="334"/>
      <c r="L7" s="9"/>
      <c r="M7" s="334" t="s">
        <v>198</v>
      </c>
      <c r="N7" s="334"/>
      <c r="O7" s="334"/>
      <c r="P7" s="334"/>
      <c r="Q7" s="334"/>
      <c r="R7" s="334"/>
      <c r="S7" s="334"/>
      <c r="T7" s="334"/>
      <c r="U7" s="334"/>
    </row>
    <row r="8" spans="1:21" s="19" customFormat="1" ht="24.75" customHeight="1">
      <c r="A8" s="335" t="s">
        <v>22</v>
      </c>
      <c r="B8" s="335"/>
      <c r="C8" s="342" t="s">
        <v>10</v>
      </c>
      <c r="D8" s="337"/>
      <c r="E8" s="344" t="s">
        <v>11</v>
      </c>
      <c r="F8" s="338"/>
      <c r="G8" s="344" t="s">
        <v>12</v>
      </c>
      <c r="H8" s="350"/>
      <c r="I8" s="346" t="s">
        <v>2</v>
      </c>
      <c r="J8" s="346"/>
      <c r="K8" s="346"/>
      <c r="L8" s="335"/>
      <c r="M8" s="342" t="s">
        <v>10</v>
      </c>
      <c r="N8" s="347"/>
      <c r="O8" s="344" t="s">
        <v>11</v>
      </c>
      <c r="P8" s="338"/>
      <c r="Q8" s="344" t="s">
        <v>12</v>
      </c>
      <c r="R8" s="338"/>
      <c r="S8" s="346" t="s">
        <v>2</v>
      </c>
      <c r="T8" s="346"/>
      <c r="U8" s="346"/>
    </row>
    <row r="9" spans="1:21" s="19" customFormat="1" ht="6" customHeight="1" thickBot="1">
      <c r="A9" s="335"/>
      <c r="B9" s="335"/>
      <c r="C9" s="343"/>
      <c r="D9" s="335"/>
      <c r="E9" s="345"/>
      <c r="F9" s="339"/>
      <c r="G9" s="345"/>
      <c r="H9" s="351"/>
      <c r="I9" s="334"/>
      <c r="J9" s="334"/>
      <c r="K9" s="334"/>
      <c r="L9" s="335"/>
      <c r="M9" s="343"/>
      <c r="N9" s="348"/>
      <c r="O9" s="345"/>
      <c r="P9" s="339"/>
      <c r="Q9" s="345"/>
      <c r="R9" s="339"/>
      <c r="S9" s="334"/>
      <c r="T9" s="334"/>
      <c r="U9" s="334"/>
    </row>
    <row r="10" spans="1:21" s="19" customFormat="1" ht="42.75" customHeight="1" thickBot="1">
      <c r="A10" s="336"/>
      <c r="B10" s="335"/>
      <c r="C10" s="49" t="s">
        <v>53</v>
      </c>
      <c r="D10" s="335"/>
      <c r="E10" s="50" t="s">
        <v>54</v>
      </c>
      <c r="F10" s="340"/>
      <c r="G10" s="50" t="s">
        <v>55</v>
      </c>
      <c r="H10" s="351"/>
      <c r="I10" s="10" t="s">
        <v>6</v>
      </c>
      <c r="J10" s="285"/>
      <c r="K10" s="48" t="s">
        <v>17</v>
      </c>
      <c r="L10" s="335"/>
      <c r="M10" s="49" t="s">
        <v>53</v>
      </c>
      <c r="N10" s="349"/>
      <c r="O10" s="50" t="s">
        <v>54</v>
      </c>
      <c r="P10" s="340"/>
      <c r="Q10" s="50" t="s">
        <v>55</v>
      </c>
      <c r="R10" s="340"/>
      <c r="S10" s="11" t="s">
        <v>6</v>
      </c>
      <c r="T10" s="281"/>
      <c r="U10" s="48" t="s">
        <v>17</v>
      </c>
    </row>
    <row r="11" spans="1:21" s="43" customFormat="1" ht="25.5" customHeight="1" thickBot="1">
      <c r="C11" s="36"/>
      <c r="D11" s="57"/>
      <c r="E11" s="36"/>
      <c r="F11" s="57"/>
      <c r="G11" s="36"/>
      <c r="H11" s="57"/>
      <c r="I11" s="36"/>
      <c r="J11" s="284"/>
      <c r="K11" s="56"/>
      <c r="M11" s="36"/>
      <c r="N11" s="24"/>
      <c r="O11" s="36"/>
      <c r="P11" s="24"/>
      <c r="Q11" s="36"/>
      <c r="R11" s="24"/>
      <c r="S11" s="36"/>
      <c r="T11" s="284"/>
      <c r="U11" s="56"/>
    </row>
    <row r="12" spans="1:21" ht="25.5" customHeight="1" thickTop="1">
      <c r="D12" s="24">
        <v>0</v>
      </c>
      <c r="F12" s="24">
        <v>0</v>
      </c>
      <c r="H12" s="24">
        <v>0</v>
      </c>
      <c r="J12" s="6">
        <v>0</v>
      </c>
      <c r="L12" s="20"/>
      <c r="N12" s="24"/>
      <c r="O12" s="46"/>
      <c r="P12" s="24"/>
      <c r="Q12" s="46"/>
      <c r="R12" s="24"/>
      <c r="S12" s="46"/>
      <c r="T12" s="46"/>
    </row>
    <row r="13" spans="1:21" s="52" customFormat="1" ht="33"/>
    <row r="14" spans="1:21" s="52" customFormat="1" ht="33"/>
    <row r="15" spans="1:21" s="52" customFormat="1" ht="33"/>
    <row r="19" spans="4:8" ht="33">
      <c r="D19" s="53"/>
      <c r="E19" s="54"/>
      <c r="F19" s="54"/>
      <c r="G19" s="54"/>
      <c r="H19" s="55"/>
    </row>
  </sheetData>
  <autoFilter ref="A10:U10" xr:uid="{00000000-0009-0000-0000-00000A000000}">
    <sortState xmlns:xlrd2="http://schemas.microsoft.com/office/spreadsheetml/2017/richdata2" ref="A12:U52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15E5-73A2-46D4-B5E9-51E071AE912D}">
  <dimension ref="A1:S12"/>
  <sheetViews>
    <sheetView rightToLeft="1" view="pageBreakPreview" zoomScale="110" zoomScaleNormal="100" zoomScaleSheetLayoutView="110" workbookViewId="0">
      <selection activeCell="P11" sqref="P11"/>
    </sheetView>
  </sheetViews>
  <sheetFormatPr defaultColWidth="9.140625" defaultRowHeight="15.75"/>
  <cols>
    <col min="1" max="1" width="30.140625" style="268" customWidth="1"/>
    <col min="2" max="2" width="0.5703125" style="268" customWidth="1"/>
    <col min="3" max="3" width="9.140625" style="268" customWidth="1"/>
    <col min="4" max="4" width="0.42578125" style="268" customWidth="1"/>
    <col min="5" max="5" width="9.140625" style="268"/>
    <col min="6" max="6" width="0.85546875" style="268" customWidth="1"/>
    <col min="7" max="7" width="9.140625" style="268"/>
    <col min="8" max="8" width="1" style="268" customWidth="1"/>
    <col min="9" max="9" width="9.140625" style="268"/>
    <col min="10" max="10" width="12.5703125" style="268" customWidth="1"/>
    <col min="11" max="11" width="0.7109375" style="268" customWidth="1"/>
    <col min="12" max="12" width="9.140625" style="268"/>
    <col min="13" max="13" width="0.5703125" style="268" customWidth="1"/>
    <col min="14" max="14" width="9.140625" style="268"/>
    <col min="15" max="15" width="0.85546875" style="268" customWidth="1"/>
    <col min="16" max="16" width="9.85546875" style="268" bestFit="1" customWidth="1"/>
    <col min="17" max="17" width="0.85546875" style="268" customWidth="1"/>
    <col min="18" max="18" width="9.85546875" style="268" bestFit="1" customWidth="1"/>
    <col min="19" max="19" width="10.5703125" style="268" customWidth="1"/>
    <col min="20" max="16384" width="9.140625" style="268"/>
  </cols>
  <sheetData>
    <row r="1" spans="1:19" ht="21">
      <c r="A1" s="359" t="s">
        <v>80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</row>
    <row r="2" spans="1:19" ht="21">
      <c r="A2" s="359" t="s">
        <v>50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</row>
    <row r="3" spans="1:19" ht="21">
      <c r="A3" s="359" t="s">
        <v>175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</row>
    <row r="5" spans="1:19" ht="25.5">
      <c r="A5" s="360" t="s">
        <v>184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</row>
    <row r="7" spans="1:19" ht="19.5" customHeight="1" thickBot="1">
      <c r="A7" s="269"/>
      <c r="B7" s="270"/>
      <c r="C7" s="356" t="s">
        <v>197</v>
      </c>
      <c r="D7" s="356"/>
      <c r="E7" s="356"/>
      <c r="F7" s="356"/>
      <c r="G7" s="356"/>
      <c r="H7" s="356"/>
      <c r="I7" s="356"/>
      <c r="J7" s="356"/>
      <c r="K7" s="270"/>
      <c r="L7" s="356" t="s">
        <v>198</v>
      </c>
      <c r="M7" s="356"/>
      <c r="N7" s="356"/>
      <c r="O7" s="356"/>
      <c r="P7" s="356"/>
      <c r="Q7" s="356"/>
      <c r="R7" s="356"/>
      <c r="S7" s="356"/>
    </row>
    <row r="8" spans="1:19" ht="19.5" customHeight="1">
      <c r="A8" s="357" t="s">
        <v>185</v>
      </c>
      <c r="B8" s="355"/>
      <c r="C8" s="352" t="s">
        <v>186</v>
      </c>
      <c r="D8" s="354"/>
      <c r="E8" s="352" t="s">
        <v>11</v>
      </c>
      <c r="F8" s="354"/>
      <c r="G8" s="352" t="s">
        <v>12</v>
      </c>
      <c r="H8" s="354"/>
      <c r="I8" s="352" t="s">
        <v>2</v>
      </c>
      <c r="J8" s="352"/>
      <c r="K8" s="355"/>
      <c r="L8" s="352" t="s">
        <v>186</v>
      </c>
      <c r="M8" s="354"/>
      <c r="N8" s="352" t="s">
        <v>11</v>
      </c>
      <c r="O8" s="354"/>
      <c r="P8" s="352" t="s">
        <v>12</v>
      </c>
      <c r="Q8" s="354"/>
      <c r="R8" s="352" t="s">
        <v>2</v>
      </c>
      <c r="S8" s="352"/>
    </row>
    <row r="9" spans="1:19" ht="18.75" customHeight="1" thickBot="1">
      <c r="A9" s="357"/>
      <c r="B9" s="355"/>
      <c r="C9" s="353"/>
      <c r="D9" s="355"/>
      <c r="E9" s="353"/>
      <c r="F9" s="355"/>
      <c r="G9" s="353"/>
      <c r="H9" s="355"/>
      <c r="I9" s="356"/>
      <c r="J9" s="356"/>
      <c r="K9" s="355"/>
      <c r="L9" s="353"/>
      <c r="M9" s="355"/>
      <c r="N9" s="353"/>
      <c r="O9" s="355"/>
      <c r="P9" s="353"/>
      <c r="Q9" s="355"/>
      <c r="R9" s="356"/>
      <c r="S9" s="356"/>
    </row>
    <row r="10" spans="1:19" ht="28.5" customHeight="1" thickBot="1">
      <c r="A10" s="358"/>
      <c r="B10" s="355"/>
      <c r="C10" s="272" t="s">
        <v>187</v>
      </c>
      <c r="D10" s="355"/>
      <c r="E10" s="272" t="s">
        <v>54</v>
      </c>
      <c r="F10" s="355"/>
      <c r="G10" s="272" t="s">
        <v>55</v>
      </c>
      <c r="H10" s="355"/>
      <c r="I10" s="273" t="s">
        <v>6</v>
      </c>
      <c r="J10" s="273" t="s">
        <v>188</v>
      </c>
      <c r="K10" s="355"/>
      <c r="L10" s="272" t="s">
        <v>187</v>
      </c>
      <c r="M10" s="355"/>
      <c r="N10" s="272" t="s">
        <v>54</v>
      </c>
      <c r="O10" s="355"/>
      <c r="P10" s="272" t="s">
        <v>55</v>
      </c>
      <c r="Q10" s="355"/>
      <c r="R10" s="273" t="s">
        <v>6</v>
      </c>
      <c r="S10" s="273" t="s">
        <v>188</v>
      </c>
    </row>
    <row r="11" spans="1:19" ht="16.5" thickBot="1">
      <c r="A11" s="274" t="s">
        <v>2</v>
      </c>
      <c r="B11" s="271"/>
      <c r="C11" s="276"/>
      <c r="D11" s="275"/>
      <c r="E11" s="276"/>
      <c r="F11" s="275"/>
      <c r="G11" s="276"/>
      <c r="H11" s="275"/>
      <c r="I11" s="276"/>
      <c r="J11" s="276"/>
      <c r="K11" s="275"/>
      <c r="L11" s="276"/>
      <c r="M11" s="275"/>
      <c r="N11" s="276"/>
      <c r="O11" s="275"/>
      <c r="P11" s="276"/>
      <c r="Q11" s="275"/>
      <c r="R11" s="276"/>
      <c r="S11" s="276"/>
    </row>
    <row r="12" spans="1:19" ht="16.5" thickTop="1"/>
  </sheetData>
  <mergeCells count="23">
    <mergeCell ref="A1:S1"/>
    <mergeCell ref="A2:S2"/>
    <mergeCell ref="A3:S3"/>
    <mergeCell ref="A5:S5"/>
    <mergeCell ref="C7:J7"/>
    <mergeCell ref="L7:S7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9"/>
    <mergeCell ref="N8:N9"/>
    <mergeCell ref="O8:O10"/>
    <mergeCell ref="P8:P9"/>
    <mergeCell ref="Q8:Q10"/>
    <mergeCell ref="R8:S9"/>
  </mergeCells>
  <pageMargins left="0.7" right="0.7" top="0.75" bottom="0.75" header="0.3" footer="0.3"/>
  <pageSetup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Q17"/>
  <sheetViews>
    <sheetView rightToLeft="1" view="pageBreakPreview" topLeftCell="A7" zoomScale="85" zoomScaleNormal="100" zoomScaleSheetLayoutView="85" workbookViewId="0">
      <selection activeCell="R7" sqref="R1:U1048576"/>
    </sheetView>
  </sheetViews>
  <sheetFormatPr defaultColWidth="9.140625" defaultRowHeight="21.75"/>
  <cols>
    <col min="1" max="1" width="38.85546875" style="101" customWidth="1"/>
    <col min="2" max="2" width="0.42578125" style="101" customWidth="1"/>
    <col min="3" max="3" width="21.140625" style="101" bestFit="1" customWidth="1"/>
    <col min="4" max="4" width="0.7109375" style="101" customWidth="1"/>
    <col min="5" max="5" width="20" style="101" bestFit="1" customWidth="1"/>
    <col min="6" max="6" width="0.5703125" style="101" customWidth="1"/>
    <col min="7" max="7" width="21" style="101" customWidth="1"/>
    <col min="8" max="8" width="0.5703125" style="101" customWidth="1"/>
    <col min="9" max="9" width="22.85546875" style="101" bestFit="1" customWidth="1"/>
    <col min="10" max="10" width="0.42578125" style="101" customWidth="1"/>
    <col min="11" max="11" width="22.85546875" style="101" bestFit="1" customWidth="1"/>
    <col min="12" max="12" width="0.5703125" style="101" customWidth="1"/>
    <col min="13" max="13" width="21.140625" style="101" bestFit="1" customWidth="1"/>
    <col min="14" max="14" width="0.85546875" style="101" customWidth="1"/>
    <col min="15" max="15" width="21.140625" style="101" bestFit="1" customWidth="1"/>
    <col min="16" max="16" width="0.5703125" style="101" customWidth="1"/>
    <col min="17" max="17" width="22.85546875" style="101" bestFit="1" customWidth="1"/>
    <col min="18" max="16384" width="9.140625" style="101"/>
  </cols>
  <sheetData>
    <row r="1" spans="1:17" ht="21" customHeight="1">
      <c r="A1" s="366" t="s">
        <v>80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 ht="21.75" customHeight="1">
      <c r="A2" s="366" t="s">
        <v>50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7" ht="23.25" customHeight="1">
      <c r="A3" s="366" t="str">
        <f>' سهام'!A3:W3</f>
        <v>برای ماه منتهی به 1403/10/30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17">
      <c r="A4" s="323" t="s">
        <v>189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</row>
    <row r="5" spans="1:17" ht="4.5" customHeight="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ht="22.5" customHeight="1" thickBot="1">
      <c r="A6" s="166"/>
      <c r="B6" s="167"/>
      <c r="C6" s="365" t="s">
        <v>197</v>
      </c>
      <c r="D6" s="365"/>
      <c r="E6" s="365"/>
      <c r="F6" s="365"/>
      <c r="G6" s="365"/>
      <c r="H6" s="365"/>
      <c r="I6" s="365"/>
      <c r="J6" s="132"/>
      <c r="K6" s="365" t="s">
        <v>198</v>
      </c>
      <c r="L6" s="365"/>
      <c r="M6" s="365"/>
      <c r="N6" s="365"/>
      <c r="O6" s="365"/>
      <c r="P6" s="365"/>
      <c r="Q6" s="365"/>
    </row>
    <row r="7" spans="1:17" ht="15.75" customHeight="1">
      <c r="A7" s="361"/>
      <c r="B7" s="362"/>
      <c r="C7" s="363" t="s">
        <v>13</v>
      </c>
      <c r="D7" s="363"/>
      <c r="E7" s="363" t="s">
        <v>11</v>
      </c>
      <c r="F7" s="361"/>
      <c r="G7" s="363" t="s">
        <v>12</v>
      </c>
      <c r="H7" s="361"/>
      <c r="I7" s="363" t="s">
        <v>2</v>
      </c>
      <c r="J7" s="168"/>
      <c r="K7" s="363" t="s">
        <v>13</v>
      </c>
      <c r="L7" s="363"/>
      <c r="M7" s="363" t="s">
        <v>11</v>
      </c>
      <c r="N7" s="361"/>
      <c r="O7" s="363" t="s">
        <v>12</v>
      </c>
      <c r="P7" s="361"/>
      <c r="Q7" s="363" t="s">
        <v>2</v>
      </c>
    </row>
    <row r="8" spans="1:17" ht="12" customHeight="1">
      <c r="A8" s="362"/>
      <c r="B8" s="362"/>
      <c r="C8" s="364"/>
      <c r="D8" s="364"/>
      <c r="E8" s="364"/>
      <c r="F8" s="362"/>
      <c r="G8" s="364"/>
      <c r="H8" s="362"/>
      <c r="I8" s="364"/>
      <c r="J8" s="168"/>
      <c r="K8" s="364"/>
      <c r="L8" s="364"/>
      <c r="M8" s="364"/>
      <c r="N8" s="362"/>
      <c r="O8" s="364"/>
      <c r="P8" s="362"/>
      <c r="Q8" s="364"/>
    </row>
    <row r="9" spans="1:17" ht="20.25" customHeight="1" thickBot="1">
      <c r="A9" s="362"/>
      <c r="B9" s="362"/>
      <c r="C9" s="169" t="s">
        <v>58</v>
      </c>
      <c r="D9" s="364"/>
      <c r="E9" s="169" t="s">
        <v>54</v>
      </c>
      <c r="F9" s="362"/>
      <c r="G9" s="169" t="s">
        <v>55</v>
      </c>
      <c r="H9" s="362"/>
      <c r="I9" s="365"/>
      <c r="J9" s="170"/>
      <c r="K9" s="169" t="s">
        <v>58</v>
      </c>
      <c r="L9" s="364"/>
      <c r="M9" s="169" t="s">
        <v>54</v>
      </c>
      <c r="N9" s="362"/>
      <c r="O9" s="169" t="s">
        <v>55</v>
      </c>
      <c r="P9" s="362"/>
      <c r="Q9" s="365"/>
    </row>
    <row r="10" spans="1:17" ht="20.25" customHeight="1">
      <c r="A10" s="132" t="s">
        <v>169</v>
      </c>
      <c r="B10" s="132"/>
      <c r="C10" s="67">
        <f>IFERROR(VLOOKUP(A10,'سود اوراق بهادار'!$A$7:$Q$11,11,0),0)</f>
        <v>6266240222</v>
      </c>
      <c r="D10" s="168"/>
      <c r="E10" s="67">
        <f>IFERROR(VLOOKUP(A10,'درآمد ناشی از تغییر قیمت اوراق '!$A$7:$Q$11,9,0),0)</f>
        <v>0</v>
      </c>
      <c r="F10" s="132"/>
      <c r="G10" s="67">
        <f>IFERROR(VLOOKUP(A10,'درآمد ناشی ازفروش'!$A$7:$Q$7,9,0),0)</f>
        <v>0</v>
      </c>
      <c r="H10" s="132"/>
      <c r="I10" s="67">
        <f>G10+E10+C10</f>
        <v>6266240222</v>
      </c>
      <c r="J10" s="170"/>
      <c r="K10" s="67">
        <f>IFERROR(VLOOKUP(A10,'سود اوراق بهادار'!$A$7:$Q$11,17,0),0)</f>
        <v>6266240222</v>
      </c>
      <c r="L10" s="168"/>
      <c r="M10" s="67">
        <f>IFERROR(VLOOKUP(A10,'درآمد ناشی از تغییر قیمت اوراق '!$A$7:$Q$11,17,0),0)</f>
        <v>0</v>
      </c>
      <c r="N10" s="132"/>
      <c r="O10" s="67">
        <f>IFERROR(VLOOKUP(A10,'درآمد ناشی ازفروش'!$A$7:$Q$7,17,0),0)</f>
        <v>0</v>
      </c>
      <c r="P10" s="132"/>
      <c r="Q10" s="67">
        <f>K10+M10+O10</f>
        <v>6266240222</v>
      </c>
    </row>
    <row r="11" spans="1:17" ht="27.75" customHeight="1">
      <c r="A11" s="132" t="s">
        <v>119</v>
      </c>
      <c r="B11" s="132"/>
      <c r="C11" s="67">
        <f>IFERROR(VLOOKUP(A11,'سود اوراق بهادار'!$A$7:$Q$11,11,0),0)</f>
        <v>8972672685</v>
      </c>
      <c r="D11" s="168"/>
      <c r="E11" s="67">
        <f>IFERROR(VLOOKUP(A11,'درآمد ناشی از تغییر قیمت اوراق '!$A$7:$Q$11,9,0),0)</f>
        <v>0</v>
      </c>
      <c r="F11" s="132"/>
      <c r="G11" s="67">
        <f>IFERROR(VLOOKUP(A11,'درآمد ناشی ازفروش'!$A$7:$Q$7,9,0),0)</f>
        <v>0</v>
      </c>
      <c r="H11" s="132"/>
      <c r="I11" s="67">
        <f t="shared" ref="I11:I15" si="0">G11+E11+C11</f>
        <v>8972672685</v>
      </c>
      <c r="J11" s="170"/>
      <c r="K11" s="67">
        <f>IFERROR(VLOOKUP(A11,'سود اوراق بهادار'!$A$7:$Q$11,17,0),0)</f>
        <v>8972672685</v>
      </c>
      <c r="L11" s="168"/>
      <c r="M11" s="67">
        <f>IFERROR(VLOOKUP(A11,'درآمد ناشی از تغییر قیمت اوراق '!$A$7:$Q$11,17,0),0)</f>
        <v>0</v>
      </c>
      <c r="N11" s="132"/>
      <c r="O11" s="67">
        <f>IFERROR(VLOOKUP(A11,'درآمد ناشی ازفروش'!$A$7:$Q$7,17,0),0)</f>
        <v>0</v>
      </c>
      <c r="P11" s="132"/>
      <c r="Q11" s="67">
        <f t="shared" ref="Q11:Q15" si="1">K11+M11+O11</f>
        <v>8972672685</v>
      </c>
    </row>
    <row r="12" spans="1:17" ht="27.75" customHeight="1">
      <c r="A12" s="132" t="s">
        <v>201</v>
      </c>
      <c r="B12" s="132"/>
      <c r="C12" s="67">
        <f>IFERROR(VLOOKUP(A12,'سود اوراق بهادار'!$A$7:$Q$11,11,0),0)</f>
        <v>1309046357</v>
      </c>
      <c r="D12" s="168"/>
      <c r="E12" s="67">
        <f>IFERROR(VLOOKUP(A12,'درآمد ناشی از تغییر قیمت اوراق '!$A$7:$Q$11,9,0),0)</f>
        <v>-32900000</v>
      </c>
      <c r="F12" s="132"/>
      <c r="G12" s="67">
        <f>IFERROR(VLOOKUP(A12,'درآمد ناشی ازفروش'!$A$7:$Q$7,9,0),0)</f>
        <v>0</v>
      </c>
      <c r="H12" s="132"/>
      <c r="I12" s="67">
        <f t="shared" si="0"/>
        <v>1276146357</v>
      </c>
      <c r="J12" s="170"/>
      <c r="K12" s="67">
        <f>IFERROR(VLOOKUP(A12,'سود اوراق بهادار'!$A$7:$Q$11,17,0),0)</f>
        <v>1309046357</v>
      </c>
      <c r="L12" s="168"/>
      <c r="M12" s="67">
        <f>IFERROR(VLOOKUP(A12,'درآمد ناشی از تغییر قیمت اوراق '!$A$7:$Q$11,17,0),0)</f>
        <v>-32900000</v>
      </c>
      <c r="N12" s="132"/>
      <c r="O12" s="67">
        <f>IFERROR(VLOOKUP(A12,'درآمد ناشی ازفروش'!$A$7:$Q$7,17,0),0)</f>
        <v>0</v>
      </c>
      <c r="P12" s="132"/>
      <c r="Q12" s="67">
        <f t="shared" si="1"/>
        <v>1276146357</v>
      </c>
    </row>
    <row r="13" spans="1:17" ht="27.75" customHeight="1">
      <c r="A13" s="132" t="s">
        <v>105</v>
      </c>
      <c r="B13" s="132"/>
      <c r="C13" s="67">
        <f>IFERROR(VLOOKUP(A13,'سود اوراق بهادار'!$A$7:$Q$11,11,0),0)</f>
        <v>1298748528</v>
      </c>
      <c r="D13" s="168"/>
      <c r="E13" s="67">
        <f>IFERROR(VLOOKUP(A13,'درآمد ناشی از تغییر قیمت اوراق '!$A$7:$Q$11,9,0),0)</f>
        <v>0</v>
      </c>
      <c r="F13" s="132"/>
      <c r="G13" s="67">
        <f>IFERROR(VLOOKUP(A13,'درآمد ناشی ازفروش'!$A$7:$Q$7,9,0),0)</f>
        <v>5638702098</v>
      </c>
      <c r="H13" s="132"/>
      <c r="I13" s="67">
        <f t="shared" si="0"/>
        <v>6937450626</v>
      </c>
      <c r="J13" s="170"/>
      <c r="K13" s="67">
        <f>IFERROR(VLOOKUP(A13,'سود اوراق بهادار'!$A$7:$Q$11,17,0),0)</f>
        <v>1298748528</v>
      </c>
      <c r="L13" s="168"/>
      <c r="M13" s="67">
        <f>IFERROR(VLOOKUP(A13,'درآمد ناشی از تغییر قیمت اوراق '!$A$7:$Q$11,17,0),0)</f>
        <v>0</v>
      </c>
      <c r="N13" s="132"/>
      <c r="O13" s="67">
        <f>IFERROR(VLOOKUP(A13,'درآمد ناشی ازفروش'!$A$7:$Q$7,17,0),0)</f>
        <v>5638702098</v>
      </c>
      <c r="P13" s="132"/>
      <c r="Q13" s="67">
        <f t="shared" si="1"/>
        <v>6937450626</v>
      </c>
    </row>
    <row r="14" spans="1:17" ht="27.75" customHeight="1">
      <c r="A14" s="132" t="s">
        <v>118</v>
      </c>
      <c r="B14" s="132"/>
      <c r="C14" s="67">
        <v>0</v>
      </c>
      <c r="D14" s="168"/>
      <c r="E14" s="67">
        <f>IFERROR(VLOOKUP(A14,'درآمد ناشی از تغییر قیمت اوراق '!$A$7:$Q$11,9,0),0)</f>
        <v>1035872281</v>
      </c>
      <c r="F14" s="132"/>
      <c r="G14" s="67">
        <v>0</v>
      </c>
      <c r="H14" s="132"/>
      <c r="I14" s="67">
        <f t="shared" si="0"/>
        <v>1035872281</v>
      </c>
      <c r="J14" s="170"/>
      <c r="K14" s="67">
        <v>0</v>
      </c>
      <c r="L14" s="168"/>
      <c r="M14" s="67">
        <f>IFERROR(VLOOKUP(A14,'درآمد ناشی از تغییر قیمت اوراق '!$A$7:$Q$11,17,0),0)</f>
        <v>1035872281</v>
      </c>
      <c r="N14" s="132"/>
      <c r="O14" s="67">
        <v>0</v>
      </c>
      <c r="P14" s="132"/>
      <c r="Q14" s="67">
        <f t="shared" si="1"/>
        <v>1035872281</v>
      </c>
    </row>
    <row r="15" spans="1:17" ht="20.25" customHeight="1">
      <c r="A15" s="132" t="s">
        <v>202</v>
      </c>
      <c r="B15" s="132"/>
      <c r="C15" s="67">
        <f>IFERROR(VLOOKUP(A15,'سود اوراق بهادار'!$A$7:$Q$11,11,0),0)</f>
        <v>4198533198</v>
      </c>
      <c r="D15" s="168"/>
      <c r="E15" s="67">
        <f>IFERROR(VLOOKUP(A15,'درآمد ناشی از تغییر قیمت اوراق '!$A$7:$Q$11,9,0),0)</f>
        <v>-5000620683</v>
      </c>
      <c r="F15" s="132"/>
      <c r="G15" s="67">
        <f>IFERROR(VLOOKUP(A15,'درآمد ناشی ازفروش'!$A$7:$Q$7,9,0),0)</f>
        <v>0</v>
      </c>
      <c r="H15" s="132"/>
      <c r="I15" s="67">
        <f t="shared" si="0"/>
        <v>-802087485</v>
      </c>
      <c r="J15" s="170"/>
      <c r="K15" s="67">
        <f>IFERROR(VLOOKUP(A15,'سود اوراق بهادار'!$A$7:$Q$11,17,0),0)</f>
        <v>4198533198</v>
      </c>
      <c r="L15" s="168"/>
      <c r="M15" s="67">
        <f>IFERROR(VLOOKUP(A15,'درآمد ناشی از تغییر قیمت اوراق '!$A$7:$Q$11,17,0),0)</f>
        <v>-5000620683</v>
      </c>
      <c r="N15" s="132"/>
      <c r="O15" s="67">
        <f>IFERROR(VLOOKUP(A15,'درآمد ناشی ازفروش'!$A$7:$Q$7,17,0),0)</f>
        <v>0</v>
      </c>
      <c r="P15" s="132"/>
      <c r="Q15" s="67">
        <f t="shared" si="1"/>
        <v>-802087485</v>
      </c>
    </row>
    <row r="16" spans="1:17" ht="29.25" customHeight="1" thickBot="1">
      <c r="A16" s="247" t="s">
        <v>2</v>
      </c>
      <c r="B16" s="171"/>
      <c r="C16" s="277">
        <f>SUM(C10:C15)</f>
        <v>22045240990</v>
      </c>
      <c r="D16" s="278" t="e">
        <f>SUM(#REF!)</f>
        <v>#REF!</v>
      </c>
      <c r="E16" s="277">
        <f>SUM(E10:E15)</f>
        <v>-3997648402</v>
      </c>
      <c r="F16" s="278" t="e">
        <f>SUM(#REF!)</f>
        <v>#REF!</v>
      </c>
      <c r="G16" s="277">
        <f>SUM(G10:G15)</f>
        <v>5638702098</v>
      </c>
      <c r="H16" s="278" t="e">
        <f>SUM(#REF!)</f>
        <v>#REF!</v>
      </c>
      <c r="I16" s="277">
        <f>SUM(I10:I15)</f>
        <v>23686294686</v>
      </c>
      <c r="J16" s="278" t="e">
        <f>SUM(#REF!)</f>
        <v>#REF!</v>
      </c>
      <c r="K16" s="277">
        <f>SUM(K10:K15)</f>
        <v>22045240990</v>
      </c>
      <c r="L16" s="278" t="e">
        <f>SUM(#REF!)</f>
        <v>#REF!</v>
      </c>
      <c r="M16" s="277">
        <f>SUM(M10:M15)</f>
        <v>-3997648402</v>
      </c>
      <c r="N16" s="278" t="e">
        <f>SUM(#REF!)</f>
        <v>#REF!</v>
      </c>
      <c r="O16" s="277">
        <f>SUM(O10:O15)</f>
        <v>5638702098</v>
      </c>
      <c r="P16" s="278" t="e">
        <f>SUM(#REF!)</f>
        <v>#REF!</v>
      </c>
      <c r="Q16" s="277">
        <f>SUM(Q10:Q15)</f>
        <v>23686294686</v>
      </c>
    </row>
    <row r="17" spans="1:17" ht="22.5" thickTop="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</sheetData>
  <autoFilter ref="A9:Q9" xr:uid="{00000000-0009-0000-0000-00000B000000}"/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24</vt:i4>
      </vt:variant>
    </vt:vector>
  </HeadingPairs>
  <TitlesOfParts>
    <vt:vector size="42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مبالغ تخصیصی اوراق </vt:lpstr>
      <vt:lpstr>درآمد سپرده بانکی</vt:lpstr>
      <vt:lpstr>سود اوراق بهادار</vt:lpstr>
      <vt:lpstr>سود سپرده بانکی</vt:lpstr>
      <vt:lpstr>مبالغ تخصیصی اورراق </vt:lpstr>
      <vt:lpstr>سایر درآمدها</vt:lpstr>
      <vt:lpstr>درآمد سود سهام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2024-06-29T13:13:56Z</cp:lastPrinted>
  <dcterms:created xsi:type="dcterms:W3CDTF">2017-11-22T14:26:20Z</dcterms:created>
  <dcterms:modified xsi:type="dcterms:W3CDTF">2025-01-29T12:26:51Z</dcterms:modified>
</cp:coreProperties>
</file>