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tahani\Desktop\"/>
    </mc:Choice>
  </mc:AlternateContent>
  <xr:revisionPtr revIDLastSave="0" documentId="13_ncr:1_{8AB577F7-49CB-44FE-8A30-A427D61A0209}" xr6:coauthVersionLast="47" xr6:coauthVersionMax="47" xr10:uidLastSave="{00000000-0000-0000-0000-000000000000}"/>
  <bookViews>
    <workbookView xWindow="-120" yWindow="-120" windowWidth="29040" windowHeight="1572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صندوق" sheetId="23" r:id="rId8"/>
    <sheet name="درآمد سرمایه گذاری در اوراق بها" sheetId="6" r:id="rId9"/>
    <sheet name="مبالغ تخصیصی اوراق " sheetId="20" state="hidden" r:id="rId10"/>
    <sheet name="درآمد سپرده بانکی" sheetId="7" r:id="rId11"/>
    <sheet name="سود اوراق بهادار" sheetId="21" r:id="rId12"/>
    <sheet name="سود سپرده بانکی" sheetId="13" r:id="rId13"/>
    <sheet name="مبالغ تخصیصی اورراق " sheetId="22" r:id="rId14"/>
    <sheet name="سایر درآمدها" sheetId="8" r:id="rId15"/>
    <sheet name="درآمد سود سهام" sheetId="18" r:id="rId16"/>
    <sheet name="درآمد ناشی ازفروش" sheetId="15" r:id="rId17"/>
    <sheet name="درآمد ناشی از تغییر قیمت اوراق " sheetId="14" r:id="rId18"/>
  </sheets>
  <definedNames>
    <definedName name="_xlnm._FilterDatabase" localSheetId="1" hidden="1">' سهام'!$A$9:$W$9</definedName>
    <definedName name="_xlnm._FilterDatabase" localSheetId="10" hidden="1">'درآمد سپرده بانکی'!$A$7:$L$59</definedName>
    <definedName name="_xlnm._FilterDatabase" localSheetId="8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5" hidden="1">'درآمد سود سهام'!$A$7:$S$7</definedName>
    <definedName name="_xlnm._FilterDatabase" localSheetId="17" hidden="1">'درآمد ناشی از تغییر قیمت اوراق '!$A$6:$Q$6</definedName>
    <definedName name="_xlnm._FilterDatabase" localSheetId="16" hidden="1">'درآمد ناشی ازفروش'!$A$6:$Q$6</definedName>
    <definedName name="_xlnm._FilterDatabase" localSheetId="4" hidden="1">سپرده!$A$8:$K$66</definedName>
    <definedName name="_xlnm._FilterDatabase" localSheetId="11" hidden="1">'سود اوراق بهادار'!$A$6:$Q$57</definedName>
    <definedName name="_xlnm._FilterDatabase" localSheetId="12" hidden="1">'سود سپرده بانکی'!$A$6:$N$58</definedName>
    <definedName name="A" localSheetId="11">'سود اوراق بهادار'!$A$7:$Q$58</definedName>
    <definedName name="A">'سود سپرده بانکی'!$A$18:$N$58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اوراق'!$A$1:$M$13</definedName>
    <definedName name="_xlnm.Print_Area" localSheetId="10">'درآمد سپرده بانکی'!$A$1:$L$59</definedName>
    <definedName name="_xlnm.Print_Area" localSheetId="8">'درآمد سرمایه گذاری در اوراق بها'!$A$1:$Q$17</definedName>
    <definedName name="_xlnm.Print_Area" localSheetId="6">'درآمد سرمایه گذاری در سهام '!$A$1:$U$12</definedName>
    <definedName name="_xlnm.Print_Area" localSheetId="7">'درآمد سرمایه گذاری در صندوق'!$A$1:$S$13</definedName>
    <definedName name="_xlnm.Print_Area" localSheetId="15">'درآمد سود سهام'!$A$1:$S$11</definedName>
    <definedName name="_xlnm.Print_Area" localSheetId="17">'درآمد ناشی از تغییر قیمت اوراق '!$A$1:$Q$15</definedName>
    <definedName name="_xlnm.Print_Area" localSheetId="16">'درآمد ناشی ازفروش'!$A$1:$Q$10</definedName>
    <definedName name="_xlnm.Print_Area" localSheetId="5">درآمدها!$A$1:$I$12</definedName>
    <definedName name="_xlnm.Print_Area" localSheetId="0">روکش!$A$1:$I$36</definedName>
    <definedName name="_xlnm.Print_Area" localSheetId="14">'سایر درآمدها'!$A$1:$E$10</definedName>
    <definedName name="_xlnm.Print_Area" localSheetId="4">سپرده!$A$1:$K$66</definedName>
    <definedName name="_xlnm.Print_Area" localSheetId="11">'سود اوراق بهادار'!$A$1:$Q$59</definedName>
    <definedName name="_xlnm.Print_Area" localSheetId="12">'سود سپرده بانکی'!$A$1:$N$58</definedName>
    <definedName name="_xlnm.Print_Area" localSheetId="9">'مبالغ تخصیصی اوراق '!$A$1:$I$18</definedName>
    <definedName name="_xlnm.Print_Area" localSheetId="13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7">'درآمد ناشی از تغییر قیمت اوراق '!$5:$6</definedName>
    <definedName name="_xlnm.Print_Titles" localSheetId="16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3" l="1"/>
  <c r="N43" i="13"/>
  <c r="N44" i="13"/>
  <c r="N45" i="13"/>
  <c r="N46" i="13"/>
  <c r="N47" i="13"/>
  <c r="N48" i="13"/>
  <c r="N49" i="13"/>
  <c r="N50" i="13"/>
  <c r="N51" i="13"/>
  <c r="N52" i="13"/>
  <c r="H42" i="13"/>
  <c r="H43" i="13"/>
  <c r="H44" i="13"/>
  <c r="H45" i="13"/>
  <c r="H46" i="13"/>
  <c r="H47" i="13"/>
  <c r="H48" i="13"/>
  <c r="H49" i="13"/>
  <c r="H50" i="13"/>
  <c r="H51" i="13"/>
  <c r="H52" i="13"/>
  <c r="L58" i="13"/>
  <c r="J58" i="13"/>
  <c r="F58" i="13"/>
  <c r="D58" i="13"/>
  <c r="K47" i="7" l="1"/>
  <c r="K48" i="7"/>
  <c r="K49" i="7"/>
  <c r="K50" i="7"/>
  <c r="K51" i="7"/>
  <c r="K52" i="7"/>
  <c r="K53" i="7"/>
  <c r="G59" i="7"/>
  <c r="G47" i="7"/>
  <c r="G48" i="7"/>
  <c r="G49" i="7"/>
  <c r="G50" i="7"/>
  <c r="G51" i="7"/>
  <c r="G52" i="7"/>
  <c r="G53" i="7"/>
  <c r="E59" i="7"/>
  <c r="I59" i="7"/>
  <c r="I10" i="19"/>
  <c r="I11" i="19"/>
  <c r="I12" i="19"/>
  <c r="I13" i="19"/>
  <c r="E8" i="11"/>
  <c r="G58" i="21"/>
  <c r="I58" i="21"/>
  <c r="K58" i="21"/>
  <c r="M58" i="21"/>
  <c r="O58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8" i="21"/>
  <c r="K9" i="21"/>
  <c r="K10" i="21"/>
  <c r="J12" i="23"/>
  <c r="S12" i="23"/>
  <c r="R12" i="23"/>
  <c r="N12" i="23"/>
  <c r="E12" i="23"/>
  <c r="I12" i="23"/>
  <c r="I11" i="14"/>
  <c r="Q11" i="14"/>
  <c r="C10" i="6"/>
  <c r="E12" i="6"/>
  <c r="K66" i="2"/>
  <c r="I66" i="2"/>
  <c r="G66" i="2"/>
  <c r="E66" i="2"/>
  <c r="C66" i="2"/>
  <c r="K62" i="2"/>
  <c r="K63" i="2"/>
  <c r="K64" i="2"/>
  <c r="K65" i="2"/>
  <c r="K50" i="2"/>
  <c r="K51" i="2"/>
  <c r="K52" i="2"/>
  <c r="K53" i="2"/>
  <c r="K54" i="2"/>
  <c r="K55" i="2"/>
  <c r="K56" i="2"/>
  <c r="K57" i="2"/>
  <c r="K58" i="2"/>
  <c r="K59" i="2"/>
  <c r="K60" i="2"/>
  <c r="K61" i="2"/>
  <c r="K39" i="2"/>
  <c r="K40" i="2"/>
  <c r="K41" i="2"/>
  <c r="K42" i="2"/>
  <c r="K43" i="2"/>
  <c r="K44" i="2"/>
  <c r="K45" i="2"/>
  <c r="K46" i="2"/>
  <c r="K47" i="2"/>
  <c r="K48" i="2"/>
  <c r="K49" i="2"/>
  <c r="AG13" i="17"/>
  <c r="AG14" i="17" s="1"/>
  <c r="AC14" i="17"/>
  <c r="AE14" i="17"/>
  <c r="E9" i="22"/>
  <c r="D9" i="22"/>
  <c r="T16" i="13"/>
  <c r="O40" i="13"/>
  <c r="O41" i="13"/>
  <c r="O53" i="13"/>
  <c r="O54" i="13"/>
  <c r="O55" i="13"/>
  <c r="O56" i="13"/>
  <c r="O57" i="13"/>
  <c r="H40" i="13"/>
  <c r="N40" i="13" s="1"/>
  <c r="H41" i="13"/>
  <c r="N41" i="13" s="1"/>
  <c r="H53" i="13"/>
  <c r="N53" i="13" s="1"/>
  <c r="H54" i="13"/>
  <c r="H55" i="13"/>
  <c r="H56" i="13"/>
  <c r="N56" i="13" s="1"/>
  <c r="N54" i="13" l="1"/>
  <c r="N55" i="13"/>
  <c r="E58" i="13"/>
  <c r="G58" i="13"/>
  <c r="I58" i="13"/>
  <c r="K58" i="13"/>
  <c r="M58" i="13"/>
  <c r="E8" i="22" l="1"/>
  <c r="Q7" i="21" l="1"/>
  <c r="C12" i="6"/>
  <c r="C11" i="6"/>
  <c r="K7" i="21"/>
  <c r="C16" i="6" l="1"/>
  <c r="Q7" i="15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9" i="2"/>
  <c r="AH10" i="17"/>
  <c r="AH11" i="17"/>
  <c r="AH12" i="17"/>
  <c r="AH13" i="17"/>
  <c r="AH9" i="17"/>
  <c r="Q8" i="15"/>
  <c r="O8" i="15"/>
  <c r="M8" i="15"/>
  <c r="G8" i="15"/>
  <c r="H8" i="13"/>
  <c r="H9" i="13"/>
  <c r="H10" i="13"/>
  <c r="H11" i="13"/>
  <c r="H12" i="13"/>
  <c r="H57" i="13"/>
  <c r="H13" i="13"/>
  <c r="H14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5" i="13"/>
  <c r="H36" i="13"/>
  <c r="H37" i="13"/>
  <c r="H38" i="13"/>
  <c r="H39" i="13"/>
  <c r="H7" i="13"/>
  <c r="Q58" i="21"/>
  <c r="N9" i="13" l="1"/>
  <c r="N17" i="13"/>
  <c r="N32" i="13"/>
  <c r="N24" i="13"/>
  <c r="N16" i="13"/>
  <c r="N8" i="13"/>
  <c r="N18" i="13"/>
  <c r="N31" i="13"/>
  <c r="N23" i="13"/>
  <c r="N14" i="13"/>
  <c r="N10" i="13"/>
  <c r="N39" i="13"/>
  <c r="N30" i="13"/>
  <c r="N22" i="13"/>
  <c r="N13" i="13"/>
  <c r="N35" i="13"/>
  <c r="N25" i="13"/>
  <c r="N38" i="13"/>
  <c r="N29" i="13"/>
  <c r="N21" i="13"/>
  <c r="N57" i="13"/>
  <c r="N26" i="13"/>
  <c r="N33" i="13"/>
  <c r="N37" i="13"/>
  <c r="N28" i="13"/>
  <c r="N20" i="13"/>
  <c r="N12" i="13"/>
  <c r="N36" i="13"/>
  <c r="N27" i="13"/>
  <c r="N19" i="13"/>
  <c r="N11" i="13"/>
  <c r="I8" i="11"/>
  <c r="I7" i="11"/>
  <c r="AG10" i="17"/>
  <c r="AG11" i="17"/>
  <c r="AG12" i="17"/>
  <c r="AG9" i="17"/>
  <c r="W14" i="17"/>
  <c r="T14" i="17"/>
  <c r="Q14" i="17"/>
  <c r="O14" i="17"/>
  <c r="Q10" i="14"/>
  <c r="Q12" i="14"/>
  <c r="I8" i="14"/>
  <c r="I10" i="14"/>
  <c r="I12" i="14"/>
  <c r="E13" i="6" s="1"/>
  <c r="N7" i="13" l="1"/>
  <c r="M13" i="6"/>
  <c r="E15" i="6"/>
  <c r="I9" i="14"/>
  <c r="E11" i="6" s="1"/>
  <c r="Q7" i="14"/>
  <c r="M14" i="6" s="1"/>
  <c r="Q14" i="6" s="1"/>
  <c r="Q9" i="14"/>
  <c r="I7" i="14"/>
  <c r="Q8" i="14"/>
  <c r="T7" i="13"/>
  <c r="T36" i="13"/>
  <c r="U36" i="13" s="1"/>
  <c r="T35" i="13"/>
  <c r="U35" i="13" s="1"/>
  <c r="O35" i="13"/>
  <c r="O36" i="13"/>
  <c r="O3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8" i="13"/>
  <c r="O39" i="13"/>
  <c r="O7" i="13"/>
  <c r="D8" i="22"/>
  <c r="O12" i="6"/>
  <c r="O15" i="6"/>
  <c r="G15" i="6"/>
  <c r="I9" i="19"/>
  <c r="I13" i="14" l="1"/>
  <c r="E16" i="6"/>
  <c r="Q13" i="14"/>
  <c r="I14" i="6"/>
  <c r="H34" i="13"/>
  <c r="H15" i="13"/>
  <c r="H58" i="13" s="1"/>
  <c r="V36" i="13"/>
  <c r="T17" i="13"/>
  <c r="U17" i="13" s="1"/>
  <c r="N34" i="13" l="1"/>
  <c r="N15" i="13" l="1"/>
  <c r="N58" i="13" s="1"/>
  <c r="C9" i="8"/>
  <c r="E9" i="8"/>
  <c r="K12" i="6"/>
  <c r="M11" i="1"/>
  <c r="J11" i="1"/>
  <c r="E11" i="11" l="1"/>
  <c r="I11" i="11" s="1"/>
  <c r="G38" i="7"/>
  <c r="G40" i="7"/>
  <c r="G42" i="7"/>
  <c r="G44" i="7"/>
  <c r="G46" i="7"/>
  <c r="G55" i="7"/>
  <c r="G57" i="7"/>
  <c r="G26" i="7"/>
  <c r="G30" i="7"/>
  <c r="G34" i="7"/>
  <c r="G27" i="7"/>
  <c r="G31" i="7"/>
  <c r="G35" i="7"/>
  <c r="G39" i="7"/>
  <c r="G41" i="7"/>
  <c r="G43" i="7"/>
  <c r="G45" i="7"/>
  <c r="G54" i="7"/>
  <c r="G56" i="7"/>
  <c r="G58" i="7"/>
  <c r="G24" i="7"/>
  <c r="G28" i="7"/>
  <c r="G32" i="7"/>
  <c r="G36" i="7"/>
  <c r="G25" i="7"/>
  <c r="G29" i="7"/>
  <c r="G33" i="7"/>
  <c r="G37" i="7"/>
  <c r="G19" i="7"/>
  <c r="G23" i="7"/>
  <c r="G21" i="7"/>
  <c r="G10" i="7"/>
  <c r="G18" i="7"/>
  <c r="G13" i="7"/>
  <c r="G17" i="7"/>
  <c r="G15" i="7"/>
  <c r="G22" i="7"/>
  <c r="G12" i="7"/>
  <c r="G9" i="7"/>
  <c r="G16" i="7"/>
  <c r="G8" i="7"/>
  <c r="G20" i="7"/>
  <c r="G14" i="7"/>
  <c r="G11" i="7"/>
  <c r="O10" i="6"/>
  <c r="E7" i="15" l="1"/>
  <c r="I7" i="15" s="1"/>
  <c r="G12" i="6" s="1"/>
  <c r="I12" i="6" s="1"/>
  <c r="E8" i="15" l="1"/>
  <c r="I8" i="15"/>
  <c r="T31" i="13" l="1"/>
  <c r="U31" i="13" s="1"/>
  <c r="U16" i="13"/>
  <c r="T18" i="13"/>
  <c r="U18" i="13" s="1"/>
  <c r="T19" i="13"/>
  <c r="U19" i="13" s="1"/>
  <c r="T20" i="13"/>
  <c r="U20" i="13" s="1"/>
  <c r="T21" i="13"/>
  <c r="U21" i="13" s="1"/>
  <c r="T22" i="13"/>
  <c r="U22" i="13" s="1"/>
  <c r="T23" i="13"/>
  <c r="U23" i="13" s="1"/>
  <c r="T24" i="13"/>
  <c r="U24" i="13" s="1"/>
  <c r="T25" i="13"/>
  <c r="U25" i="13" s="1"/>
  <c r="T26" i="13"/>
  <c r="U26" i="13" s="1"/>
  <c r="T27" i="13"/>
  <c r="U27" i="13" s="1"/>
  <c r="T28" i="13"/>
  <c r="U28" i="13" s="1"/>
  <c r="T29" i="13"/>
  <c r="U29" i="13" s="1"/>
  <c r="T30" i="13"/>
  <c r="U30" i="13" s="1"/>
  <c r="T13" i="13"/>
  <c r="U13" i="13" s="1"/>
  <c r="T14" i="13"/>
  <c r="U14" i="13" s="1"/>
  <c r="T32" i="13"/>
  <c r="U32" i="13" s="1"/>
  <c r="T33" i="13"/>
  <c r="U33" i="13" s="1"/>
  <c r="T34" i="13"/>
  <c r="U34" i="13" s="1"/>
  <c r="T37" i="13"/>
  <c r="U37" i="13" s="1"/>
  <c r="T38" i="13"/>
  <c r="U38" i="13" s="1"/>
  <c r="T39" i="13"/>
  <c r="U39" i="13" s="1"/>
  <c r="U7" i="13"/>
  <c r="T8" i="13"/>
  <c r="U8" i="13" l="1"/>
  <c r="V30" i="13"/>
  <c r="G10" i="6"/>
  <c r="T9" i="13" l="1"/>
  <c r="T15" i="13"/>
  <c r="U15" i="13" s="1"/>
  <c r="T12" i="13"/>
  <c r="U12" i="13" s="1"/>
  <c r="T57" i="13"/>
  <c r="U57" i="13" s="1"/>
  <c r="T11" i="13"/>
  <c r="U11" i="13" s="1"/>
  <c r="T10" i="13"/>
  <c r="U10" i="13" s="1"/>
  <c r="U9" i="13" l="1"/>
  <c r="V15" i="13" s="1"/>
  <c r="T41" i="13"/>
  <c r="I15" i="6" l="1"/>
  <c r="A3" i="6"/>
  <c r="G11" i="6"/>
  <c r="G13" i="6" l="1"/>
  <c r="I13" i="6" l="1"/>
  <c r="G16" i="6"/>
  <c r="K10" i="6" l="1"/>
  <c r="V8" i="15"/>
  <c r="V7" i="15"/>
  <c r="U9" i="15"/>
  <c r="T9" i="15"/>
  <c r="S9" i="15"/>
  <c r="I11" i="6" l="1"/>
  <c r="K16" i="6"/>
  <c r="I10" i="6"/>
  <c r="M11" i="6"/>
  <c r="M12" i="6"/>
  <c r="M15" i="6"/>
  <c r="M10" i="6"/>
  <c r="E10" i="11"/>
  <c r="V9" i="15"/>
  <c r="O13" i="6"/>
  <c r="O11" i="6"/>
  <c r="I16" i="6" l="1"/>
  <c r="K56" i="7"/>
  <c r="K43" i="7"/>
  <c r="K45" i="7"/>
  <c r="K41" i="7"/>
  <c r="K57" i="7"/>
  <c r="K42" i="7"/>
  <c r="K46" i="7"/>
  <c r="K39" i="7"/>
  <c r="K58" i="7"/>
  <c r="K55" i="7"/>
  <c r="K40" i="7"/>
  <c r="K54" i="7"/>
  <c r="K38" i="7"/>
  <c r="K44" i="7"/>
  <c r="K37" i="7"/>
  <c r="O16" i="6"/>
  <c r="Q12" i="6"/>
  <c r="Q15" i="6"/>
  <c r="Q13" i="6"/>
  <c r="Q10" i="6"/>
  <c r="Q11" i="6"/>
  <c r="M16" i="6"/>
  <c r="K11" i="7"/>
  <c r="K12" i="7"/>
  <c r="K15" i="7"/>
  <c r="K14" i="7"/>
  <c r="K13" i="7"/>
  <c r="K33" i="7"/>
  <c r="K35" i="7"/>
  <c r="K36" i="7"/>
  <c r="K34" i="7"/>
  <c r="K10" i="7"/>
  <c r="K9" i="7"/>
  <c r="K8" i="7"/>
  <c r="K19" i="7"/>
  <c r="K29" i="7"/>
  <c r="K23" i="7"/>
  <c r="K20" i="7"/>
  <c r="K16" i="7"/>
  <c r="K31" i="7"/>
  <c r="K30" i="7"/>
  <c r="K17" i="7"/>
  <c r="K28" i="7"/>
  <c r="K18" i="7"/>
  <c r="K26" i="7"/>
  <c r="K22" i="7"/>
  <c r="K24" i="7"/>
  <c r="K32" i="7"/>
  <c r="K25" i="7"/>
  <c r="K21" i="7"/>
  <c r="K27" i="7"/>
  <c r="Y7" i="15"/>
  <c r="Q16" i="6" l="1"/>
  <c r="E9" i="11" s="1"/>
  <c r="K59" i="7"/>
  <c r="I10" i="11"/>
  <c r="I9" i="11" l="1"/>
  <c r="I12" i="11" s="1"/>
  <c r="E12" i="11"/>
  <c r="G11" i="11" l="1"/>
  <c r="G9" i="11"/>
  <c r="G8" i="11"/>
  <c r="G7" i="11"/>
  <c r="G10" i="11"/>
  <c r="A3" i="8"/>
  <c r="G12" i="11" l="1"/>
  <c r="D66" i="2"/>
  <c r="F66" i="2"/>
  <c r="H66" i="2"/>
  <c r="J66" i="2"/>
  <c r="J58" i="21" l="1"/>
  <c r="F58" i="21"/>
  <c r="A3" i="21"/>
  <c r="A3" i="13" l="1"/>
  <c r="C58" i="13" l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G11" i="1"/>
  <c r="E11" i="1"/>
  <c r="D11" i="1"/>
  <c r="J9" i="18" l="1"/>
  <c r="L9" i="18"/>
  <c r="N9" i="18"/>
  <c r="R9" i="18"/>
  <c r="D16" i="6" l="1"/>
  <c r="F16" i="6"/>
  <c r="H16" i="6"/>
  <c r="J16" i="6"/>
  <c r="L16" i="6"/>
  <c r="N16" i="6"/>
  <c r="P16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<sst xmlns="http://schemas.openxmlformats.org/spreadsheetml/2006/main" count="739" uniqueCount="294">
  <si>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</si>
  <si>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</si>
  <si>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</si>
  <si>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</si>
  <si>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</si>
  <si>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</si>
  <si>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</si>
  <si>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</si>
  <si>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</si>
  <si>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</si>
  <si>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</si>
  <si>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</si>
  <si>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</si>
  <si>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</si>
  <si>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</si>
  <si>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</si>
  <si>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</si>
  <si>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</si>
  <si>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</si>
  <si>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</si>
  <si>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</si>
  <si>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</si>
  <si>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</si>
  <si>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</si>
  <si>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</si>
  <si>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</si>
  <si>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</si>
  <si>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</si>
  <si>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</si>
  <si>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</si>
  <si>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</si>
  <si>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</si>
  <si>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</si>
  <si>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</si>
  <si>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</si>
  <si>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</si>
  <si>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</si>
  <si>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</si>
  <si>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</si>
  <si>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</si>
  <si>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</si>
  <si>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</si>
  <si>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</si>
  <si>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</si>
  <si>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</si>
  <si>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</si>
  <si>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</si>
  <si>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</si>
  <si>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</si>
  <si>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</si>
  <si>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</si>
  <si>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</si>
  <si>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</si>
  <si>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</si>
  <si>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</si>
  <si>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</si>
  <si>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</si>
  <si>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</si>
  <si>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</si>
  <si>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</si>
  <si>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</si>
  <si>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</si>
  <si>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</si>
  <si>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</si>
  <si>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</si>
  <si>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</si>
  <si>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</si>
  <si>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</si>
  <si>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</si>
  <si>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</si>
  <si>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</si>
  <si>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</si>
  <si>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</si>
  <si>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</si>
  <si>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</si>
  <si>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</si>
  <si>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</si>
  <si>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</si>
  <si>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</si>
  <si>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</si>
  <si>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</si>
  <si>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</si>
  <si>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</si>
  <si>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</si>
  <si>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</si>
  <si>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</si>
  <si>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</si>
  <si>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</si>
  <si>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</si>
  <si>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</si>
  <si>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</si>
  <si>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</si>
  <si>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</si>
  <si>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</si>
  <si>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</si>
  <si>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</si>
  <si>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</si>
  <si>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</si>
  <si>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</si>
  <si>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</si>
  <si>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سینا جاری-371452773001</t>
  </si>
  <si>
    <t>رفاه کوتاه مدت 359490219</t>
  </si>
  <si>
    <t>درآمد حاصل از سرمایه­گذاری در سهام و حق تقدم سهام و صندوق‌های سرمایه‌گذاری</t>
  </si>
  <si>
    <t>تعدیل کارمزد کارگزاری</t>
  </si>
  <si>
    <t>مرابحه عام دولت142-ش.خ031009 (اراد142)</t>
  </si>
  <si>
    <t>1403/10/09</t>
  </si>
  <si>
    <t xml:space="preserve">پاسارگاد کوتاه مدت 2098100152272681	</t>
  </si>
  <si>
    <t>تجارت کوتاه مدت 104458815</t>
  </si>
  <si>
    <t>بانک شهر کوتاه مدت 7001003242019</t>
  </si>
  <si>
    <t>بانک تجارت کوتاه مدت 24845478</t>
  </si>
  <si>
    <t>بانک شهر 7001003374403</t>
  </si>
  <si>
    <t>بانک شهر 7001003400925</t>
  </si>
  <si>
    <t>بانک شهر 7001003374935</t>
  </si>
  <si>
    <t>بانک شهر 7001003527830</t>
  </si>
  <si>
    <t>بانک شهر 7001003556987</t>
  </si>
  <si>
    <t>بانک شهر ۷۰۰۱۰۰۳۶۳۱۸۷۲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</si>
  <si>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</si>
  <si>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</si>
  <si>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</si>
  <si>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</si>
  <si>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</si>
  <si>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</si>
  <si>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شهر 7001003694364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</si>
  <si>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</si>
  <si>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</si>
  <si>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</si>
  <si>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</si>
  <si>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</si>
  <si>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</si>
  <si>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</si>
  <si>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</si>
  <si>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</si>
  <si>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</si>
  <si>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</si>
  <si>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</si>
  <si>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</si>
  <si>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</si>
  <si>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</si>
  <si>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</si>
  <si>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</si>
  <si>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</si>
  <si>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</si>
  <si>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</si>
  <si>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</si>
  <si>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</si>
  <si>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</si>
  <si>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</si>
  <si>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</si>
  <si>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</si>
  <si>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</si>
  <si>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</si>
  <si>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</si>
  <si>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</si>
  <si>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</si>
  <si>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</si>
  <si>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</si>
  <si>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</si>
  <si>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</si>
  <si>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‫قیمت پایانی</t>
  </si>
  <si>
    <t>بانک شهر 7001004144961</t>
  </si>
  <si>
    <t xml:space="preserve">بانک شهر 7001004144875 </t>
  </si>
  <si>
    <t>بانک شهر 7001004144835</t>
  </si>
  <si>
    <t>بانک شهر 7001004144834</t>
  </si>
  <si>
    <t>اخزا104</t>
  </si>
  <si>
    <t>لوازم مادیران063</t>
  </si>
  <si>
    <t>صکوک مرابحه فروس670-بدون ضامن (صفروس670)</t>
  </si>
  <si>
    <t>1403/07/29</t>
  </si>
  <si>
    <t>1406/07/29</t>
  </si>
  <si>
    <t>بانک صادرات 0407482631001</t>
  </si>
  <si>
    <t>پاسارگاد 209303152272683</t>
  </si>
  <si>
    <t>بانک صادرات 0407480984009</t>
  </si>
  <si>
    <t>گردشگری کوتاه مدت 164.71.1772702.1</t>
  </si>
  <si>
    <t>گردشگری بلند مدت 164.333.1772702.1</t>
  </si>
  <si>
    <t>بانک تجارت 0479604349703</t>
  </si>
  <si>
    <t>بانک تجارت 0479604275643</t>
  </si>
  <si>
    <t>بانک تجارت 0479604255640</t>
  </si>
  <si>
    <t xml:space="preserve"> شرکت فروسیلیس ایران</t>
  </si>
  <si>
    <t>2-2-درآمد حاصل از سرمایه­گذاری در واحدهای صندوق:</t>
  </si>
  <si>
    <t>صندوق</t>
  </si>
  <si>
    <t>درآمد سود صندوق</t>
  </si>
  <si>
    <t>یادداشت ...</t>
  </si>
  <si>
    <t>درصد از کل درآمد ها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</si>
  <si>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</si>
  <si>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</si>
  <si>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درآمد حاصل از سرمایه­گذاری در واحدهای صندوق</t>
  </si>
  <si>
    <t>5-2</t>
  </si>
  <si>
    <t>5-2-سایر درآمدها:</t>
  </si>
  <si>
    <t>برای ماه منتهی به 1403/10/30</t>
  </si>
  <si>
    <t>مرابحه عام دولت137-ش.خ061229 (اراد137)</t>
  </si>
  <si>
    <t>مرابحه عام دولت181-ش.خ050424 (اراد181)</t>
  </si>
  <si>
    <t>1402/06/29</t>
  </si>
  <si>
    <t>1403/07/24</t>
  </si>
  <si>
    <t>1406/12/29</t>
  </si>
  <si>
    <t>1405/04/24</t>
  </si>
  <si>
    <t>شهر بلندمدت 7001004711013</t>
  </si>
  <si>
    <t>تجارت بلندمدت 0479604482557</t>
  </si>
  <si>
    <t>تجارت بلندمدت 0479604464102</t>
  </si>
  <si>
    <t>بانک تجارت بلندمدت 0479604611065</t>
  </si>
  <si>
    <t>بانک تجارت بلندمدت 0479604588559</t>
  </si>
  <si>
    <t>بانک تجارت بلندمدت 0479604581790</t>
  </si>
  <si>
    <t>بانک تجارت بلندمدت 0479604567790</t>
  </si>
  <si>
    <t>برای ماه منتهی به 1403/11/30</t>
  </si>
  <si>
    <t>1403/11/30</t>
  </si>
  <si>
    <t>گردشگری بلندمدت 164.333.1772702.4</t>
  </si>
  <si>
    <t>گردشگری بلندمدت 164.333.1772702.3</t>
  </si>
  <si>
    <t>گردشگری بلندمدت 164.333.1772702.2</t>
  </si>
  <si>
    <t>صادرات بلندمدت 0407608871004</t>
  </si>
  <si>
    <t>صادرات بلندمدت 0407596963001</t>
  </si>
  <si>
    <t>صادرات بلندمدت 0407585979002</t>
  </si>
  <si>
    <t>تجارت بلندمدت 0479604709489</t>
  </si>
  <si>
    <t>پاسارگاد بلندمدت 209304152272683</t>
  </si>
  <si>
    <t>پاسارگاد بلندمدت 209304152272682</t>
  </si>
  <si>
    <t>پاسارگاد بلندمدت 209304152272681</t>
  </si>
  <si>
    <t>310058720239</t>
  </si>
  <si>
    <t>منتهی به 1403/12/30</t>
  </si>
  <si>
    <t>برای ماه منتهی به 1403/12/30</t>
  </si>
  <si>
    <t>1403/12/30</t>
  </si>
  <si>
    <t>طی اسفند ماه</t>
  </si>
  <si>
    <t>از ابتدای سال مالی تا پایان اسفند ماه</t>
  </si>
  <si>
    <t>از ابتدای سال مالی تا اسفند ماه</t>
  </si>
  <si>
    <t>‫طی اسفند ماه</t>
  </si>
  <si>
    <t>دی بلند مدت 0406528026007</t>
  </si>
  <si>
    <t>صادرات بلند مدت0407630940003</t>
  </si>
  <si>
    <t>حساب دی بلندمدت 0406529155003</t>
  </si>
  <si>
    <t>حساب دی بلند مدت 0406534863005</t>
  </si>
  <si>
    <t>گردشگری بلند مدت 164.333.1772702.5</t>
  </si>
  <si>
    <t>حساب دی بلندمدت 0406532421004</t>
  </si>
  <si>
    <t>دی کوتاه مدت 0206527197001</t>
  </si>
  <si>
    <t>359490219</t>
  </si>
  <si>
    <t>24845478</t>
  </si>
  <si>
    <t>7001003242019</t>
  </si>
  <si>
    <t>7001003374403</t>
  </si>
  <si>
    <t>7001003374935</t>
  </si>
  <si>
    <t>7001003400925</t>
  </si>
  <si>
    <t>7001003527830</t>
  </si>
  <si>
    <t>7001003556987</t>
  </si>
  <si>
    <t>7001003631872</t>
  </si>
  <si>
    <t>7001003694364</t>
  </si>
  <si>
    <t>7001004144834</t>
  </si>
  <si>
    <t>7001004144835</t>
  </si>
  <si>
    <t>7001004144875</t>
  </si>
  <si>
    <t>7001004144961</t>
  </si>
  <si>
    <t>209303152272683</t>
  </si>
  <si>
    <t>7001004711013</t>
  </si>
  <si>
    <t>209304152272681</t>
  </si>
  <si>
    <t>209304152272682</t>
  </si>
  <si>
    <t>209304152272683</t>
  </si>
  <si>
    <t>واحد عادی صندوق اهرم کاریزما</t>
  </si>
  <si>
    <t>26.00</t>
  </si>
  <si>
    <t>20.50</t>
  </si>
  <si>
    <t>23.00</t>
  </si>
  <si>
    <t>اسناد خزانه-م1بودجه01-040326</t>
  </si>
  <si>
    <t>مرابحه عام دولت181-ش.خ050424</t>
  </si>
  <si>
    <t>مرابحه عام دولت137-ش.خ061229</t>
  </si>
  <si>
    <t>صکوک مرابحه فروس670-بدون ضامن</t>
  </si>
  <si>
    <t>مرابحه عالیس-کیان070224</t>
  </si>
  <si>
    <t xml:space="preserve"> خاور میانه کوتاه مدت/100510810707074272	</t>
  </si>
  <si>
    <t>صادرات کوتاه مدت/0217918818004</t>
  </si>
  <si>
    <t>مسکن کوتاه مدت	/310058720239</t>
  </si>
  <si>
    <t>بانک سامان کوتاه مدت 1/3998429/810/830</t>
  </si>
  <si>
    <t xml:space="preserve">اقتصاد نوین کوتاه مدت/12485068674801	</t>
  </si>
  <si>
    <t xml:space="preserve">سامان کوتاه مدت/86481039984291	</t>
  </si>
  <si>
    <t>ملی کوتاه مدت/ 0228580617005</t>
  </si>
  <si>
    <t>217918818004</t>
  </si>
  <si>
    <t>1/3998429/810/830</t>
  </si>
  <si>
    <t>407480984009</t>
  </si>
  <si>
    <t>407482631001</t>
  </si>
  <si>
    <t>479604255640</t>
  </si>
  <si>
    <t>479604275643</t>
  </si>
  <si>
    <t>479604349703</t>
  </si>
  <si>
    <t xml:space="preserve"> 164.333.1772702.1</t>
  </si>
  <si>
    <t>479604464102</t>
  </si>
  <si>
    <t>479604482557</t>
  </si>
  <si>
    <t>479604567790</t>
  </si>
  <si>
    <t>479604581790</t>
  </si>
  <si>
    <t>479604588559</t>
  </si>
  <si>
    <t>479604611065</t>
  </si>
  <si>
    <t xml:space="preserve"> 164.333.1772702.2</t>
  </si>
  <si>
    <t xml:space="preserve"> 164.333.1772702.3</t>
  </si>
  <si>
    <t xml:space="preserve"> 164.333.1772702.4</t>
  </si>
  <si>
    <t>407585979002</t>
  </si>
  <si>
    <t>479604709489</t>
  </si>
  <si>
    <t>407596963001</t>
  </si>
  <si>
    <t>407608871004</t>
  </si>
  <si>
    <t>407630940003</t>
  </si>
  <si>
    <t xml:space="preserve"> 164.333.1772702.5</t>
  </si>
  <si>
    <t>406528026007</t>
  </si>
  <si>
    <t>406529155003</t>
  </si>
  <si>
    <t>406532421004</t>
  </si>
  <si>
    <t>2098100152272680</t>
  </si>
  <si>
    <t>12485068674801</t>
  </si>
  <si>
    <t>86481039984291</t>
  </si>
  <si>
    <t>228580617005</t>
  </si>
  <si>
    <t>100510810707074272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</si>
</sst>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  <font>
      <sz val="11"/>
      <name val="B Nazanin"/>
      <charset val="178"/>
    </font>
    <font>
      <sz val="10"/>
      <name val="B Mitra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9"/>
      <color theme="1"/>
      <name val="Calibri"/>
      <family val="2"/>
      <charset val="178"/>
      <scheme val="minor"/>
    </font>
    <font>
      <b/>
      <sz val="10"/>
      <color rgb="FF2E2E2E"/>
      <name val="IranSansFaNum"/>
    </font>
    <font>
      <b/>
      <sz val="9"/>
      <color theme="1"/>
      <name val="B Mitra"/>
      <charset val="178"/>
    </font>
    <font>
      <b/>
      <sz val="9"/>
      <color rgb="FF000000"/>
      <name val="B Mitra"/>
      <charset val="178"/>
    </font>
    <font>
      <sz val="8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38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 wrapText="1" readingOrder="2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4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3" fontId="11" fillId="0" borderId="0" xfId="0" applyNumberFormat="1" applyFont="1"/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37" fontId="42" fillId="0" borderId="14" xfId="0" applyNumberFormat="1" applyFont="1" applyBorder="1" applyAlignment="1">
      <alignment horizontal="center" vertical="center" wrapTex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5" xfId="0" applyFont="1" applyBorder="1" applyAlignment="1">
      <alignment horizontal="center" vertical="center" wrapText="1" readingOrder="2"/>
    </xf>
    <xf numFmtId="0" fontId="60" fillId="0" borderId="15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62" fillId="0" borderId="15" xfId="0" applyFont="1" applyBorder="1" applyAlignment="1">
      <alignment horizontal="center" vertical="center" wrapText="1" readingOrder="2"/>
    </xf>
    <xf numFmtId="0" fontId="21" fillId="3" borderId="0" xfId="0" applyFont="1" applyFill="1"/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4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62" fillId="0" borderId="15" xfId="1" applyNumberFormat="1" applyFont="1" applyBorder="1" applyAlignment="1">
      <alignment horizontal="center" vertical="center" wrapText="1" readingOrder="2"/>
    </xf>
    <xf numFmtId="9" fontId="62" fillId="0" borderId="15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164" fontId="62" fillId="0" borderId="15" xfId="1" applyNumberFormat="1" applyFont="1" applyFill="1" applyBorder="1" applyAlignment="1">
      <alignment horizontal="center" vertical="center" wrapText="1" readingOrder="2"/>
    </xf>
    <xf numFmtId="49" fontId="14" fillId="0" borderId="0" xfId="0" applyNumberFormat="1" applyFont="1" applyAlignment="1">
      <alignment horizontal="right" vertical="center"/>
    </xf>
    <xf numFmtId="0" fontId="35" fillId="2" borderId="18" xfId="0" applyFont="1" applyFill="1" applyBorder="1" applyAlignment="1">
      <alignment horizontal="right" vertical="center" readingOrder="2"/>
    </xf>
    <xf numFmtId="0" fontId="35" fillId="2" borderId="16" xfId="0" applyFont="1" applyFill="1" applyBorder="1" applyAlignment="1">
      <alignment horizontal="right" vertical="center" readingOrder="2"/>
    </xf>
    <xf numFmtId="37" fontId="42" fillId="0" borderId="19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9" fontId="11" fillId="0" borderId="0" xfId="0" applyNumberFormat="1" applyFont="1"/>
    <xf numFmtId="169" fontId="11" fillId="0" borderId="0" xfId="0" applyNumberFormat="1" applyFont="1"/>
    <xf numFmtId="10" fontId="32" fillId="0" borderId="0" xfId="2" applyNumberFormat="1" applyFont="1" applyAlignment="1">
      <alignment horizontal="center" vertical="center" wrapText="1" shrinkToFit="1"/>
    </xf>
    <xf numFmtId="10" fontId="66" fillId="0" borderId="0" xfId="2" applyNumberFormat="1" applyFont="1" applyAlignment="1">
      <alignment horizontal="center" vertical="center" wrapText="1" shrinkToFit="1"/>
    </xf>
    <xf numFmtId="164" fontId="66" fillId="0" borderId="0" xfId="0" applyNumberFormat="1" applyFont="1" applyAlignment="1">
      <alignment horizontal="center" vertical="center" wrapText="1" shrinkToFit="1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4" fontId="38" fillId="0" borderId="0" xfId="1" applyNumberFormat="1" applyFont="1" applyFill="1" applyBorder="1" applyAlignment="1">
      <alignment horizontal="center" vertical="center" wrapText="1" readingOrder="2"/>
    </xf>
    <xf numFmtId="164" fontId="17" fillId="0" borderId="0" xfId="1" applyNumberFormat="1" applyFont="1" applyFill="1" applyBorder="1" applyAlignment="1">
      <alignment horizontal="center" vertical="center" wrapText="1"/>
    </xf>
    <xf numFmtId="37" fontId="67" fillId="0" borderId="0" xfId="0" applyNumberFormat="1" applyFont="1" applyAlignment="1">
      <alignment horizontal="center" vertical="center" wrapText="1"/>
    </xf>
    <xf numFmtId="164" fontId="17" fillId="0" borderId="0" xfId="1" applyNumberFormat="1" applyFont="1" applyFill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Alignment="1">
      <alignment horizontal="center" vertical="center" wrapText="1"/>
    </xf>
    <xf numFmtId="164" fontId="17" fillId="4" borderId="0" xfId="1" applyNumberFormat="1" applyFont="1" applyFill="1" applyBorder="1" applyAlignment="1">
      <alignment vertical="center"/>
    </xf>
    <xf numFmtId="169" fontId="62" fillId="0" borderId="15" xfId="0" applyNumberFormat="1" applyFont="1" applyBorder="1" applyAlignment="1">
      <alignment horizontal="center" vertical="center" wrapText="1" readingOrder="2"/>
    </xf>
    <xf numFmtId="3" fontId="17" fillId="0" borderId="0" xfId="0" applyNumberFormat="1" applyFont="1"/>
    <xf numFmtId="0" fontId="68" fillId="0" borderId="0" xfId="0" applyFont="1"/>
    <xf numFmtId="0" fontId="68" fillId="0" borderId="1" xfId="0" applyFont="1" applyBorder="1"/>
    <xf numFmtId="0" fontId="69" fillId="0" borderId="0" xfId="0" applyFont="1" applyAlignment="1">
      <alignment vertical="center" wrapText="1" readingOrder="2"/>
    </xf>
    <xf numFmtId="0" fontId="68" fillId="0" borderId="0" xfId="0" applyFont="1" applyAlignment="1">
      <alignment vertical="center" wrapText="1"/>
    </xf>
    <xf numFmtId="0" fontId="70" fillId="0" borderId="1" xfId="0" applyFont="1" applyBorder="1" applyAlignment="1">
      <alignment vertical="center" wrapText="1" readingOrder="2"/>
    </xf>
    <xf numFmtId="0" fontId="69" fillId="0" borderId="4" xfId="0" applyFont="1" applyBorder="1" applyAlignment="1">
      <alignment horizontal="center" vertical="center" wrapText="1" readingOrder="2"/>
    </xf>
    <xf numFmtId="0" fontId="70" fillId="0" borderId="0" xfId="0" applyFont="1" applyAlignment="1">
      <alignment horizontal="right" vertical="center" wrapText="1" readingOrder="2"/>
    </xf>
    <xf numFmtId="0" fontId="70" fillId="0" borderId="8" xfId="0" applyFont="1" applyBorder="1" applyAlignment="1">
      <alignment horizontal="center" vertical="center" wrapText="1" readingOrder="2"/>
    </xf>
    <xf numFmtId="43" fontId="70" fillId="0" borderId="8" xfId="0" applyNumberFormat="1" applyFont="1" applyBorder="1" applyAlignment="1">
      <alignment horizontal="center" vertical="center" wrapText="1" readingOrder="2"/>
    </xf>
    <xf numFmtId="164" fontId="28" fillId="0" borderId="8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 wrapText="1" readingOrder="2"/>
    </xf>
    <xf numFmtId="164" fontId="22" fillId="0" borderId="0" xfId="1" applyNumberFormat="1" applyFont="1" applyFill="1" applyBorder="1" applyAlignment="1">
      <alignment horizontal="center" vertical="center"/>
    </xf>
    <xf numFmtId="164" fontId="71" fillId="0" borderId="0" xfId="1" applyNumberFormat="1" applyFont="1"/>
    <xf numFmtId="3" fontId="72" fillId="0" borderId="0" xfId="0" applyNumberFormat="1" applyFont="1"/>
    <xf numFmtId="164" fontId="17" fillId="0" borderId="0" xfId="0" applyNumberFormat="1" applyFont="1"/>
    <xf numFmtId="0" fontId="73" fillId="0" borderId="0" xfId="0" applyFont="1" applyAlignment="1">
      <alignment horizontal="center"/>
    </xf>
    <xf numFmtId="164" fontId="61" fillId="0" borderId="0" xfId="1" applyNumberFormat="1" applyFont="1" applyFill="1"/>
    <xf numFmtId="164" fontId="74" fillId="0" borderId="0" xfId="1" applyNumberFormat="1" applyFont="1" applyFill="1" applyBorder="1" applyAlignment="1">
      <alignment horizontal="center" vertical="center" wrapText="1" readingOrder="2"/>
    </xf>
    <xf numFmtId="164" fontId="61" fillId="0" borderId="0" xfId="1" applyNumberFormat="1" applyFont="1" applyFill="1" applyBorder="1" applyAlignment="1">
      <alignment horizontal="center" vertical="center" wrapText="1"/>
    </xf>
    <xf numFmtId="164" fontId="61" fillId="0" borderId="0" xfId="1" applyNumberFormat="1" applyFont="1"/>
    <xf numFmtId="9" fontId="61" fillId="0" borderId="0" xfId="0" applyNumberFormat="1" applyFont="1"/>
    <xf numFmtId="164" fontId="73" fillId="0" borderId="0" xfId="0" applyNumberFormat="1" applyFont="1"/>
    <xf numFmtId="164" fontId="73" fillId="0" borderId="0" xfId="1" applyNumberFormat="1" applyFont="1"/>
    <xf numFmtId="169" fontId="61" fillId="0" borderId="0" xfId="2" applyNumberFormat="1" applyFont="1"/>
    <xf numFmtId="164" fontId="61" fillId="0" borderId="0" xfId="1" applyNumberFormat="1" applyFont="1" applyFill="1" applyAlignment="1">
      <alignment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0" fontId="75" fillId="0" borderId="0" xfId="0" applyFont="1"/>
    <xf numFmtId="164" fontId="19" fillId="0" borderId="0" xfId="1" applyNumberFormat="1" applyFont="1" applyFill="1" applyBorder="1" applyAlignment="1">
      <alignment horizontal="left" vertical="center"/>
    </xf>
    <xf numFmtId="37" fontId="37" fillId="0" borderId="0" xfId="0" applyNumberFormat="1" applyFont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 wrapText="1" readingOrder="2"/>
    </xf>
    <xf numFmtId="164" fontId="22" fillId="4" borderId="0" xfId="1" applyNumberFormat="1" applyFont="1" applyFill="1" applyBorder="1" applyAlignment="1">
      <alignment horizontal="center" vertical="center"/>
    </xf>
    <xf numFmtId="38" fontId="19" fillId="2" borderId="17" xfId="1" applyNumberFormat="1" applyFont="1" applyFill="1" applyBorder="1" applyAlignment="1">
      <alignment horizontal="right" vertical="center" readingOrder="2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0" fontId="68" fillId="0" borderId="0" xfId="0" applyFont="1" applyAlignment="1">
      <alignment horizontal="center" vertical="center" wrapText="1"/>
    </xf>
    <xf numFmtId="0" fontId="70" fillId="0" borderId="0" xfId="0" applyFont="1" applyAlignment="1">
      <alignment vertical="center" wrapText="1" readingOrder="2"/>
    </xf>
    <xf numFmtId="0" fontId="70" fillId="0" borderId="0" xfId="0" applyFont="1" applyAlignment="1">
      <alignment horizontal="center" wrapText="1" readingOrder="2"/>
    </xf>
    <xf numFmtId="0" fontId="68" fillId="0" borderId="0" xfId="0" applyFont="1" applyAlignment="1">
      <alignment horizontal="center" wrapText="1"/>
    </xf>
    <xf numFmtId="1" fontId="69" fillId="0" borderId="0" xfId="0" applyNumberFormat="1" applyFont="1" applyAlignment="1">
      <alignment horizontal="center" wrapText="1" readingOrder="2"/>
    </xf>
    <xf numFmtId="0" fontId="69" fillId="0" borderId="0" xfId="0" applyFont="1" applyAlignment="1">
      <alignment horizontal="center" wrapText="1" readingOrder="2"/>
    </xf>
    <xf numFmtId="43" fontId="70" fillId="0" borderId="8" xfId="0" applyNumberFormat="1" applyFont="1" applyBorder="1" applyAlignment="1">
      <alignment horizontal="center" wrapText="1" readingOrder="2"/>
    </xf>
    <xf numFmtId="0" fontId="70" fillId="0" borderId="8" xfId="0" applyFont="1" applyBorder="1" applyAlignment="1">
      <alignment horizontal="center" wrapText="1" readingOrder="2"/>
    </xf>
    <xf numFmtId="43" fontId="70" fillId="0" borderId="8" xfId="0" applyNumberFormat="1" applyFont="1" applyBorder="1" applyAlignment="1">
      <alignment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 readingOrder="2"/>
    </xf>
    <xf numFmtId="0" fontId="69" fillId="0" borderId="0" xfId="0" applyFont="1" applyAlignment="1">
      <alignment horizontal="center" vertical="center" wrapText="1" readingOrder="2"/>
    </xf>
    <xf numFmtId="0" fontId="68" fillId="0" borderId="3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69" fillId="0" borderId="1" xfId="0" applyFont="1" applyBorder="1" applyAlignment="1">
      <alignment horizontal="center" vertical="center" wrapText="1" readingOrder="2"/>
    </xf>
    <xf numFmtId="0" fontId="68" fillId="0" borderId="0" xfId="0" applyFont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59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65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9" fontId="38" fillId="0" borderId="2" xfId="2" applyFont="1" applyFill="1" applyBorder="1" applyAlignment="1">
      <alignment horizontal="center" vertical="center" wrapText="1" readingOrder="2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164" fontId="21" fillId="0" borderId="8" xfId="1" applyNumberFormat="1" applyFont="1" applyFill="1" applyBorder="1" applyAlignment="1">
      <alignment vertical="center"/>
    </xf>
    <xf numFmtId="164" fontId="22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36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3EB395-FB30-9132-99A1-718E56153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8100" y="0"/>
          <a:ext cx="5448300" cy="7724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topLeftCell="A4" zoomScaleNormal="100" zoomScaleSheetLayoutView="100" workbookViewId="0">
      <selection activeCell="M20" sqref="M20"/>
    </sheetView>
  </sheetViews>
  <sheetFormatPr defaultColWidth="9.140625" defaultRowHeight="17.25"/>
  <cols>
    <col min="1" max="16384" width="9.140625" style="7"/>
  </cols>
  <sheetData>
    <row r="18" spans="1:13">
      <c r="M18" s="7" t="s">
        <v>52</v>
      </c>
    </row>
    <row r="24" spans="1:13" ht="15" customHeight="1">
      <c r="A24" s="322" t="s">
        <v>66</v>
      </c>
      <c r="B24" s="322"/>
      <c r="C24" s="322"/>
      <c r="D24" s="322"/>
      <c r="E24" s="322"/>
      <c r="F24" s="322"/>
      <c r="G24" s="322"/>
      <c r="H24" s="322"/>
      <c r="I24" s="322"/>
      <c r="J24" s="322"/>
      <c r="K24" s="18"/>
      <c r="L24" s="18"/>
    </row>
    <row r="25" spans="1:13" ht="15" customHeight="1">
      <c r="A25" s="322"/>
      <c r="B25" s="322"/>
      <c r="C25" s="322"/>
      <c r="D25" s="322"/>
      <c r="E25" s="322"/>
      <c r="F25" s="322"/>
      <c r="G25" s="322"/>
      <c r="H25" s="322"/>
      <c r="I25" s="322"/>
      <c r="J25" s="322"/>
      <c r="K25" s="18"/>
      <c r="L25" s="18"/>
    </row>
    <row r="26" spans="1:13" ht="15" customHeight="1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18"/>
      <c r="L26" s="18"/>
    </row>
    <row r="28" spans="1:13" ht="15" customHeight="1">
      <c r="A28" s="322" t="s">
        <v>214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</row>
    <row r="29" spans="1:13" ht="15" customHeight="1">
      <c r="A29" s="3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</row>
    <row r="30" spans="1:13" ht="15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</row>
    <row r="31" spans="1:13" ht="15" customHeight="1">
      <c r="A31" s="322"/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402" t="s">
        <v>125</v>
      </c>
      <c r="B1" s="402"/>
      <c r="C1" s="402"/>
      <c r="D1" s="402"/>
      <c r="E1" s="402"/>
      <c r="F1" s="402"/>
      <c r="G1" s="402"/>
      <c r="H1" s="402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21">
      <c r="A2" s="402" t="s">
        <v>50</v>
      </c>
      <c r="B2" s="402"/>
      <c r="C2" s="402"/>
      <c r="D2" s="402"/>
      <c r="E2" s="402"/>
      <c r="F2" s="402"/>
      <c r="G2" s="402"/>
      <c r="H2" s="402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21">
      <c r="A3" s="402" t="s">
        <v>126</v>
      </c>
      <c r="B3" s="402"/>
      <c r="C3" s="402"/>
      <c r="D3" s="402"/>
      <c r="E3" s="402"/>
      <c r="F3" s="402"/>
      <c r="G3" s="402"/>
      <c r="H3" s="402"/>
      <c r="I3" s="220"/>
      <c r="J3" s="220"/>
      <c r="K3" s="220"/>
      <c r="L3" s="220"/>
      <c r="M3" s="220"/>
      <c r="N3" s="220"/>
      <c r="O3" s="220"/>
      <c r="P3" s="220"/>
      <c r="Q3" s="220"/>
    </row>
    <row r="5" spans="1:17" ht="25.5">
      <c r="A5" s="395" t="s">
        <v>127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</row>
    <row r="7" spans="1:17" ht="30">
      <c r="A7" s="221" t="s">
        <v>128</v>
      </c>
      <c r="B7" s="221" t="s">
        <v>129</v>
      </c>
      <c r="C7" s="221" t="s">
        <v>130</v>
      </c>
      <c r="D7" s="221" t="s">
        <v>131</v>
      </c>
      <c r="E7" s="221" t="s">
        <v>132</v>
      </c>
      <c r="F7" s="222" t="s">
        <v>133</v>
      </c>
      <c r="G7" s="221" t="s">
        <v>134</v>
      </c>
      <c r="H7" s="222" t="s">
        <v>135</v>
      </c>
    </row>
    <row r="8" spans="1:17" ht="17.25">
      <c r="A8" s="403" t="s">
        <v>136</v>
      </c>
      <c r="B8" s="404" t="s">
        <v>137</v>
      </c>
      <c r="C8" s="223" t="s">
        <v>138</v>
      </c>
      <c r="D8" s="223"/>
      <c r="E8" s="223"/>
      <c r="F8" s="223"/>
      <c r="G8" s="223"/>
      <c r="H8" s="223"/>
    </row>
    <row r="9" spans="1:17" ht="17.25">
      <c r="A9" s="403"/>
      <c r="B9" s="404"/>
      <c r="C9" s="223" t="s">
        <v>139</v>
      </c>
      <c r="D9" s="223"/>
      <c r="E9" s="223"/>
      <c r="F9" s="223"/>
      <c r="G9" s="223"/>
      <c r="H9" s="223"/>
    </row>
    <row r="10" spans="1:17" ht="17.25">
      <c r="A10" s="403" t="s">
        <v>136</v>
      </c>
      <c r="B10" s="404" t="s">
        <v>140</v>
      </c>
      <c r="C10" s="223" t="s">
        <v>138</v>
      </c>
      <c r="D10" s="223"/>
      <c r="E10" s="223"/>
      <c r="F10" s="223"/>
      <c r="G10" s="223"/>
      <c r="H10" s="223"/>
    </row>
    <row r="11" spans="1:17" ht="17.25">
      <c r="A11" s="403"/>
      <c r="B11" s="404"/>
      <c r="C11" s="223" t="s">
        <v>141</v>
      </c>
      <c r="D11" s="223"/>
      <c r="E11" s="223"/>
      <c r="F11" s="223"/>
      <c r="G11" s="223"/>
      <c r="H11" s="223"/>
    </row>
    <row r="12" spans="1:17" ht="57">
      <c r="A12" s="225" t="s">
        <v>142</v>
      </c>
      <c r="B12" s="224" t="s">
        <v>143</v>
      </c>
      <c r="C12" s="223" t="s">
        <v>144</v>
      </c>
      <c r="D12" s="223"/>
      <c r="E12" s="223"/>
      <c r="F12" s="223"/>
      <c r="G12" s="223"/>
      <c r="H12" s="223"/>
    </row>
    <row r="13" spans="1:17" ht="17.25">
      <c r="A13" s="403" t="s">
        <v>145</v>
      </c>
      <c r="B13" s="403" t="s">
        <v>145</v>
      </c>
      <c r="C13" s="223" t="s">
        <v>146</v>
      </c>
      <c r="D13" s="223"/>
      <c r="E13" s="223"/>
      <c r="F13" s="223"/>
      <c r="G13" s="223"/>
      <c r="H13" s="223"/>
    </row>
    <row r="14" spans="1:17" ht="17.25">
      <c r="A14" s="403"/>
      <c r="B14" s="403"/>
      <c r="C14" s="223" t="s">
        <v>147</v>
      </c>
      <c r="D14" s="223"/>
      <c r="E14" s="223"/>
      <c r="F14" s="223"/>
      <c r="G14" s="223"/>
      <c r="H14" s="223"/>
    </row>
    <row r="15" spans="1:17" ht="17.25">
      <c r="A15" s="403"/>
      <c r="B15" s="403"/>
      <c r="C15" s="223" t="s">
        <v>148</v>
      </c>
      <c r="D15" s="223"/>
      <c r="E15" s="223"/>
      <c r="F15" s="223"/>
      <c r="G15" s="223"/>
      <c r="H15" s="223"/>
    </row>
    <row r="16" spans="1:17" ht="17.25">
      <c r="A16" s="403"/>
      <c r="B16" s="403"/>
      <c r="C16" s="223" t="s">
        <v>149</v>
      </c>
      <c r="D16" s="223"/>
      <c r="E16" s="223"/>
      <c r="F16" s="223"/>
      <c r="G16" s="223"/>
      <c r="H16" s="223"/>
    </row>
    <row r="18" spans="1:6" ht="17.25">
      <c r="A18" s="405" t="s">
        <v>150</v>
      </c>
      <c r="B18" s="405"/>
      <c r="C18" s="405"/>
      <c r="D18" s="405"/>
      <c r="E18" s="405"/>
      <c r="F18" s="405"/>
    </row>
    <row r="28" spans="1:6">
      <c r="A28" t="s">
        <v>151</v>
      </c>
    </row>
    <row r="61" spans="34:34">
      <c r="AH61" t="s">
        <v>152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60"/>
  <sheetViews>
    <sheetView rightToLeft="1" view="pageBreakPreview" zoomScale="130" zoomScaleNormal="100" zoomScaleSheetLayoutView="130" workbookViewId="0">
      <selection activeCell="M15" sqref="M15"/>
    </sheetView>
  </sheetViews>
  <sheetFormatPr defaultColWidth="9.140625" defaultRowHeight="21.75"/>
  <cols>
    <col min="1" max="1" width="43" style="100" customWidth="1"/>
    <col min="2" max="2" width="0.7109375" style="100" customWidth="1"/>
    <col min="3" max="3" width="22.85546875" style="100" customWidth="1"/>
    <col min="4" max="4" width="0.7109375" style="100" customWidth="1"/>
    <col min="5" max="5" width="18.42578125" style="68" customWidth="1"/>
    <col min="6" max="6" width="1.42578125" style="68" customWidth="1"/>
    <col min="7" max="7" width="21.7109375" style="68" customWidth="1"/>
    <col min="8" max="8" width="1.42578125" style="68" customWidth="1"/>
    <col min="9" max="9" width="19.5703125" style="68" customWidth="1"/>
    <col min="10" max="10" width="1.28515625" style="100" customWidth="1"/>
    <col min="11" max="11" width="22" style="100" customWidth="1"/>
    <col min="12" max="12" width="0.7109375" style="100" customWidth="1"/>
    <col min="13" max="13" width="25.5703125" style="100" customWidth="1"/>
    <col min="14" max="15" width="18" style="100" customWidth="1"/>
    <col min="16" max="16" width="15.28515625" style="100" bestFit="1" customWidth="1"/>
    <col min="17" max="16384" width="9.140625" style="100"/>
  </cols>
  <sheetData>
    <row r="1" spans="1:14" s="127" customFormat="1" ht="18.75">
      <c r="A1" s="368" t="s">
        <v>80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4" s="127" customFormat="1" ht="18.75">
      <c r="A2" s="368" t="s">
        <v>50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4" s="127" customFormat="1" ht="18.75">
      <c r="A3" s="368" t="str">
        <f>' سهام'!A3:W3</f>
        <v>برای ماه منتهی به 1403/12/30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1:14">
      <c r="A4" s="358" t="s">
        <v>183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14" ht="22.5" thickBot="1">
      <c r="A5" s="128"/>
      <c r="B5" s="128"/>
      <c r="C5" s="128"/>
      <c r="D5" s="127"/>
      <c r="E5" s="61"/>
      <c r="F5" s="61"/>
      <c r="G5" s="61"/>
      <c r="H5" s="61"/>
      <c r="I5" s="61"/>
      <c r="J5" s="128"/>
      <c r="K5" s="128"/>
      <c r="L5" s="128"/>
    </row>
    <row r="6" spans="1:14" ht="37.5" customHeight="1" thickBot="1">
      <c r="A6" s="406" t="s">
        <v>18</v>
      </c>
      <c r="B6" s="406"/>
      <c r="C6" s="406"/>
      <c r="D6" s="131"/>
      <c r="E6" s="407" t="s">
        <v>217</v>
      </c>
      <c r="F6" s="407"/>
      <c r="G6" s="407"/>
      <c r="H6" s="407"/>
      <c r="I6" s="406" t="s">
        <v>218</v>
      </c>
      <c r="J6" s="406"/>
      <c r="K6" s="406"/>
      <c r="L6" s="406"/>
    </row>
    <row r="7" spans="1:14" ht="37.5">
      <c r="A7" s="172" t="s">
        <v>14</v>
      </c>
      <c r="B7" s="131"/>
      <c r="C7" s="172" t="s">
        <v>9</v>
      </c>
      <c r="D7" s="167"/>
      <c r="E7" s="79" t="s">
        <v>15</v>
      </c>
      <c r="F7" s="80"/>
      <c r="G7" s="79" t="s">
        <v>16</v>
      </c>
      <c r="H7" s="81"/>
      <c r="I7" s="79" t="s">
        <v>15</v>
      </c>
      <c r="J7" s="131"/>
      <c r="K7" s="172" t="s">
        <v>16</v>
      </c>
      <c r="L7" s="131"/>
    </row>
    <row r="8" spans="1:14">
      <c r="A8" s="173" t="s">
        <v>256</v>
      </c>
      <c r="B8" s="131"/>
      <c r="C8" s="256" t="s">
        <v>293</v>
      </c>
      <c r="D8" s="167"/>
      <c r="E8" s="64">
        <v>1585636</v>
      </c>
      <c r="F8" s="80"/>
      <c r="G8" s="99">
        <f t="shared" ref="G8:G58" si="0">E8/$E$59</f>
        <v>7.0803983862851344E-5</v>
      </c>
      <c r="H8" s="88"/>
      <c r="I8" s="64">
        <v>1599513</v>
      </c>
      <c r="J8" s="131"/>
      <c r="K8" s="99">
        <f t="shared" ref="K8:K58" si="1">I8/$I$59</f>
        <v>3.1123901142637277E-5</v>
      </c>
      <c r="L8" s="131"/>
    </row>
    <row r="9" spans="1:14">
      <c r="A9" s="173" t="s">
        <v>257</v>
      </c>
      <c r="B9" s="131"/>
      <c r="C9" s="178" t="s">
        <v>263</v>
      </c>
      <c r="D9" s="167"/>
      <c r="E9" s="64">
        <v>2745</v>
      </c>
      <c r="F9" s="80"/>
      <c r="G9" s="99">
        <f t="shared" si="0"/>
        <v>1.2257348830597119E-7</v>
      </c>
      <c r="H9" s="88"/>
      <c r="I9" s="64">
        <v>7871</v>
      </c>
      <c r="J9" s="131"/>
      <c r="K9" s="99">
        <f t="shared" si="1"/>
        <v>1.5315675827186025E-7</v>
      </c>
      <c r="L9" s="131"/>
    </row>
    <row r="10" spans="1:14">
      <c r="A10" s="173" t="s">
        <v>258</v>
      </c>
      <c r="B10" s="131"/>
      <c r="C10" s="178" t="s">
        <v>213</v>
      </c>
      <c r="D10" s="167"/>
      <c r="E10" s="64">
        <v>12588</v>
      </c>
      <c r="F10" s="80"/>
      <c r="G10" s="99">
        <f t="shared" si="0"/>
        <v>5.6209656495284718E-7</v>
      </c>
      <c r="H10" s="88"/>
      <c r="I10" s="64">
        <v>19052</v>
      </c>
      <c r="J10" s="131"/>
      <c r="K10" s="99">
        <f t="shared" si="1"/>
        <v>3.7072069096626622E-7</v>
      </c>
      <c r="L10" s="131"/>
    </row>
    <row r="11" spans="1:14">
      <c r="A11" s="173" t="s">
        <v>101</v>
      </c>
      <c r="B11" s="7"/>
      <c r="C11" s="178" t="s">
        <v>228</v>
      </c>
      <c r="D11" s="7"/>
      <c r="E11" s="64">
        <v>1433</v>
      </c>
      <c r="F11" s="7"/>
      <c r="G11" s="99">
        <f t="shared" si="0"/>
        <v>6.3988272765922301E-8</v>
      </c>
      <c r="H11" s="7"/>
      <c r="I11" s="64">
        <v>4283</v>
      </c>
      <c r="J11" s="7"/>
      <c r="K11" s="99">
        <f t="shared" si="1"/>
        <v>8.334015953225479E-8</v>
      </c>
      <c r="L11" s="131"/>
    </row>
    <row r="12" spans="1:14">
      <c r="A12" s="173" t="s">
        <v>109</v>
      </c>
      <c r="B12" s="7"/>
      <c r="C12" s="178" t="s">
        <v>229</v>
      </c>
      <c r="D12" s="7"/>
      <c r="E12" s="64">
        <v>0</v>
      </c>
      <c r="F12" s="7"/>
      <c r="G12" s="99">
        <f t="shared" si="0"/>
        <v>0</v>
      </c>
      <c r="H12" s="7"/>
      <c r="I12" s="64">
        <v>3548</v>
      </c>
      <c r="J12" s="7"/>
      <c r="K12" s="99">
        <f t="shared" si="1"/>
        <v>6.9038264305496148E-8</v>
      </c>
      <c r="L12" s="131"/>
    </row>
    <row r="13" spans="1:14">
      <c r="A13" s="173" t="s">
        <v>108</v>
      </c>
      <c r="B13" s="131"/>
      <c r="C13" s="178" t="s">
        <v>230</v>
      </c>
      <c r="D13" s="167"/>
      <c r="E13" s="64">
        <v>0</v>
      </c>
      <c r="F13" s="80"/>
      <c r="G13" s="99">
        <f t="shared" si="0"/>
        <v>0</v>
      </c>
      <c r="H13" s="88"/>
      <c r="I13" s="64">
        <v>459891</v>
      </c>
      <c r="J13" s="131"/>
      <c r="K13" s="99">
        <f t="shared" si="1"/>
        <v>8.9487250309241628E-6</v>
      </c>
      <c r="L13" s="131"/>
      <c r="N13" s="171"/>
    </row>
    <row r="14" spans="1:14">
      <c r="A14" s="173" t="s">
        <v>110</v>
      </c>
      <c r="B14" s="131"/>
      <c r="C14" s="178" t="s">
        <v>231</v>
      </c>
      <c r="D14" s="167"/>
      <c r="E14" s="64">
        <v>0</v>
      </c>
      <c r="F14" s="80"/>
      <c r="G14" s="99">
        <f t="shared" si="0"/>
        <v>0</v>
      </c>
      <c r="H14" s="88"/>
      <c r="I14" s="64">
        <v>47018221</v>
      </c>
      <c r="J14" s="131"/>
      <c r="K14" s="99">
        <f t="shared" si="1"/>
        <v>9.1489751087154149E-4</v>
      </c>
      <c r="L14" s="131"/>
      <c r="N14" s="171"/>
    </row>
    <row r="15" spans="1:14">
      <c r="A15" s="173" t="s">
        <v>112</v>
      </c>
      <c r="B15" s="131"/>
      <c r="C15" s="178" t="s">
        <v>232</v>
      </c>
      <c r="D15" s="167"/>
      <c r="E15" s="64">
        <v>0</v>
      </c>
      <c r="F15" s="80"/>
      <c r="G15" s="99">
        <f t="shared" si="0"/>
        <v>0</v>
      </c>
      <c r="H15" s="88"/>
      <c r="I15" s="64">
        <v>11947812</v>
      </c>
      <c r="J15" s="131"/>
      <c r="K15" s="99">
        <f t="shared" si="1"/>
        <v>2.3248483729661177E-4</v>
      </c>
      <c r="L15" s="131"/>
      <c r="N15" s="171"/>
    </row>
    <row r="16" spans="1:14">
      <c r="A16" s="173" t="s">
        <v>111</v>
      </c>
      <c r="B16" s="131"/>
      <c r="C16" s="178" t="s">
        <v>233</v>
      </c>
      <c r="D16" s="167"/>
      <c r="E16" s="64">
        <v>0</v>
      </c>
      <c r="F16" s="80"/>
      <c r="G16" s="99">
        <f t="shared" si="0"/>
        <v>0</v>
      </c>
      <c r="H16" s="88"/>
      <c r="I16" s="64">
        <v>56280810</v>
      </c>
      <c r="J16" s="131"/>
      <c r="K16" s="99">
        <f t="shared" si="1"/>
        <v>1.0951323100640955E-3</v>
      </c>
      <c r="L16" s="131"/>
      <c r="N16" s="171"/>
    </row>
    <row r="17" spans="1:14">
      <c r="A17" s="173" t="s">
        <v>113</v>
      </c>
      <c r="B17" s="131"/>
      <c r="C17" s="178" t="s">
        <v>234</v>
      </c>
      <c r="D17" s="167"/>
      <c r="E17" s="64">
        <v>0</v>
      </c>
      <c r="F17" s="80"/>
      <c r="G17" s="99">
        <f t="shared" si="0"/>
        <v>0</v>
      </c>
      <c r="H17" s="88"/>
      <c r="I17" s="64">
        <v>102228281</v>
      </c>
      <c r="J17" s="131"/>
      <c r="K17" s="99">
        <f t="shared" si="1"/>
        <v>1.9891947810525734E-3</v>
      </c>
      <c r="L17" s="131"/>
      <c r="N17" s="171"/>
    </row>
    <row r="18" spans="1:14">
      <c r="A18" s="173" t="s">
        <v>114</v>
      </c>
      <c r="B18" s="131"/>
      <c r="C18" s="256" t="s">
        <v>235</v>
      </c>
      <c r="D18" s="167"/>
      <c r="E18" s="64">
        <v>0</v>
      </c>
      <c r="F18" s="80"/>
      <c r="G18" s="99">
        <f t="shared" si="0"/>
        <v>0</v>
      </c>
      <c r="H18" s="88"/>
      <c r="I18" s="64">
        <v>2083471022</v>
      </c>
      <c r="J18" s="131"/>
      <c r="K18" s="99">
        <f t="shared" si="1"/>
        <v>4.05409309722881E-2</v>
      </c>
      <c r="L18" s="131"/>
      <c r="N18" s="171"/>
    </row>
    <row r="19" spans="1:14">
      <c r="A19" s="173" t="s">
        <v>259</v>
      </c>
      <c r="B19" s="131"/>
      <c r="C19" s="256" t="s">
        <v>264</v>
      </c>
      <c r="D19" s="167"/>
      <c r="E19" s="64">
        <v>0</v>
      </c>
      <c r="F19" s="80"/>
      <c r="G19" s="99">
        <f t="shared" si="0"/>
        <v>0</v>
      </c>
      <c r="H19" s="88"/>
      <c r="I19" s="64">
        <v>1793</v>
      </c>
      <c r="J19" s="131"/>
      <c r="K19" s="99">
        <f t="shared" si="1"/>
        <v>3.4888841008949996E-8</v>
      </c>
      <c r="L19" s="131"/>
      <c r="N19" s="171"/>
    </row>
    <row r="20" spans="1:14">
      <c r="A20" s="173" t="s">
        <v>115</v>
      </c>
      <c r="B20" s="131"/>
      <c r="C20" s="256" t="s">
        <v>236</v>
      </c>
      <c r="D20" s="167"/>
      <c r="E20" s="64">
        <v>0</v>
      </c>
      <c r="F20" s="80"/>
      <c r="G20" s="99">
        <f t="shared" si="0"/>
        <v>0</v>
      </c>
      <c r="H20" s="88"/>
      <c r="I20" s="64">
        <v>513122046</v>
      </c>
      <c r="J20" s="131"/>
      <c r="K20" s="99">
        <f t="shared" si="1"/>
        <v>9.9845139325605847E-3</v>
      </c>
      <c r="L20" s="131"/>
      <c r="N20" s="171"/>
    </row>
    <row r="21" spans="1:14">
      <c r="A21" s="173" t="s">
        <v>122</v>
      </c>
      <c r="B21" s="131"/>
      <c r="C21" s="256" t="s">
        <v>237</v>
      </c>
      <c r="D21" s="167"/>
      <c r="E21" s="64">
        <v>0</v>
      </c>
      <c r="F21" s="80"/>
      <c r="G21" s="99">
        <f t="shared" si="0"/>
        <v>0</v>
      </c>
      <c r="H21" s="88"/>
      <c r="I21" s="64">
        <v>21386703</v>
      </c>
      <c r="J21" s="131"/>
      <c r="K21" s="99">
        <f t="shared" si="1"/>
        <v>4.1615018442422416E-4</v>
      </c>
      <c r="L21" s="131"/>
      <c r="N21" s="171"/>
    </row>
    <row r="22" spans="1:14">
      <c r="A22" s="173" t="s">
        <v>162</v>
      </c>
      <c r="B22" s="131"/>
      <c r="C22" s="256" t="s">
        <v>238</v>
      </c>
      <c r="D22" s="167"/>
      <c r="E22" s="64">
        <v>352687817</v>
      </c>
      <c r="F22" s="80"/>
      <c r="G22" s="99">
        <f t="shared" si="0"/>
        <v>1.5748698000986525E-2</v>
      </c>
      <c r="H22" s="88"/>
      <c r="I22" s="64">
        <v>1864206995</v>
      </c>
      <c r="J22" s="131"/>
      <c r="K22" s="99">
        <f t="shared" si="1"/>
        <v>3.6274412412898742E-2</v>
      </c>
      <c r="L22" s="131"/>
      <c r="N22" s="171"/>
    </row>
    <row r="23" spans="1:14">
      <c r="A23" s="173" t="s">
        <v>161</v>
      </c>
      <c r="B23" s="7"/>
      <c r="C23" s="178" t="s">
        <v>239</v>
      </c>
      <c r="D23" s="7"/>
      <c r="E23" s="64">
        <v>107198630</v>
      </c>
      <c r="F23" s="7"/>
      <c r="G23" s="99">
        <f t="shared" si="0"/>
        <v>4.7867796068200843E-3</v>
      </c>
      <c r="H23" s="7"/>
      <c r="I23" s="64">
        <v>867444644</v>
      </c>
      <c r="J23" s="7"/>
      <c r="K23" s="99">
        <f t="shared" si="1"/>
        <v>1.6879050902722383E-2</v>
      </c>
      <c r="L23" s="131"/>
      <c r="N23" s="171"/>
    </row>
    <row r="24" spans="1:14">
      <c r="A24" s="173" t="s">
        <v>160</v>
      </c>
      <c r="B24" s="7"/>
      <c r="C24" s="178" t="s">
        <v>240</v>
      </c>
      <c r="D24" s="7"/>
      <c r="E24" s="64">
        <v>0</v>
      </c>
      <c r="F24" s="7"/>
      <c r="G24" s="99">
        <f t="shared" si="0"/>
        <v>0</v>
      </c>
      <c r="H24" s="7"/>
      <c r="I24" s="64">
        <v>105568163</v>
      </c>
      <c r="J24" s="7"/>
      <c r="K24" s="99">
        <f t="shared" si="1"/>
        <v>2.0541834102141203E-3</v>
      </c>
      <c r="L24" s="131"/>
      <c r="N24" s="171"/>
    </row>
    <row r="25" spans="1:14">
      <c r="A25" s="173" t="s">
        <v>159</v>
      </c>
      <c r="B25" s="7"/>
      <c r="C25" s="178" t="s">
        <v>241</v>
      </c>
      <c r="D25" s="7"/>
      <c r="E25" s="64">
        <v>0</v>
      </c>
      <c r="F25" s="7"/>
      <c r="G25" s="99">
        <f t="shared" si="0"/>
        <v>0</v>
      </c>
      <c r="H25" s="7"/>
      <c r="I25" s="64">
        <v>94022864</v>
      </c>
      <c r="J25" s="7"/>
      <c r="K25" s="99">
        <f t="shared" si="1"/>
        <v>1.8295308161194246E-3</v>
      </c>
      <c r="L25" s="131"/>
      <c r="N25" s="171"/>
    </row>
    <row r="26" spans="1:14">
      <c r="A26" s="173" t="s">
        <v>170</v>
      </c>
      <c r="B26" s="7"/>
      <c r="C26" s="178" t="s">
        <v>265</v>
      </c>
      <c r="D26" s="7"/>
      <c r="E26" s="64">
        <v>0</v>
      </c>
      <c r="F26" s="7"/>
      <c r="G26" s="99">
        <f t="shared" si="0"/>
        <v>0</v>
      </c>
      <c r="H26" s="7"/>
      <c r="I26" s="64">
        <v>347924597</v>
      </c>
      <c r="J26" s="7"/>
      <c r="K26" s="99">
        <f t="shared" si="1"/>
        <v>6.7700423579676525E-3</v>
      </c>
      <c r="L26" s="131"/>
      <c r="N26" s="171"/>
    </row>
    <row r="27" spans="1:14">
      <c r="A27" s="173" t="s">
        <v>168</v>
      </c>
      <c r="B27" s="7"/>
      <c r="C27" s="178" t="s">
        <v>266</v>
      </c>
      <c r="D27" s="7"/>
      <c r="E27" s="64">
        <v>2512868850</v>
      </c>
      <c r="F27" s="7"/>
      <c r="G27" s="99">
        <f t="shared" si="0"/>
        <v>0.1122080512203695</v>
      </c>
      <c r="H27" s="7"/>
      <c r="I27" s="64">
        <v>11041811547</v>
      </c>
      <c r="J27" s="7"/>
      <c r="K27" s="99">
        <f t="shared" si="1"/>
        <v>0.21485555354939834</v>
      </c>
      <c r="L27" s="131"/>
      <c r="N27" s="171"/>
    </row>
    <row r="28" spans="1:14">
      <c r="A28" s="173" t="s">
        <v>169</v>
      </c>
      <c r="B28" s="7"/>
      <c r="C28" s="178" t="s">
        <v>242</v>
      </c>
      <c r="D28" s="7"/>
      <c r="E28" s="64">
        <v>0</v>
      </c>
      <c r="F28" s="7"/>
      <c r="G28" s="99">
        <f t="shared" si="0"/>
        <v>0</v>
      </c>
      <c r="H28" s="7"/>
      <c r="I28" s="64">
        <v>1064213428</v>
      </c>
      <c r="J28" s="7"/>
      <c r="K28" s="99">
        <f t="shared" si="1"/>
        <v>2.0707848906347828E-2</v>
      </c>
      <c r="L28" s="131"/>
      <c r="N28" s="171"/>
    </row>
    <row r="29" spans="1:14">
      <c r="A29" s="173" t="s">
        <v>175</v>
      </c>
      <c r="B29" s="7"/>
      <c r="C29" s="178" t="s">
        <v>267</v>
      </c>
      <c r="D29" s="7"/>
      <c r="E29" s="64">
        <v>0</v>
      </c>
      <c r="F29" s="7"/>
      <c r="G29" s="99">
        <f t="shared" si="0"/>
        <v>0</v>
      </c>
      <c r="H29" s="7"/>
      <c r="I29" s="64">
        <v>75871209</v>
      </c>
      <c r="J29" s="7"/>
      <c r="K29" s="99">
        <f t="shared" si="1"/>
        <v>1.4763293630551122E-3</v>
      </c>
      <c r="L29" s="131"/>
      <c r="N29" s="171"/>
    </row>
    <row r="30" spans="1:14">
      <c r="A30" s="173" t="s">
        <v>174</v>
      </c>
      <c r="B30" s="7"/>
      <c r="C30" s="178" t="s">
        <v>268</v>
      </c>
      <c r="D30" s="7"/>
      <c r="E30" s="64">
        <v>0</v>
      </c>
      <c r="F30" s="7"/>
      <c r="G30" s="99">
        <f t="shared" si="0"/>
        <v>0</v>
      </c>
      <c r="H30" s="7"/>
      <c r="I30" s="64">
        <v>9751800</v>
      </c>
      <c r="J30" s="7"/>
      <c r="K30" s="99">
        <f t="shared" si="1"/>
        <v>1.897540433636802E-4</v>
      </c>
      <c r="L30" s="131"/>
    </row>
    <row r="31" spans="1:14">
      <c r="A31" s="173" t="s">
        <v>173</v>
      </c>
      <c r="B31" s="7"/>
      <c r="C31" s="178" t="s">
        <v>269</v>
      </c>
      <c r="D31" s="7"/>
      <c r="E31" s="64">
        <v>781098971</v>
      </c>
      <c r="F31" s="7"/>
      <c r="G31" s="99">
        <f t="shared" si="0"/>
        <v>3.4878697846147409E-2</v>
      </c>
      <c r="H31" s="7"/>
      <c r="I31" s="64">
        <v>2302558451</v>
      </c>
      <c r="J31" s="7"/>
      <c r="K31" s="99">
        <f t="shared" si="1"/>
        <v>4.4804013224067588E-2</v>
      </c>
      <c r="L31" s="131"/>
      <c r="N31" s="171"/>
    </row>
    <row r="32" spans="1:14">
      <c r="A32" s="173" t="s">
        <v>172</v>
      </c>
      <c r="B32" s="7"/>
      <c r="C32" s="178" t="s">
        <v>270</v>
      </c>
      <c r="D32" s="7"/>
      <c r="E32" s="64">
        <v>308242200</v>
      </c>
      <c r="F32" s="7"/>
      <c r="G32" s="99">
        <f t="shared" si="0"/>
        <v>1.376405162007535E-2</v>
      </c>
      <c r="H32" s="7"/>
      <c r="I32" s="64">
        <v>935001310</v>
      </c>
      <c r="J32" s="7"/>
      <c r="K32" s="99">
        <f t="shared" si="1"/>
        <v>1.8193592887757931E-2</v>
      </c>
      <c r="L32" s="131"/>
      <c r="N32" s="171"/>
    </row>
    <row r="33" spans="1:14">
      <c r="A33" s="173" t="s">
        <v>196</v>
      </c>
      <c r="B33" s="7"/>
      <c r="C33" s="178" t="s">
        <v>271</v>
      </c>
      <c r="D33" s="7"/>
      <c r="E33" s="64">
        <v>551506860</v>
      </c>
      <c r="F33" s="7"/>
      <c r="G33" s="99">
        <f t="shared" si="0"/>
        <v>2.4626637397039304E-2</v>
      </c>
      <c r="H33" s="7"/>
      <c r="I33" s="64">
        <v>1578173525</v>
      </c>
      <c r="J33" s="7"/>
      <c r="K33" s="99">
        <f t="shared" si="1"/>
        <v>3.0708669937679407E-2</v>
      </c>
      <c r="L33" s="131"/>
      <c r="N33" s="171"/>
    </row>
    <row r="34" spans="1:14">
      <c r="A34" s="173" t="s">
        <v>195</v>
      </c>
      <c r="B34" s="131"/>
      <c r="C34" s="178" t="s">
        <v>272</v>
      </c>
      <c r="D34" s="167"/>
      <c r="E34" s="64">
        <v>399842460</v>
      </c>
      <c r="F34" s="80"/>
      <c r="G34" s="99">
        <f t="shared" si="0"/>
        <v>1.7854311510033062E-2</v>
      </c>
      <c r="H34" s="88"/>
      <c r="I34" s="64">
        <v>1104300791</v>
      </c>
      <c r="J34" s="131"/>
      <c r="K34" s="99">
        <f t="shared" si="1"/>
        <v>2.1487883281236318E-2</v>
      </c>
      <c r="L34" s="131"/>
      <c r="N34" s="171"/>
    </row>
    <row r="35" spans="1:14">
      <c r="A35" s="173" t="s">
        <v>194</v>
      </c>
      <c r="B35" s="131"/>
      <c r="C35" s="178" t="s">
        <v>243</v>
      </c>
      <c r="D35" s="167"/>
      <c r="E35" s="64">
        <v>135070891</v>
      </c>
      <c r="F35" s="80"/>
      <c r="G35" s="99">
        <f t="shared" si="0"/>
        <v>6.0313698646504953E-3</v>
      </c>
      <c r="H35" s="88"/>
      <c r="I35" s="64">
        <v>808164246</v>
      </c>
      <c r="J35" s="131"/>
      <c r="K35" s="99">
        <f t="shared" si="1"/>
        <v>1.5725551526944759E-2</v>
      </c>
      <c r="L35" s="131"/>
    </row>
    <row r="36" spans="1:14">
      <c r="A36" s="173" t="s">
        <v>200</v>
      </c>
      <c r="B36" s="131"/>
      <c r="C36" s="178" t="s">
        <v>273</v>
      </c>
      <c r="D36" s="167"/>
      <c r="E36" s="64">
        <v>250000002</v>
      </c>
      <c r="F36" s="80"/>
      <c r="G36" s="99">
        <f t="shared" si="0"/>
        <v>1.1163341465078242E-2</v>
      </c>
      <c r="H36" s="88"/>
      <c r="I36" s="64">
        <v>591666655</v>
      </c>
      <c r="J36" s="131"/>
      <c r="K36" s="99">
        <f t="shared" si="1"/>
        <v>1.1512863277519393E-2</v>
      </c>
      <c r="L36" s="131"/>
    </row>
    <row r="37" spans="1:14">
      <c r="A37" s="173" t="s">
        <v>199</v>
      </c>
      <c r="B37" s="131"/>
      <c r="C37" s="178" t="s">
        <v>274</v>
      </c>
      <c r="D37" s="167"/>
      <c r="E37" s="64">
        <v>91350000</v>
      </c>
      <c r="F37" s="80"/>
      <c r="G37" s="99">
        <f t="shared" si="0"/>
        <v>4.0790849387069101E-3</v>
      </c>
      <c r="H37" s="88"/>
      <c r="I37" s="64">
        <v>204014998</v>
      </c>
      <c r="J37" s="131"/>
      <c r="K37" s="99">
        <f t="shared" si="1"/>
        <v>3.96979745045357E-3</v>
      </c>
      <c r="L37" s="131"/>
    </row>
    <row r="38" spans="1:14">
      <c r="A38" s="173" t="s">
        <v>198</v>
      </c>
      <c r="B38" s="131"/>
      <c r="C38" s="178" t="s">
        <v>275</v>
      </c>
      <c r="D38" s="167"/>
      <c r="E38" s="64">
        <v>500275000</v>
      </c>
      <c r="F38" s="80"/>
      <c r="G38" s="99">
        <f t="shared" si="0"/>
        <v>2.233896242705637E-2</v>
      </c>
      <c r="H38" s="88"/>
      <c r="I38" s="64">
        <v>1100604988</v>
      </c>
      <c r="J38" s="131"/>
      <c r="K38" s="99">
        <f t="shared" si="1"/>
        <v>2.1415969012821705E-2</v>
      </c>
      <c r="L38" s="131"/>
    </row>
    <row r="39" spans="1:14">
      <c r="A39" s="173" t="s">
        <v>197</v>
      </c>
      <c r="B39" s="131"/>
      <c r="C39" s="178" t="s">
        <v>276</v>
      </c>
      <c r="D39" s="167"/>
      <c r="E39" s="64">
        <v>2130000000</v>
      </c>
      <c r="F39" s="80"/>
      <c r="G39" s="99">
        <f t="shared" si="0"/>
        <v>9.5111668521573281E-2</v>
      </c>
      <c r="H39" s="88"/>
      <c r="I39" s="64">
        <v>4401999998</v>
      </c>
      <c r="J39" s="131"/>
      <c r="K39" s="99">
        <f t="shared" si="1"/>
        <v>8.5655704434813282E-2</v>
      </c>
      <c r="L39" s="131"/>
    </row>
    <row r="40" spans="1:14">
      <c r="A40" s="173" t="s">
        <v>205</v>
      </c>
      <c r="B40" s="131"/>
      <c r="C40" s="178" t="s">
        <v>277</v>
      </c>
      <c r="D40" s="167"/>
      <c r="E40" s="64">
        <v>1444931232</v>
      </c>
      <c r="F40" s="80"/>
      <c r="G40" s="99">
        <f t="shared" si="0"/>
        <v>6.4521042429320413E-2</v>
      </c>
      <c r="H40" s="88"/>
      <c r="I40" s="64">
        <v>2750030412</v>
      </c>
      <c r="J40" s="131"/>
      <c r="K40" s="99">
        <f t="shared" si="1"/>
        <v>5.351108411268559E-2</v>
      </c>
      <c r="L40" s="131"/>
    </row>
    <row r="41" spans="1:14">
      <c r="A41" s="173" t="s">
        <v>204</v>
      </c>
      <c r="B41" s="131"/>
      <c r="C41" s="178" t="s">
        <v>278</v>
      </c>
      <c r="D41" s="167"/>
      <c r="E41" s="64">
        <v>1862147746</v>
      </c>
      <c r="F41" s="80"/>
      <c r="G41" s="99">
        <f t="shared" si="0"/>
        <v>8.3151163922885837E-2</v>
      </c>
      <c r="H41" s="88"/>
      <c r="I41" s="64">
        <v>3303810514</v>
      </c>
      <c r="J41" s="131"/>
      <c r="K41" s="99">
        <f t="shared" si="1"/>
        <v>6.4286737170464792E-2</v>
      </c>
      <c r="L41" s="131"/>
    </row>
    <row r="42" spans="1:14">
      <c r="A42" s="173" t="s">
        <v>203</v>
      </c>
      <c r="B42" s="131"/>
      <c r="C42" s="178" t="s">
        <v>279</v>
      </c>
      <c r="D42" s="167"/>
      <c r="E42" s="64">
        <v>1849382202</v>
      </c>
      <c r="F42" s="80"/>
      <c r="G42" s="99">
        <f t="shared" si="0"/>
        <v>8.2581139420808108E-2</v>
      </c>
      <c r="H42" s="88"/>
      <c r="I42" s="64">
        <v>3221504472</v>
      </c>
      <c r="J42" s="131"/>
      <c r="K42" s="99">
        <f t="shared" si="1"/>
        <v>6.2685196504868604E-2</v>
      </c>
      <c r="L42" s="131"/>
    </row>
    <row r="43" spans="1:14">
      <c r="A43" s="173" t="s">
        <v>208</v>
      </c>
      <c r="B43" s="131"/>
      <c r="C43" s="178" t="s">
        <v>280</v>
      </c>
      <c r="D43" s="167"/>
      <c r="E43" s="64">
        <v>766701624</v>
      </c>
      <c r="F43" s="80"/>
      <c r="G43" s="99">
        <f t="shared" si="0"/>
        <v>3.4235807848281646E-2</v>
      </c>
      <c r="H43" s="88"/>
      <c r="I43" s="64">
        <v>1041927848</v>
      </c>
      <c r="J43" s="131"/>
      <c r="K43" s="99">
        <f t="shared" si="1"/>
        <v>2.0274208048895383E-2</v>
      </c>
      <c r="L43" s="131"/>
    </row>
    <row r="44" spans="1:14">
      <c r="A44" s="173" t="s">
        <v>212</v>
      </c>
      <c r="B44" s="131"/>
      <c r="C44" s="178" t="s">
        <v>244</v>
      </c>
      <c r="D44" s="167"/>
      <c r="E44" s="64">
        <v>285630413</v>
      </c>
      <c r="F44" s="80"/>
      <c r="G44" s="99">
        <f t="shared" si="0"/>
        <v>1.275435923048642E-2</v>
      </c>
      <c r="H44" s="88"/>
      <c r="I44" s="64">
        <v>518366301</v>
      </c>
      <c r="J44" s="131"/>
      <c r="K44" s="99">
        <f t="shared" si="1"/>
        <v>1.0086558538754332E-2</v>
      </c>
      <c r="L44" s="131"/>
    </row>
    <row r="45" spans="1:14">
      <c r="A45" s="173" t="s">
        <v>209</v>
      </c>
      <c r="B45" s="131"/>
      <c r="C45" s="178" t="s">
        <v>281</v>
      </c>
      <c r="D45" s="167"/>
      <c r="E45" s="64">
        <v>533199996</v>
      </c>
      <c r="F45" s="80"/>
      <c r="G45" s="99">
        <f t="shared" si="0"/>
        <v>2.3809174307632016E-2</v>
      </c>
      <c r="H45" s="88"/>
      <c r="I45" s="64">
        <v>888666656</v>
      </c>
      <c r="J45" s="131"/>
      <c r="K45" s="99">
        <f t="shared" si="1"/>
        <v>1.729199647023941E-2</v>
      </c>
      <c r="L45" s="131"/>
    </row>
    <row r="46" spans="1:14">
      <c r="A46" s="173" t="s">
        <v>211</v>
      </c>
      <c r="B46" s="131"/>
      <c r="C46" s="178" t="s">
        <v>245</v>
      </c>
      <c r="D46" s="167"/>
      <c r="E46" s="64">
        <v>432162745</v>
      </c>
      <c r="F46" s="80"/>
      <c r="G46" s="99">
        <f t="shared" si="0"/>
        <v>1.929752100930197E-2</v>
      </c>
      <c r="H46" s="88"/>
      <c r="I46" s="64">
        <v>688259177</v>
      </c>
      <c r="J46" s="131"/>
      <c r="K46" s="99">
        <f t="shared" si="1"/>
        <v>1.3392395426270928E-2</v>
      </c>
      <c r="L46" s="131"/>
      <c r="N46" s="171"/>
    </row>
    <row r="47" spans="1:14">
      <c r="A47" s="173" t="s">
        <v>207</v>
      </c>
      <c r="B47" s="131"/>
      <c r="C47" s="178" t="s">
        <v>282</v>
      </c>
      <c r="D47" s="167"/>
      <c r="E47" s="64">
        <v>842132794</v>
      </c>
      <c r="F47" s="80"/>
      <c r="G47" s="99">
        <f t="shared" si="0"/>
        <v>3.7604063452617069E-2</v>
      </c>
      <c r="H47" s="88"/>
      <c r="I47" s="64">
        <v>1222450830</v>
      </c>
      <c r="J47" s="131"/>
      <c r="K47" s="99">
        <f t="shared" si="1"/>
        <v>2.3786889374862778E-2</v>
      </c>
      <c r="L47" s="131"/>
      <c r="N47" s="171"/>
    </row>
    <row r="48" spans="1:14">
      <c r="A48" s="173" t="s">
        <v>206</v>
      </c>
      <c r="B48" s="131"/>
      <c r="C48" s="178" t="s">
        <v>283</v>
      </c>
      <c r="D48" s="167"/>
      <c r="E48" s="64">
        <v>2626498992</v>
      </c>
      <c r="F48" s="80"/>
      <c r="G48" s="99">
        <f t="shared" si="0"/>
        <v>0.11728201948326307</v>
      </c>
      <c r="H48" s="88"/>
      <c r="I48" s="64">
        <v>2724859648</v>
      </c>
      <c r="J48" s="131"/>
      <c r="K48" s="99">
        <f t="shared" si="1"/>
        <v>5.302130230383461E-2</v>
      </c>
      <c r="L48" s="131"/>
      <c r="N48" s="171"/>
    </row>
    <row r="49" spans="1:14">
      <c r="A49" s="173" t="s">
        <v>210</v>
      </c>
      <c r="B49" s="131"/>
      <c r="C49" s="178" t="s">
        <v>246</v>
      </c>
      <c r="D49" s="167"/>
      <c r="E49" s="64">
        <v>1002739740</v>
      </c>
      <c r="F49" s="80"/>
      <c r="G49" s="99">
        <f t="shared" si="0"/>
        <v>4.4775704114689473E-2</v>
      </c>
      <c r="H49" s="88"/>
      <c r="I49" s="64">
        <v>1069589056</v>
      </c>
      <c r="J49" s="131"/>
      <c r="K49" s="99">
        <f t="shared" si="1"/>
        <v>2.0812449815781883E-2</v>
      </c>
      <c r="L49" s="131"/>
      <c r="N49" s="171"/>
    </row>
    <row r="50" spans="1:14">
      <c r="A50" s="173" t="s">
        <v>222</v>
      </c>
      <c r="B50" s="131"/>
      <c r="C50" s="178" t="s">
        <v>284</v>
      </c>
      <c r="D50" s="167"/>
      <c r="E50" s="64">
        <v>1360836060</v>
      </c>
      <c r="F50" s="80"/>
      <c r="G50" s="99">
        <f t="shared" si="0"/>
        <v>6.0765909976959527E-2</v>
      </c>
      <c r="H50" s="88"/>
      <c r="I50" s="64">
        <v>1360836060</v>
      </c>
      <c r="J50" s="131"/>
      <c r="K50" s="99">
        <f t="shared" si="1"/>
        <v>2.6479639116891211E-2</v>
      </c>
      <c r="L50" s="131"/>
      <c r="N50" s="171"/>
    </row>
    <row r="51" spans="1:14">
      <c r="A51" s="173" t="s">
        <v>225</v>
      </c>
      <c r="B51" s="131"/>
      <c r="C51" s="178" t="s">
        <v>285</v>
      </c>
      <c r="D51" s="167"/>
      <c r="E51" s="64">
        <v>128219175</v>
      </c>
      <c r="F51" s="80"/>
      <c r="G51" s="99">
        <f t="shared" si="0"/>
        <v>5.7254176857791522E-3</v>
      </c>
      <c r="H51" s="88"/>
      <c r="I51" s="64">
        <v>128219175</v>
      </c>
      <c r="J51" s="131"/>
      <c r="K51" s="99">
        <f t="shared" si="1"/>
        <v>2.4949349753897025E-3</v>
      </c>
      <c r="L51" s="131"/>
      <c r="N51" s="171"/>
    </row>
    <row r="52" spans="1:14">
      <c r="A52" s="173" t="s">
        <v>221</v>
      </c>
      <c r="B52" s="131"/>
      <c r="C52" s="178" t="s">
        <v>286</v>
      </c>
      <c r="D52" s="167"/>
      <c r="E52" s="64">
        <v>787708493</v>
      </c>
      <c r="F52" s="80"/>
      <c r="G52" s="99">
        <f t="shared" si="0"/>
        <v>3.5173835247814096E-2</v>
      </c>
      <c r="H52" s="88"/>
      <c r="I52" s="64">
        <v>787708493</v>
      </c>
      <c r="J52" s="131"/>
      <c r="K52" s="99">
        <f t="shared" si="1"/>
        <v>1.5327516103556387E-2</v>
      </c>
      <c r="L52" s="131"/>
      <c r="N52" s="171"/>
    </row>
    <row r="53" spans="1:14">
      <c r="A53" s="173" t="s">
        <v>223</v>
      </c>
      <c r="B53" s="131"/>
      <c r="C53" s="178" t="s">
        <v>287</v>
      </c>
      <c r="D53" s="167"/>
      <c r="E53" s="64">
        <v>263013700</v>
      </c>
      <c r="F53" s="80"/>
      <c r="G53" s="99">
        <f t="shared" si="0"/>
        <v>1.1744446878419022E-2</v>
      </c>
      <c r="H53" s="88"/>
      <c r="I53" s="64">
        <v>263013700</v>
      </c>
      <c r="J53" s="131"/>
      <c r="K53" s="99">
        <f t="shared" si="1"/>
        <v>5.1178154838124219E-3</v>
      </c>
      <c r="L53" s="131"/>
      <c r="N53" s="171"/>
    </row>
    <row r="54" spans="1:14">
      <c r="A54" s="173" t="s">
        <v>226</v>
      </c>
      <c r="B54" s="131"/>
      <c r="C54" s="178" t="s">
        <v>288</v>
      </c>
      <c r="D54" s="167"/>
      <c r="E54" s="64">
        <v>87671235</v>
      </c>
      <c r="F54" s="80"/>
      <c r="G54" s="99">
        <f t="shared" si="0"/>
        <v>3.9148157005619499E-3</v>
      </c>
      <c r="H54" s="88"/>
      <c r="I54" s="64">
        <v>87671235</v>
      </c>
      <c r="J54" s="131"/>
      <c r="K54" s="99">
        <f t="shared" si="1"/>
        <v>1.705938527034742E-3</v>
      </c>
      <c r="L54" s="131"/>
      <c r="N54" s="171"/>
    </row>
    <row r="55" spans="1:14">
      <c r="A55" s="173" t="s">
        <v>106</v>
      </c>
      <c r="B55" s="131"/>
      <c r="C55" s="178" t="s">
        <v>289</v>
      </c>
      <c r="D55" s="167"/>
      <c r="E55" s="64">
        <v>4571</v>
      </c>
      <c r="F55" s="80"/>
      <c r="G55" s="99">
        <f t="shared" si="0"/>
        <v>2.041105337146063E-7</v>
      </c>
      <c r="H55" s="88"/>
      <c r="I55" s="64">
        <v>4571</v>
      </c>
      <c r="J55" s="131"/>
      <c r="K55" s="99">
        <f t="shared" si="1"/>
        <v>8.8944167457841851E-8</v>
      </c>
      <c r="L55" s="131"/>
      <c r="N55" s="171"/>
    </row>
    <row r="56" spans="1:14">
      <c r="A56" s="173" t="s">
        <v>260</v>
      </c>
      <c r="B56" s="131"/>
      <c r="C56" s="178" t="s">
        <v>290</v>
      </c>
      <c r="D56" s="167"/>
      <c r="E56" s="64">
        <v>0</v>
      </c>
      <c r="F56" s="80"/>
      <c r="G56" s="99">
        <f t="shared" si="0"/>
        <v>0</v>
      </c>
      <c r="H56" s="88"/>
      <c r="I56" s="64">
        <v>3126</v>
      </c>
      <c r="J56" s="131"/>
      <c r="K56" s="99">
        <f t="shared" si="1"/>
        <v>6.0826836025642884E-8</v>
      </c>
      <c r="L56" s="131"/>
    </row>
    <row r="57" spans="1:14">
      <c r="A57" s="173" t="s">
        <v>261</v>
      </c>
      <c r="B57" s="131"/>
      <c r="C57" s="178" t="s">
        <v>291</v>
      </c>
      <c r="D57" s="167"/>
      <c r="E57" s="64">
        <v>1323</v>
      </c>
      <c r="F57" s="80"/>
      <c r="G57" s="99">
        <f t="shared" si="0"/>
        <v>5.9076402560582837E-8</v>
      </c>
      <c r="H57" s="88"/>
      <c r="I57" s="64">
        <v>10648</v>
      </c>
      <c r="J57" s="131"/>
      <c r="K57" s="99">
        <f t="shared" si="1"/>
        <v>2.0719262635989936E-7</v>
      </c>
      <c r="L57" s="131"/>
      <c r="N57" s="171"/>
    </row>
    <row r="58" spans="1:14" ht="22.5" thickBot="1">
      <c r="A58" s="173" t="s">
        <v>262</v>
      </c>
      <c r="B58" s="131"/>
      <c r="C58" s="178" t="s">
        <v>292</v>
      </c>
      <c r="D58" s="167"/>
      <c r="E58" s="64">
        <v>2442</v>
      </c>
      <c r="F58" s="80"/>
      <c r="G58" s="99">
        <f t="shared" si="0"/>
        <v>1.0904351855853612E-7</v>
      </c>
      <c r="H58" s="88"/>
      <c r="I58" s="64">
        <v>7296</v>
      </c>
      <c r="J58" s="131"/>
      <c r="K58" s="99">
        <f t="shared" si="1"/>
        <v>1.4196820078153885E-7</v>
      </c>
      <c r="L58" s="131"/>
      <c r="N58" s="171"/>
    </row>
    <row r="59" spans="1:14" ht="22.5" thickBot="1">
      <c r="A59" s="174" t="s">
        <v>2</v>
      </c>
      <c r="B59" s="170"/>
      <c r="D59" s="174"/>
      <c r="E59" s="431">
        <f>SUM(E8:E58)</f>
        <v>22394728566</v>
      </c>
      <c r="F59" s="432"/>
      <c r="G59" s="433">
        <f>SUM(G8:G58)</f>
        <v>0.99999999999999989</v>
      </c>
      <c r="H59" s="432"/>
      <c r="I59" s="431">
        <f>SUM(I8:I58)</f>
        <v>51391790273</v>
      </c>
      <c r="J59" s="432"/>
      <c r="K59" s="433">
        <f>SUM(K8:K58)</f>
        <v>0.99999999999999978</v>
      </c>
      <c r="L59" s="131"/>
    </row>
    <row r="60" spans="1:14" ht="22.5" thickTop="1"/>
  </sheetData>
  <autoFilter ref="A7:L59" xr:uid="{00000000-0009-0000-0000-00000C000000}">
    <sortState xmlns:xlrd2="http://schemas.microsoft.com/office/spreadsheetml/2017/richdata2" ref="A8:L58">
      <sortCondition sortBy="cellColor" ref="I8:I58" dxfId="4"/>
      <sortCondition sortBy="cellColor" ref="E8:E58" dxfId="3"/>
      <sortCondition sortBy="cellColor" ref="E8:E58" dxfId="2"/>
      <sortCondition descending="1" sortBy="cellColor" ref="E8:E58" dxfId="1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55:A1048576 A1:A13 A20:A53">
    <cfRule type="duplicateValues" dxfId="0" priority="3"/>
  </conditionalFormatting>
  <pageMargins left="0.7" right="0.7" top="0.75" bottom="0.75" header="0.3" footer="0.3"/>
  <pageSetup paperSize="9" scale="3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G59"/>
  <sheetViews>
    <sheetView rightToLeft="1" view="pageBreakPreview" zoomScale="90" zoomScaleNormal="100" zoomScaleSheetLayoutView="90" workbookViewId="0">
      <selection activeCell="T2" sqref="T2"/>
    </sheetView>
  </sheetViews>
  <sheetFormatPr defaultColWidth="9.140625" defaultRowHeight="30.75" customHeight="1"/>
  <cols>
    <col min="1" max="1" width="37.5703125" style="127" customWidth="1"/>
    <col min="2" max="2" width="0.5703125" style="127" customWidth="1"/>
    <col min="3" max="3" width="14" style="127" customWidth="1"/>
    <col min="4" max="4" width="0.42578125" style="127" customWidth="1"/>
    <col min="5" max="5" width="14" style="127" customWidth="1"/>
    <col min="6" max="6" width="0.5703125" style="127" customWidth="1"/>
    <col min="7" max="7" width="22.5703125" style="73" customWidth="1"/>
    <col min="8" max="8" width="0.42578125" style="73" hidden="1" customWidth="1"/>
    <col min="9" max="9" width="17" style="73" customWidth="1"/>
    <col min="10" max="10" width="0.7109375" style="73" customWidth="1"/>
    <col min="11" max="11" width="22.5703125" style="73" customWidth="1"/>
    <col min="12" max="12" width="0.7109375" style="73" customWidth="1"/>
    <col min="13" max="13" width="24.5703125" style="73" customWidth="1"/>
    <col min="14" max="14" width="0.5703125" style="73" customWidth="1"/>
    <col min="15" max="15" width="18.140625" style="73" customWidth="1"/>
    <col min="16" max="16" width="0.5703125" style="73" customWidth="1"/>
    <col min="17" max="17" width="26.140625" style="73" customWidth="1"/>
    <col min="18" max="18" width="4.28515625" style="127" customWidth="1"/>
    <col min="19" max="19" width="6.7109375" style="194" customWidth="1"/>
    <col min="20" max="20" width="9.42578125" style="192" customWidth="1"/>
    <col min="21" max="21" width="14.5703125" style="127" bestFit="1" customWidth="1"/>
    <col min="22" max="22" width="16" style="192" customWidth="1"/>
    <col min="23" max="23" width="6.42578125" style="127" customWidth="1"/>
    <col min="24" max="24" width="17.85546875" style="127" customWidth="1"/>
    <col min="25" max="25" width="15.42578125" style="127" customWidth="1"/>
    <col min="26" max="26" width="3.28515625" style="127" customWidth="1"/>
    <col min="27" max="27" width="4.28515625" style="127" customWidth="1"/>
    <col min="28" max="28" width="7.5703125" style="194" customWidth="1"/>
    <col min="29" max="29" width="13.85546875" style="192" customWidth="1"/>
    <col min="30" max="30" width="6.42578125" style="127" customWidth="1"/>
    <col min="31" max="31" width="16" style="192" customWidth="1"/>
    <col min="32" max="32" width="6.42578125" style="127" customWidth="1"/>
    <col min="33" max="33" width="13.140625" style="127" customWidth="1"/>
    <col min="34" max="34" width="21" style="127" customWidth="1"/>
    <col min="35" max="16384" width="9.140625" style="127"/>
  </cols>
  <sheetData>
    <row r="1" spans="1:33" s="100" customFormat="1" ht="24.6" customHeight="1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S1" s="195"/>
      <c r="T1" s="193"/>
      <c r="V1" s="193"/>
      <c r="AB1" s="195"/>
      <c r="AC1" s="193"/>
      <c r="AE1" s="193"/>
    </row>
    <row r="2" spans="1:33" s="100" customFormat="1" ht="24.6" customHeight="1">
      <c r="A2" s="401" t="s">
        <v>50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S2" s="195"/>
      <c r="T2" s="193"/>
      <c r="V2" s="193"/>
      <c r="AB2" s="195"/>
      <c r="AC2" s="193"/>
      <c r="AE2" s="193"/>
    </row>
    <row r="3" spans="1:33" s="100" customFormat="1" ht="24.6" customHeight="1">
      <c r="A3" s="401" t="str">
        <f>' سهام'!A3:W3</f>
        <v>برای ماه منتهی به 1403/12/30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S3" s="195"/>
      <c r="T3" s="193"/>
      <c r="V3" s="193"/>
      <c r="AB3" s="195"/>
      <c r="AC3" s="193"/>
      <c r="AE3" s="193"/>
    </row>
    <row r="4" spans="1:33" ht="30.75" customHeight="1">
      <c r="A4" s="408" t="s">
        <v>153</v>
      </c>
      <c r="B4" s="408"/>
      <c r="C4" s="408"/>
      <c r="D4" s="408"/>
      <c r="E4" s="408"/>
      <c r="F4" s="408"/>
      <c r="G4" s="408"/>
      <c r="H4" s="69"/>
      <c r="I4" s="70"/>
      <c r="J4" s="70"/>
      <c r="K4" s="70"/>
      <c r="L4" s="70"/>
      <c r="M4" s="70"/>
      <c r="N4" s="70"/>
      <c r="O4" s="67"/>
      <c r="P4" s="70"/>
      <c r="Q4" s="70"/>
    </row>
    <row r="5" spans="1:33" ht="21.6" customHeight="1" thickBot="1">
      <c r="A5" s="190"/>
      <c r="B5" s="409"/>
      <c r="C5" s="409"/>
      <c r="D5" s="409"/>
      <c r="E5" s="409"/>
      <c r="F5" s="158"/>
      <c r="G5" s="410" t="s">
        <v>217</v>
      </c>
      <c r="H5" s="410"/>
      <c r="I5" s="410"/>
      <c r="J5" s="410"/>
      <c r="K5" s="410"/>
      <c r="L5" s="70"/>
      <c r="M5" s="410" t="s">
        <v>218</v>
      </c>
      <c r="N5" s="410"/>
      <c r="O5" s="410"/>
      <c r="P5" s="410"/>
      <c r="Q5" s="410"/>
    </row>
    <row r="6" spans="1:33" ht="42" customHeight="1" thickBot="1">
      <c r="A6" s="19" t="s">
        <v>32</v>
      </c>
      <c r="B6" s="159"/>
      <c r="C6" s="160" t="s">
        <v>21</v>
      </c>
      <c r="D6" s="159"/>
      <c r="E6" s="160" t="s">
        <v>29</v>
      </c>
      <c r="F6" s="159"/>
      <c r="G6" s="71" t="s">
        <v>51</v>
      </c>
      <c r="H6" s="72"/>
      <c r="I6" s="71" t="s">
        <v>34</v>
      </c>
      <c r="J6" s="72"/>
      <c r="K6" s="71" t="s">
        <v>35</v>
      </c>
      <c r="L6" s="70"/>
      <c r="M6" s="71" t="s">
        <v>51</v>
      </c>
      <c r="N6" s="72"/>
      <c r="O6" s="71" t="s">
        <v>34</v>
      </c>
      <c r="P6" s="72"/>
      <c r="Q6" s="71" t="s">
        <v>35</v>
      </c>
    </row>
    <row r="7" spans="1:33" ht="30" customHeight="1">
      <c r="A7" s="197" t="s">
        <v>165</v>
      </c>
      <c r="B7" s="163"/>
      <c r="C7" s="162" t="s">
        <v>167</v>
      </c>
      <c r="D7" s="100"/>
      <c r="E7" s="84" t="s">
        <v>248</v>
      </c>
      <c r="F7" s="100"/>
      <c r="G7" s="162">
        <v>6119056426</v>
      </c>
      <c r="H7" s="162"/>
      <c r="I7" s="162">
        <v>0</v>
      </c>
      <c r="J7" s="162"/>
      <c r="K7" s="162">
        <f>G7+I7</f>
        <v>6119056426</v>
      </c>
      <c r="L7" s="162"/>
      <c r="M7" s="162">
        <v>18221141186</v>
      </c>
      <c r="N7" s="162"/>
      <c r="O7" s="162">
        <v>0</v>
      </c>
      <c r="P7" s="162"/>
      <c r="Q7" s="162">
        <f>M7+O7</f>
        <v>18221141186</v>
      </c>
      <c r="S7" s="196"/>
      <c r="U7" s="203"/>
      <c r="W7" s="199"/>
      <c r="X7" s="136"/>
      <c r="AB7" s="196"/>
      <c r="AF7" s="199"/>
      <c r="AG7" s="136"/>
    </row>
    <row r="8" spans="1:33" ht="30" customHeight="1">
      <c r="A8" s="197" t="s">
        <v>104</v>
      </c>
      <c r="B8" s="163"/>
      <c r="C8" s="162" t="s">
        <v>105</v>
      </c>
      <c r="D8" s="100"/>
      <c r="E8" s="84" t="s">
        <v>249</v>
      </c>
      <c r="F8" s="100"/>
      <c r="G8" s="162">
        <v>0</v>
      </c>
      <c r="H8" s="162"/>
      <c r="I8" s="162">
        <v>0</v>
      </c>
      <c r="J8" s="162"/>
      <c r="K8" s="162">
        <f t="shared" ref="K8:K57" si="0">G8+I8</f>
        <v>0</v>
      </c>
      <c r="L8" s="162"/>
      <c r="M8" s="162">
        <v>1298748528</v>
      </c>
      <c r="N8" s="162"/>
      <c r="O8" s="162">
        <v>0</v>
      </c>
      <c r="P8" s="162"/>
      <c r="Q8" s="162">
        <f t="shared" ref="Q8:Q57" si="1">M8+O8</f>
        <v>1298748528</v>
      </c>
      <c r="R8" s="203"/>
      <c r="S8" s="193"/>
      <c r="U8" s="203"/>
      <c r="W8" s="199"/>
      <c r="X8" s="136"/>
      <c r="AB8" s="195"/>
      <c r="AD8" s="199"/>
      <c r="AF8" s="199"/>
      <c r="AG8" s="136"/>
    </row>
    <row r="9" spans="1:33" ht="30" customHeight="1">
      <c r="A9" s="197" t="s">
        <v>188</v>
      </c>
      <c r="B9" s="163"/>
      <c r="C9" s="162" t="s">
        <v>192</v>
      </c>
      <c r="D9" s="100"/>
      <c r="E9" s="84" t="s">
        <v>249</v>
      </c>
      <c r="F9" s="100"/>
      <c r="G9" s="162">
        <v>2178216484</v>
      </c>
      <c r="H9" s="162"/>
      <c r="I9" s="162">
        <v>0</v>
      </c>
      <c r="J9" s="162"/>
      <c r="K9" s="162">
        <f t="shared" si="0"/>
        <v>2178216484</v>
      </c>
      <c r="L9" s="162"/>
      <c r="M9" s="162">
        <v>5610441120</v>
      </c>
      <c r="N9" s="162"/>
      <c r="O9" s="162">
        <v>0</v>
      </c>
      <c r="P9" s="162"/>
      <c r="Q9" s="162">
        <f t="shared" si="1"/>
        <v>5610441120</v>
      </c>
      <c r="R9" s="203"/>
      <c r="S9" s="193"/>
      <c r="U9" s="203"/>
      <c r="W9" s="199"/>
      <c r="X9" s="136"/>
      <c r="AB9" s="195"/>
      <c r="AD9" s="199"/>
      <c r="AF9" s="199"/>
      <c r="AG9" s="136"/>
    </row>
    <row r="10" spans="1:33" ht="30" customHeight="1">
      <c r="A10" s="197" t="s">
        <v>117</v>
      </c>
      <c r="B10" s="163"/>
      <c r="C10" s="162" t="s">
        <v>121</v>
      </c>
      <c r="D10" s="100"/>
      <c r="E10" s="84" t="s">
        <v>250</v>
      </c>
      <c r="F10" s="100"/>
      <c r="G10" s="162">
        <v>8640604737</v>
      </c>
      <c r="H10" s="162"/>
      <c r="I10" s="162">
        <v>0</v>
      </c>
      <c r="J10" s="162"/>
      <c r="K10" s="162">
        <f t="shared" si="0"/>
        <v>8640604737</v>
      </c>
      <c r="L10" s="162"/>
      <c r="M10" s="162">
        <v>26679448891</v>
      </c>
      <c r="N10" s="162"/>
      <c r="O10" s="162">
        <v>0</v>
      </c>
      <c r="P10" s="162"/>
      <c r="Q10" s="162">
        <f t="shared" si="1"/>
        <v>26679448891</v>
      </c>
      <c r="S10" s="193"/>
      <c r="U10" s="203"/>
      <c r="W10" s="199"/>
      <c r="X10" s="136"/>
      <c r="AB10" s="195"/>
      <c r="AD10" s="205"/>
      <c r="AF10" s="199"/>
      <c r="AG10" s="136"/>
    </row>
    <row r="11" spans="1:33" ht="30" customHeight="1">
      <c r="A11" s="197" t="s">
        <v>189</v>
      </c>
      <c r="B11" s="163"/>
      <c r="C11" s="162" t="s">
        <v>193</v>
      </c>
      <c r="D11" s="100"/>
      <c r="E11" s="84" t="s">
        <v>250</v>
      </c>
      <c r="F11" s="100"/>
      <c r="G11" s="162">
        <v>6428119792</v>
      </c>
      <c r="H11" s="162"/>
      <c r="I11" s="162">
        <v>0</v>
      </c>
      <c r="J11" s="162"/>
      <c r="K11" s="162">
        <f t="shared" si="0"/>
        <v>6428119792</v>
      </c>
      <c r="L11" s="162"/>
      <c r="M11" s="162">
        <v>16822224014</v>
      </c>
      <c r="N11" s="162"/>
      <c r="O11" s="162">
        <v>0</v>
      </c>
      <c r="P11" s="162"/>
      <c r="Q11" s="162">
        <f t="shared" si="1"/>
        <v>16822224014</v>
      </c>
      <c r="S11" s="193"/>
      <c r="U11" s="203"/>
      <c r="W11" s="199"/>
      <c r="X11" s="136"/>
      <c r="AB11" s="195"/>
      <c r="AD11" s="205"/>
      <c r="AF11" s="199"/>
      <c r="AG11" s="136"/>
    </row>
    <row r="12" spans="1:33" ht="30" customHeight="1">
      <c r="A12" s="197" t="s">
        <v>114</v>
      </c>
      <c r="B12" s="163"/>
      <c r="C12" s="162" t="s">
        <v>81</v>
      </c>
      <c r="D12" s="100"/>
      <c r="E12" s="84" t="s">
        <v>81</v>
      </c>
      <c r="F12" s="100"/>
      <c r="G12" s="162">
        <v>0</v>
      </c>
      <c r="H12" s="162"/>
      <c r="I12" s="162">
        <v>0</v>
      </c>
      <c r="J12" s="162"/>
      <c r="K12" s="162">
        <f t="shared" si="0"/>
        <v>0</v>
      </c>
      <c r="L12" s="162"/>
      <c r="M12" s="162">
        <v>2083471022</v>
      </c>
      <c r="N12" s="162"/>
      <c r="O12" s="162">
        <v>0</v>
      </c>
      <c r="P12" s="162"/>
      <c r="Q12" s="162">
        <f t="shared" si="1"/>
        <v>2083471022</v>
      </c>
      <c r="S12" s="193"/>
      <c r="U12" s="203"/>
      <c r="W12" s="199"/>
      <c r="X12" s="136"/>
      <c r="AB12" s="195"/>
      <c r="AD12" s="205"/>
      <c r="AF12" s="199"/>
      <c r="AG12" s="136"/>
    </row>
    <row r="13" spans="1:33" ht="30" customHeight="1">
      <c r="A13" s="197" t="s">
        <v>196</v>
      </c>
      <c r="B13" s="163"/>
      <c r="C13" s="162" t="s">
        <v>81</v>
      </c>
      <c r="D13" s="100"/>
      <c r="E13" s="84" t="s">
        <v>81</v>
      </c>
      <c r="F13" s="100"/>
      <c r="G13" s="162">
        <v>549999999</v>
      </c>
      <c r="H13" s="162"/>
      <c r="I13" s="162">
        <v>0</v>
      </c>
      <c r="J13" s="162"/>
      <c r="K13" s="162">
        <f t="shared" si="0"/>
        <v>549999999</v>
      </c>
      <c r="L13" s="162"/>
      <c r="M13" s="162">
        <v>1578173525</v>
      </c>
      <c r="N13" s="162"/>
      <c r="O13" s="162">
        <v>0</v>
      </c>
      <c r="P13" s="162"/>
      <c r="Q13" s="162">
        <f t="shared" si="1"/>
        <v>1578173525</v>
      </c>
      <c r="S13" s="193"/>
      <c r="U13" s="203"/>
      <c r="W13" s="199"/>
      <c r="X13" s="136"/>
      <c r="AB13" s="195"/>
      <c r="AD13" s="205"/>
      <c r="AF13" s="199"/>
      <c r="AG13" s="136"/>
    </row>
    <row r="14" spans="1:33" ht="30" customHeight="1">
      <c r="A14" s="197" t="s">
        <v>211</v>
      </c>
      <c r="B14" s="163"/>
      <c r="C14" s="162" t="s">
        <v>81</v>
      </c>
      <c r="D14" s="100"/>
      <c r="E14" s="84" t="s">
        <v>81</v>
      </c>
      <c r="F14" s="100"/>
      <c r="G14" s="162">
        <v>432162745</v>
      </c>
      <c r="H14" s="162"/>
      <c r="I14" s="162">
        <v>2707444</v>
      </c>
      <c r="J14" s="162"/>
      <c r="K14" s="162">
        <f t="shared" si="0"/>
        <v>434870189</v>
      </c>
      <c r="L14" s="162"/>
      <c r="M14" s="162">
        <v>688259177</v>
      </c>
      <c r="N14" s="162"/>
      <c r="O14" s="162">
        <v>0</v>
      </c>
      <c r="P14" s="162"/>
      <c r="Q14" s="162">
        <f t="shared" si="1"/>
        <v>688259177</v>
      </c>
      <c r="S14" s="193"/>
      <c r="U14" s="203"/>
      <c r="W14" s="199"/>
      <c r="X14" s="136"/>
      <c r="AB14" s="195"/>
      <c r="AD14" s="205"/>
      <c r="AF14" s="199"/>
      <c r="AG14" s="136"/>
    </row>
    <row r="15" spans="1:33" ht="30" customHeight="1">
      <c r="A15" s="197" t="s">
        <v>106</v>
      </c>
      <c r="B15" s="163"/>
      <c r="C15" s="162" t="s">
        <v>81</v>
      </c>
      <c r="D15" s="100"/>
      <c r="E15" s="84" t="s">
        <v>81</v>
      </c>
      <c r="F15" s="100"/>
      <c r="G15" s="162">
        <v>4571</v>
      </c>
      <c r="H15" s="162"/>
      <c r="I15" s="162">
        <v>0</v>
      </c>
      <c r="J15" s="162"/>
      <c r="K15" s="162">
        <f t="shared" si="0"/>
        <v>4571</v>
      </c>
      <c r="L15" s="162"/>
      <c r="M15" s="162">
        <v>4571</v>
      </c>
      <c r="N15" s="162"/>
      <c r="O15" s="162">
        <v>0</v>
      </c>
      <c r="P15" s="162"/>
      <c r="Q15" s="162">
        <f t="shared" si="1"/>
        <v>4571</v>
      </c>
      <c r="S15" s="193"/>
      <c r="U15" s="203"/>
      <c r="W15" s="199"/>
      <c r="X15" s="136"/>
      <c r="AB15" s="195"/>
      <c r="AD15" s="205"/>
      <c r="AF15" s="199"/>
      <c r="AG15" s="136"/>
    </row>
    <row r="16" spans="1:33" ht="30" customHeight="1">
      <c r="A16" s="197" t="s">
        <v>162</v>
      </c>
      <c r="B16" s="163"/>
      <c r="C16" s="162" t="s">
        <v>81</v>
      </c>
      <c r="D16" s="100"/>
      <c r="E16" s="84" t="s">
        <v>81</v>
      </c>
      <c r="F16" s="100"/>
      <c r="G16" s="162">
        <v>352687817</v>
      </c>
      <c r="H16" s="162"/>
      <c r="I16" s="162">
        <v>3247143</v>
      </c>
      <c r="J16" s="162"/>
      <c r="K16" s="162">
        <f t="shared" si="0"/>
        <v>355934960</v>
      </c>
      <c r="L16" s="162"/>
      <c r="M16" s="162">
        <v>1864206995</v>
      </c>
      <c r="N16" s="162"/>
      <c r="O16" s="162">
        <v>3247143</v>
      </c>
      <c r="P16" s="162"/>
      <c r="Q16" s="162">
        <f t="shared" si="1"/>
        <v>1867454138</v>
      </c>
      <c r="S16" s="193"/>
      <c r="U16" s="203"/>
      <c r="W16" s="199"/>
      <c r="X16" s="136"/>
      <c r="AB16" s="195"/>
      <c r="AD16" s="205"/>
      <c r="AF16" s="199"/>
      <c r="AG16" s="136"/>
    </row>
    <row r="17" spans="1:33" ht="30" customHeight="1">
      <c r="A17" s="197" t="s">
        <v>197</v>
      </c>
      <c r="B17" s="163"/>
      <c r="C17" s="162" t="s">
        <v>81</v>
      </c>
      <c r="D17" s="100"/>
      <c r="E17" s="84" t="s">
        <v>81</v>
      </c>
      <c r="F17" s="100"/>
      <c r="G17" s="162">
        <v>2129999998</v>
      </c>
      <c r="H17" s="162"/>
      <c r="I17" s="162">
        <v>0</v>
      </c>
      <c r="J17" s="162"/>
      <c r="K17" s="162">
        <f t="shared" si="0"/>
        <v>2129999998</v>
      </c>
      <c r="L17" s="162"/>
      <c r="M17" s="162">
        <v>4401999998</v>
      </c>
      <c r="N17" s="162"/>
      <c r="O17" s="162">
        <v>0</v>
      </c>
      <c r="P17" s="162"/>
      <c r="Q17" s="162">
        <f t="shared" si="1"/>
        <v>4401999998</v>
      </c>
      <c r="S17" s="193"/>
      <c r="U17" s="203"/>
      <c r="W17" s="199"/>
      <c r="X17" s="136"/>
      <c r="AB17" s="195"/>
      <c r="AD17" s="205"/>
      <c r="AF17" s="199"/>
      <c r="AG17" s="136"/>
    </row>
    <row r="18" spans="1:33" ht="30" customHeight="1">
      <c r="A18" s="197" t="s">
        <v>123</v>
      </c>
      <c r="B18" s="163"/>
      <c r="C18" s="162" t="s">
        <v>81</v>
      </c>
      <c r="D18" s="100"/>
      <c r="E18" s="84" t="s">
        <v>81</v>
      </c>
      <c r="F18" s="100"/>
      <c r="G18" s="162">
        <v>0</v>
      </c>
      <c r="H18" s="162"/>
      <c r="I18" s="162">
        <v>0</v>
      </c>
      <c r="J18" s="162"/>
      <c r="K18" s="162">
        <f t="shared" si="0"/>
        <v>0</v>
      </c>
      <c r="L18" s="162"/>
      <c r="M18" s="162">
        <v>1793</v>
      </c>
      <c r="N18" s="162"/>
      <c r="O18" s="162">
        <v>0</v>
      </c>
      <c r="P18" s="162"/>
      <c r="Q18" s="162">
        <f t="shared" si="1"/>
        <v>1793</v>
      </c>
      <c r="S18" s="193"/>
      <c r="U18" s="203"/>
      <c r="W18" s="199"/>
      <c r="X18" s="136"/>
      <c r="AB18" s="195"/>
      <c r="AD18" s="205"/>
      <c r="AF18" s="199"/>
      <c r="AG18" s="136"/>
    </row>
    <row r="19" spans="1:33" ht="30" customHeight="1">
      <c r="A19" s="197" t="s">
        <v>200</v>
      </c>
      <c r="B19" s="163"/>
      <c r="C19" s="162" t="s">
        <v>81</v>
      </c>
      <c r="D19" s="100"/>
      <c r="E19" s="84" t="s">
        <v>81</v>
      </c>
      <c r="F19" s="100"/>
      <c r="G19" s="162">
        <v>250000002</v>
      </c>
      <c r="H19" s="162"/>
      <c r="I19" s="162">
        <v>0</v>
      </c>
      <c r="J19" s="162"/>
      <c r="K19" s="162">
        <f t="shared" si="0"/>
        <v>250000002</v>
      </c>
      <c r="L19" s="162"/>
      <c r="M19" s="162">
        <v>591666655</v>
      </c>
      <c r="N19" s="162"/>
      <c r="O19" s="162">
        <v>0</v>
      </c>
      <c r="P19" s="162"/>
      <c r="Q19" s="162">
        <f t="shared" si="1"/>
        <v>591666655</v>
      </c>
      <c r="S19" s="193"/>
      <c r="U19" s="203"/>
      <c r="W19" s="199"/>
      <c r="X19" s="136"/>
      <c r="AB19" s="195"/>
      <c r="AD19" s="205"/>
      <c r="AF19" s="199"/>
      <c r="AG19" s="136"/>
    </row>
    <row r="20" spans="1:33" ht="30" customHeight="1">
      <c r="A20" s="197" t="s">
        <v>98</v>
      </c>
      <c r="B20" s="163"/>
      <c r="C20" s="162" t="s">
        <v>81</v>
      </c>
      <c r="D20" s="100"/>
      <c r="E20" s="84" t="s">
        <v>81</v>
      </c>
      <c r="F20" s="100"/>
      <c r="G20" s="162">
        <v>2745</v>
      </c>
      <c r="H20" s="162"/>
      <c r="I20" s="162">
        <v>0</v>
      </c>
      <c r="J20" s="162"/>
      <c r="K20" s="162">
        <f t="shared" si="0"/>
        <v>2745</v>
      </c>
      <c r="L20" s="162"/>
      <c r="M20" s="162">
        <v>7871</v>
      </c>
      <c r="N20" s="162"/>
      <c r="O20" s="162">
        <v>0</v>
      </c>
      <c r="P20" s="162"/>
      <c r="Q20" s="162">
        <f t="shared" si="1"/>
        <v>7871</v>
      </c>
      <c r="S20" s="193"/>
      <c r="U20" s="203"/>
      <c r="W20" s="199"/>
      <c r="X20" s="136"/>
      <c r="AB20" s="195"/>
      <c r="AD20" s="205"/>
      <c r="AF20" s="199"/>
      <c r="AG20" s="136"/>
    </row>
    <row r="21" spans="1:33" ht="30" customHeight="1">
      <c r="A21" s="197" t="s">
        <v>108</v>
      </c>
      <c r="B21" s="163"/>
      <c r="C21" s="162" t="s">
        <v>81</v>
      </c>
      <c r="D21" s="100"/>
      <c r="E21" s="84" t="s">
        <v>81</v>
      </c>
      <c r="F21" s="100"/>
      <c r="G21" s="162">
        <v>0</v>
      </c>
      <c r="H21" s="162"/>
      <c r="I21" s="162">
        <v>0</v>
      </c>
      <c r="J21" s="162"/>
      <c r="K21" s="162">
        <f t="shared" si="0"/>
        <v>0</v>
      </c>
      <c r="L21" s="162"/>
      <c r="M21" s="162">
        <v>459891</v>
      </c>
      <c r="N21" s="162"/>
      <c r="O21" s="162">
        <v>0</v>
      </c>
      <c r="P21" s="162"/>
      <c r="Q21" s="162">
        <f t="shared" si="1"/>
        <v>459891</v>
      </c>
      <c r="S21" s="193"/>
      <c r="U21" s="203"/>
      <c r="W21" s="199"/>
      <c r="X21" s="136"/>
      <c r="AB21" s="195"/>
      <c r="AD21" s="205"/>
      <c r="AF21" s="199"/>
      <c r="AG21" s="136"/>
    </row>
    <row r="22" spans="1:33" ht="30" customHeight="1">
      <c r="A22" s="197" t="s">
        <v>203</v>
      </c>
      <c r="B22" s="163"/>
      <c r="C22" s="162" t="s">
        <v>81</v>
      </c>
      <c r="D22" s="100"/>
      <c r="E22" s="84" t="s">
        <v>81</v>
      </c>
      <c r="F22" s="100"/>
      <c r="G22" s="162">
        <v>1849382202</v>
      </c>
      <c r="H22" s="162"/>
      <c r="I22" s="162">
        <v>-300525</v>
      </c>
      <c r="J22" s="162"/>
      <c r="K22" s="162">
        <f t="shared" si="0"/>
        <v>1849081677</v>
      </c>
      <c r="L22" s="162"/>
      <c r="M22" s="162">
        <v>3221504472</v>
      </c>
      <c r="N22" s="162"/>
      <c r="O22" s="162">
        <v>-7212603</v>
      </c>
      <c r="P22" s="162"/>
      <c r="Q22" s="162">
        <f t="shared" si="1"/>
        <v>3214291869</v>
      </c>
      <c r="S22" s="193"/>
      <c r="U22" s="203"/>
      <c r="W22" s="199"/>
      <c r="X22" s="136"/>
      <c r="AB22" s="195"/>
      <c r="AD22" s="205"/>
      <c r="AF22" s="199"/>
      <c r="AG22" s="136"/>
    </row>
    <row r="23" spans="1:33" ht="30" customHeight="1">
      <c r="A23" s="197" t="s">
        <v>159</v>
      </c>
      <c r="B23" s="163"/>
      <c r="C23" s="162" t="s">
        <v>81</v>
      </c>
      <c r="D23" s="100"/>
      <c r="E23" s="84" t="s">
        <v>81</v>
      </c>
      <c r="F23" s="100"/>
      <c r="G23" s="162">
        <v>0</v>
      </c>
      <c r="H23" s="162"/>
      <c r="I23" s="162">
        <v>0</v>
      </c>
      <c r="J23" s="162"/>
      <c r="K23" s="162">
        <f t="shared" si="0"/>
        <v>0</v>
      </c>
      <c r="L23" s="162"/>
      <c r="M23" s="162">
        <v>94022864</v>
      </c>
      <c r="N23" s="162"/>
      <c r="O23" s="162">
        <v>275436</v>
      </c>
      <c r="P23" s="162"/>
      <c r="Q23" s="162">
        <f t="shared" si="1"/>
        <v>94298300</v>
      </c>
      <c r="S23" s="193"/>
      <c r="U23" s="203"/>
      <c r="W23" s="199"/>
      <c r="X23" s="136"/>
      <c r="AB23" s="195"/>
      <c r="AD23" s="205"/>
      <c r="AF23" s="199"/>
      <c r="AG23" s="136"/>
    </row>
    <row r="24" spans="1:33" ht="30" customHeight="1">
      <c r="A24" s="197" t="s">
        <v>210</v>
      </c>
      <c r="B24" s="163"/>
      <c r="C24" s="162" t="s">
        <v>81</v>
      </c>
      <c r="D24" s="100"/>
      <c r="E24" s="84" t="s">
        <v>81</v>
      </c>
      <c r="F24" s="100"/>
      <c r="G24" s="162">
        <v>1002739740</v>
      </c>
      <c r="H24" s="162"/>
      <c r="I24" s="162">
        <v>0</v>
      </c>
      <c r="J24" s="162"/>
      <c r="K24" s="162">
        <f t="shared" si="0"/>
        <v>1002739740</v>
      </c>
      <c r="L24" s="162"/>
      <c r="M24" s="162">
        <v>1069589056</v>
      </c>
      <c r="N24" s="162"/>
      <c r="O24" s="162">
        <v>-1474953</v>
      </c>
      <c r="P24" s="162"/>
      <c r="Q24" s="162">
        <f t="shared" si="1"/>
        <v>1068114103</v>
      </c>
      <c r="S24" s="193"/>
      <c r="U24" s="203"/>
      <c r="W24" s="199"/>
      <c r="X24" s="136"/>
      <c r="AB24" s="195"/>
      <c r="AD24" s="205"/>
      <c r="AF24" s="199"/>
      <c r="AG24" s="136"/>
    </row>
    <row r="25" spans="1:33" ht="30" customHeight="1">
      <c r="A25" s="197" t="s">
        <v>194</v>
      </c>
      <c r="B25" s="163"/>
      <c r="C25" s="162" t="s">
        <v>81</v>
      </c>
      <c r="D25" s="100"/>
      <c r="E25" s="84" t="s">
        <v>81</v>
      </c>
      <c r="F25" s="100"/>
      <c r="G25" s="162">
        <v>135070891</v>
      </c>
      <c r="H25" s="162"/>
      <c r="I25" s="162">
        <v>0</v>
      </c>
      <c r="J25" s="162"/>
      <c r="K25" s="162">
        <f t="shared" si="0"/>
        <v>135070891</v>
      </c>
      <c r="L25" s="162"/>
      <c r="M25" s="162">
        <v>808164246</v>
      </c>
      <c r="N25" s="162"/>
      <c r="O25" s="162">
        <v>0</v>
      </c>
      <c r="P25" s="162"/>
      <c r="Q25" s="162">
        <f t="shared" si="1"/>
        <v>808164246</v>
      </c>
      <c r="S25" s="193"/>
      <c r="U25" s="203"/>
      <c r="W25" s="199"/>
      <c r="X25" s="136"/>
      <c r="AB25" s="195"/>
      <c r="AD25" s="205"/>
      <c r="AF25" s="199"/>
      <c r="AG25" s="136"/>
    </row>
    <row r="26" spans="1:33" ht="30" customHeight="1">
      <c r="A26" s="197" t="s">
        <v>205</v>
      </c>
      <c r="B26" s="163"/>
      <c r="C26" s="162" t="s">
        <v>81</v>
      </c>
      <c r="D26" s="100"/>
      <c r="E26" s="84" t="s">
        <v>81</v>
      </c>
      <c r="F26" s="100"/>
      <c r="G26" s="162">
        <v>1444931232</v>
      </c>
      <c r="H26" s="162"/>
      <c r="I26" s="162">
        <v>-38916</v>
      </c>
      <c r="J26" s="162"/>
      <c r="K26" s="162">
        <f t="shared" si="0"/>
        <v>1444892316</v>
      </c>
      <c r="L26" s="162"/>
      <c r="M26" s="162">
        <v>2750030412</v>
      </c>
      <c r="N26" s="162"/>
      <c r="O26" s="162">
        <v>-1128568</v>
      </c>
      <c r="P26" s="162"/>
      <c r="Q26" s="162">
        <f t="shared" si="1"/>
        <v>2748901844</v>
      </c>
      <c r="S26" s="193"/>
      <c r="U26" s="203"/>
      <c r="W26" s="199"/>
      <c r="X26" s="136"/>
      <c r="AB26" s="195"/>
      <c r="AD26" s="205"/>
      <c r="AF26" s="199"/>
      <c r="AG26" s="136"/>
    </row>
    <row r="27" spans="1:33" ht="30" customHeight="1">
      <c r="A27" s="197" t="s">
        <v>111</v>
      </c>
      <c r="B27" s="163"/>
      <c r="C27" s="162" t="s">
        <v>81</v>
      </c>
      <c r="D27" s="100"/>
      <c r="E27" s="84" t="s">
        <v>81</v>
      </c>
      <c r="F27" s="100"/>
      <c r="G27" s="162">
        <v>0</v>
      </c>
      <c r="H27" s="162"/>
      <c r="I27" s="162">
        <v>0</v>
      </c>
      <c r="J27" s="162"/>
      <c r="K27" s="162">
        <f t="shared" si="0"/>
        <v>0</v>
      </c>
      <c r="L27" s="162"/>
      <c r="M27" s="162">
        <v>56280810</v>
      </c>
      <c r="N27" s="162"/>
      <c r="O27" s="162">
        <v>0</v>
      </c>
      <c r="P27" s="162"/>
      <c r="Q27" s="162">
        <f t="shared" si="1"/>
        <v>56280810</v>
      </c>
      <c r="S27" s="193"/>
      <c r="U27" s="203"/>
      <c r="W27" s="199"/>
      <c r="X27" s="136"/>
      <c r="AB27" s="195"/>
      <c r="AD27" s="205"/>
      <c r="AF27" s="199"/>
      <c r="AG27" s="136"/>
    </row>
    <row r="28" spans="1:33" ht="30" customHeight="1">
      <c r="A28" s="197" t="s">
        <v>195</v>
      </c>
      <c r="B28" s="163"/>
      <c r="C28" s="162" t="s">
        <v>81</v>
      </c>
      <c r="D28" s="100"/>
      <c r="E28" s="84" t="s">
        <v>81</v>
      </c>
      <c r="F28" s="100"/>
      <c r="G28" s="162">
        <v>398822830</v>
      </c>
      <c r="H28" s="162"/>
      <c r="I28" s="162">
        <v>0</v>
      </c>
      <c r="J28" s="162"/>
      <c r="K28" s="162">
        <f t="shared" si="0"/>
        <v>398822830</v>
      </c>
      <c r="L28" s="162"/>
      <c r="M28" s="162">
        <v>1104300791</v>
      </c>
      <c r="N28" s="162"/>
      <c r="O28" s="162">
        <v>0</v>
      </c>
      <c r="P28" s="162"/>
      <c r="Q28" s="162">
        <f t="shared" si="1"/>
        <v>1104300791</v>
      </c>
      <c r="S28" s="193"/>
      <c r="U28" s="203"/>
      <c r="W28" s="199"/>
      <c r="X28" s="136"/>
      <c r="AB28" s="195"/>
      <c r="AD28" s="205"/>
      <c r="AF28" s="199"/>
      <c r="AG28" s="136"/>
    </row>
    <row r="29" spans="1:33" ht="30" customHeight="1">
      <c r="A29" s="197" t="s">
        <v>96</v>
      </c>
      <c r="B29" s="163"/>
      <c r="C29" s="162" t="s">
        <v>81</v>
      </c>
      <c r="D29" s="100"/>
      <c r="E29" s="84" t="s">
        <v>81</v>
      </c>
      <c r="F29" s="100"/>
      <c r="G29" s="162">
        <v>1323</v>
      </c>
      <c r="H29" s="162"/>
      <c r="I29" s="162">
        <v>0</v>
      </c>
      <c r="J29" s="162"/>
      <c r="K29" s="162">
        <f t="shared" si="0"/>
        <v>1323</v>
      </c>
      <c r="L29" s="162"/>
      <c r="M29" s="162">
        <v>10648</v>
      </c>
      <c r="N29" s="162"/>
      <c r="O29" s="162">
        <v>0</v>
      </c>
      <c r="P29" s="162"/>
      <c r="Q29" s="162">
        <f t="shared" si="1"/>
        <v>10648</v>
      </c>
      <c r="S29" s="193"/>
      <c r="U29" s="203"/>
      <c r="W29" s="199"/>
      <c r="X29" s="136"/>
      <c r="AB29" s="195"/>
      <c r="AD29" s="205"/>
      <c r="AF29" s="199"/>
      <c r="AG29" s="136"/>
    </row>
    <row r="30" spans="1:33" ht="30" customHeight="1">
      <c r="A30" s="197" t="s">
        <v>198</v>
      </c>
      <c r="B30" s="163"/>
      <c r="C30" s="162" t="s">
        <v>81</v>
      </c>
      <c r="D30" s="100"/>
      <c r="E30" s="84" t="s">
        <v>81</v>
      </c>
      <c r="F30" s="100"/>
      <c r="G30" s="162">
        <v>500275000</v>
      </c>
      <c r="H30" s="162"/>
      <c r="I30" s="162">
        <v>0</v>
      </c>
      <c r="J30" s="162"/>
      <c r="K30" s="162">
        <f t="shared" si="0"/>
        <v>500275000</v>
      </c>
      <c r="L30" s="162"/>
      <c r="M30" s="162">
        <v>1100604988</v>
      </c>
      <c r="N30" s="162"/>
      <c r="O30" s="162">
        <v>0</v>
      </c>
      <c r="P30" s="162"/>
      <c r="Q30" s="162">
        <f t="shared" si="1"/>
        <v>1100604988</v>
      </c>
      <c r="S30" s="193"/>
      <c r="U30" s="203"/>
      <c r="W30" s="199"/>
      <c r="X30" s="136"/>
      <c r="AB30" s="195"/>
      <c r="AD30" s="205"/>
      <c r="AF30" s="199"/>
      <c r="AG30" s="136"/>
    </row>
    <row r="31" spans="1:33" ht="30" customHeight="1">
      <c r="A31" s="197" t="s">
        <v>99</v>
      </c>
      <c r="B31" s="163"/>
      <c r="C31" s="162" t="s">
        <v>81</v>
      </c>
      <c r="D31" s="100"/>
      <c r="E31" s="84" t="s">
        <v>81</v>
      </c>
      <c r="F31" s="100"/>
      <c r="G31" s="162">
        <v>2442</v>
      </c>
      <c r="H31" s="162"/>
      <c r="I31" s="162">
        <v>0</v>
      </c>
      <c r="J31" s="162"/>
      <c r="K31" s="162">
        <f t="shared" si="0"/>
        <v>2442</v>
      </c>
      <c r="L31" s="162"/>
      <c r="M31" s="162">
        <v>7296</v>
      </c>
      <c r="N31" s="162"/>
      <c r="O31" s="162">
        <v>0</v>
      </c>
      <c r="P31" s="162"/>
      <c r="Q31" s="162">
        <f t="shared" si="1"/>
        <v>7296</v>
      </c>
      <c r="S31" s="193"/>
      <c r="U31" s="203"/>
      <c r="W31" s="199"/>
      <c r="X31" s="136"/>
      <c r="AB31" s="195"/>
      <c r="AD31" s="205"/>
      <c r="AF31" s="199"/>
      <c r="AG31" s="136"/>
    </row>
    <row r="32" spans="1:33" ht="30" customHeight="1">
      <c r="A32" s="197" t="s">
        <v>212</v>
      </c>
      <c r="B32" s="163"/>
      <c r="C32" s="162" t="s">
        <v>81</v>
      </c>
      <c r="D32" s="100"/>
      <c r="E32" s="84" t="s">
        <v>81</v>
      </c>
      <c r="F32" s="100"/>
      <c r="G32" s="162">
        <v>285630413</v>
      </c>
      <c r="H32" s="162"/>
      <c r="I32" s="162">
        <v>1331368</v>
      </c>
      <c r="J32" s="162"/>
      <c r="K32" s="162">
        <f t="shared" si="0"/>
        <v>286961781</v>
      </c>
      <c r="L32" s="162"/>
      <c r="M32" s="162">
        <v>518366301</v>
      </c>
      <c r="N32" s="162"/>
      <c r="O32" s="162">
        <v>0</v>
      </c>
      <c r="P32" s="162"/>
      <c r="Q32" s="162">
        <f t="shared" si="1"/>
        <v>518366301</v>
      </c>
      <c r="S32" s="193"/>
      <c r="U32" s="203"/>
      <c r="W32" s="199"/>
      <c r="X32" s="136"/>
      <c r="AB32" s="195"/>
      <c r="AD32" s="205"/>
      <c r="AF32" s="199"/>
      <c r="AG32" s="136"/>
    </row>
    <row r="33" spans="1:33" ht="30" customHeight="1">
      <c r="A33" s="197" t="s">
        <v>199</v>
      </c>
      <c r="B33" s="163"/>
      <c r="C33" s="162" t="s">
        <v>81</v>
      </c>
      <c r="D33" s="100"/>
      <c r="E33" s="84" t="s">
        <v>81</v>
      </c>
      <c r="F33" s="100"/>
      <c r="G33" s="162">
        <v>91349998</v>
      </c>
      <c r="H33" s="162"/>
      <c r="I33" s="162">
        <v>0</v>
      </c>
      <c r="J33" s="162"/>
      <c r="K33" s="162">
        <f t="shared" si="0"/>
        <v>91349998</v>
      </c>
      <c r="L33" s="162"/>
      <c r="M33" s="162">
        <v>204014998</v>
      </c>
      <c r="N33" s="162"/>
      <c r="O33" s="162">
        <v>0</v>
      </c>
      <c r="P33" s="162"/>
      <c r="Q33" s="162">
        <f t="shared" si="1"/>
        <v>204014998</v>
      </c>
      <c r="S33" s="193"/>
      <c r="U33" s="203"/>
      <c r="W33" s="199"/>
      <c r="X33" s="136"/>
      <c r="AB33" s="195"/>
      <c r="AD33" s="205"/>
      <c r="AF33" s="199"/>
      <c r="AG33" s="136"/>
    </row>
    <row r="34" spans="1:33" ht="30" customHeight="1">
      <c r="A34" s="197" t="s">
        <v>226</v>
      </c>
      <c r="B34" s="163"/>
      <c r="C34" s="162" t="s">
        <v>81</v>
      </c>
      <c r="D34" s="100"/>
      <c r="E34" s="84" t="s">
        <v>81</v>
      </c>
      <c r="F34" s="100"/>
      <c r="G34" s="162">
        <v>87671235</v>
      </c>
      <c r="H34" s="162"/>
      <c r="I34" s="162">
        <v>-1806684</v>
      </c>
      <c r="J34" s="162"/>
      <c r="K34" s="162">
        <f t="shared" si="0"/>
        <v>85864551</v>
      </c>
      <c r="L34" s="162"/>
      <c r="M34" s="162">
        <v>87671235</v>
      </c>
      <c r="N34" s="162"/>
      <c r="O34" s="162">
        <v>-1806684</v>
      </c>
      <c r="P34" s="162"/>
      <c r="Q34" s="162">
        <f t="shared" si="1"/>
        <v>85864551</v>
      </c>
      <c r="S34" s="193"/>
      <c r="U34" s="203"/>
      <c r="W34" s="199"/>
      <c r="X34" s="136"/>
      <c r="AB34" s="195"/>
      <c r="AD34" s="205"/>
      <c r="AF34" s="199"/>
      <c r="AG34" s="136"/>
    </row>
    <row r="35" spans="1:33" ht="30" customHeight="1">
      <c r="A35" s="197" t="s">
        <v>204</v>
      </c>
      <c r="B35" s="163"/>
      <c r="C35" s="162" t="s">
        <v>81</v>
      </c>
      <c r="D35" s="100"/>
      <c r="E35" s="84" t="s">
        <v>81</v>
      </c>
      <c r="F35" s="100"/>
      <c r="G35" s="162">
        <v>1862147746</v>
      </c>
      <c r="H35" s="162"/>
      <c r="I35" s="162">
        <v>-252378</v>
      </c>
      <c r="J35" s="162"/>
      <c r="K35" s="162">
        <f t="shared" si="0"/>
        <v>1861895368</v>
      </c>
      <c r="L35" s="162"/>
      <c r="M35" s="162">
        <v>3303810514</v>
      </c>
      <c r="N35" s="162"/>
      <c r="O35" s="162">
        <v>-6309454</v>
      </c>
      <c r="P35" s="162"/>
      <c r="Q35" s="162">
        <f t="shared" si="1"/>
        <v>3297501060</v>
      </c>
      <c r="S35" s="193"/>
      <c r="U35" s="203"/>
      <c r="W35" s="199"/>
      <c r="X35" s="136"/>
      <c r="AB35" s="195"/>
      <c r="AD35" s="205"/>
      <c r="AF35" s="199"/>
      <c r="AG35" s="136"/>
    </row>
    <row r="36" spans="1:33" ht="30" customHeight="1">
      <c r="A36" s="197" t="s">
        <v>97</v>
      </c>
      <c r="B36" s="163"/>
      <c r="C36" s="162" t="s">
        <v>81</v>
      </c>
      <c r="D36" s="100"/>
      <c r="E36" s="84" t="s">
        <v>81</v>
      </c>
      <c r="F36" s="100"/>
      <c r="G36" s="162">
        <v>1585636</v>
      </c>
      <c r="H36" s="162"/>
      <c r="I36" s="162">
        <v>0</v>
      </c>
      <c r="J36" s="162"/>
      <c r="K36" s="162">
        <f t="shared" si="0"/>
        <v>1585636</v>
      </c>
      <c r="L36" s="162"/>
      <c r="M36" s="162">
        <v>1599513</v>
      </c>
      <c r="N36" s="162"/>
      <c r="O36" s="162">
        <v>0</v>
      </c>
      <c r="P36" s="162"/>
      <c r="Q36" s="162">
        <f t="shared" si="1"/>
        <v>1599513</v>
      </c>
      <c r="S36" s="193"/>
      <c r="U36" s="203"/>
      <c r="W36" s="199"/>
      <c r="X36" s="136"/>
      <c r="AB36" s="195"/>
      <c r="AD36" s="205"/>
      <c r="AF36" s="199"/>
      <c r="AG36" s="136"/>
    </row>
    <row r="37" spans="1:33" ht="30" customHeight="1">
      <c r="A37" s="197" t="s">
        <v>101</v>
      </c>
      <c r="B37" s="163"/>
      <c r="C37" s="162" t="s">
        <v>81</v>
      </c>
      <c r="D37" s="100"/>
      <c r="E37" s="84" t="s">
        <v>81</v>
      </c>
      <c r="F37" s="100"/>
      <c r="G37" s="162">
        <v>1433</v>
      </c>
      <c r="H37" s="162"/>
      <c r="I37" s="162">
        <v>0</v>
      </c>
      <c r="J37" s="162"/>
      <c r="K37" s="162">
        <f t="shared" si="0"/>
        <v>1433</v>
      </c>
      <c r="L37" s="162"/>
      <c r="M37" s="162">
        <v>4283</v>
      </c>
      <c r="N37" s="162"/>
      <c r="O37" s="162">
        <v>0</v>
      </c>
      <c r="P37" s="162"/>
      <c r="Q37" s="162">
        <f t="shared" si="1"/>
        <v>4283</v>
      </c>
      <c r="S37" s="193"/>
      <c r="U37" s="203"/>
      <c r="W37" s="199"/>
      <c r="X37" s="136"/>
      <c r="AB37" s="195"/>
      <c r="AD37" s="205"/>
      <c r="AF37" s="199"/>
      <c r="AG37" s="136"/>
    </row>
    <row r="38" spans="1:33" ht="30" customHeight="1">
      <c r="A38" s="197" t="s">
        <v>225</v>
      </c>
      <c r="B38" s="163"/>
      <c r="C38" s="162" t="s">
        <v>81</v>
      </c>
      <c r="D38" s="100"/>
      <c r="E38" s="84" t="s">
        <v>81</v>
      </c>
      <c r="F38" s="100"/>
      <c r="G38" s="162">
        <v>128219175</v>
      </c>
      <c r="H38" s="162"/>
      <c r="I38" s="162">
        <v>-1516269</v>
      </c>
      <c r="J38" s="162"/>
      <c r="K38" s="162">
        <f t="shared" si="0"/>
        <v>126702906</v>
      </c>
      <c r="L38" s="162"/>
      <c r="M38" s="162">
        <v>128219175</v>
      </c>
      <c r="N38" s="162"/>
      <c r="O38" s="162">
        <v>-1516269</v>
      </c>
      <c r="P38" s="162"/>
      <c r="Q38" s="162">
        <f t="shared" si="1"/>
        <v>126702906</v>
      </c>
      <c r="S38" s="193"/>
      <c r="U38" s="203"/>
      <c r="W38" s="199"/>
      <c r="X38" s="136"/>
      <c r="AB38" s="195"/>
      <c r="AD38" s="205"/>
      <c r="AF38" s="199"/>
      <c r="AG38" s="136"/>
    </row>
    <row r="39" spans="1:33" ht="30" customHeight="1">
      <c r="A39" s="197" t="s">
        <v>174</v>
      </c>
      <c r="B39" s="163"/>
      <c r="C39" s="162" t="s">
        <v>81</v>
      </c>
      <c r="D39" s="100"/>
      <c r="E39" s="84" t="s">
        <v>81</v>
      </c>
      <c r="F39" s="100"/>
      <c r="G39" s="162">
        <v>0</v>
      </c>
      <c r="H39" s="162"/>
      <c r="I39" s="162">
        <v>0</v>
      </c>
      <c r="J39" s="162"/>
      <c r="K39" s="162">
        <f t="shared" si="0"/>
        <v>0</v>
      </c>
      <c r="L39" s="162"/>
      <c r="M39" s="162">
        <v>9751800</v>
      </c>
      <c r="N39" s="162"/>
      <c r="O39" s="162">
        <v>0</v>
      </c>
      <c r="P39" s="162"/>
      <c r="Q39" s="162">
        <f t="shared" si="1"/>
        <v>9751800</v>
      </c>
      <c r="S39" s="193"/>
      <c r="U39" s="203"/>
      <c r="W39" s="199"/>
      <c r="X39" s="136"/>
      <c r="AB39" s="195"/>
      <c r="AD39" s="205"/>
      <c r="AF39" s="199"/>
      <c r="AG39" s="136"/>
    </row>
    <row r="40" spans="1:33" ht="30" customHeight="1">
      <c r="A40" s="197" t="s">
        <v>95</v>
      </c>
      <c r="B40" s="163"/>
      <c r="C40" s="162" t="s">
        <v>81</v>
      </c>
      <c r="D40" s="100"/>
      <c r="E40" s="84" t="s">
        <v>81</v>
      </c>
      <c r="F40" s="100"/>
      <c r="G40" s="162">
        <v>0</v>
      </c>
      <c r="H40" s="162"/>
      <c r="I40" s="162">
        <v>0</v>
      </c>
      <c r="J40" s="162"/>
      <c r="K40" s="162">
        <f t="shared" si="0"/>
        <v>0</v>
      </c>
      <c r="L40" s="162"/>
      <c r="M40" s="162">
        <v>3126</v>
      </c>
      <c r="N40" s="162"/>
      <c r="O40" s="162">
        <v>0</v>
      </c>
      <c r="P40" s="162"/>
      <c r="Q40" s="162">
        <f t="shared" si="1"/>
        <v>3126</v>
      </c>
      <c r="S40" s="193"/>
      <c r="U40" s="203"/>
      <c r="W40" s="199"/>
      <c r="X40" s="136"/>
      <c r="AB40" s="195"/>
      <c r="AD40" s="205"/>
      <c r="AF40" s="199"/>
      <c r="AG40" s="136"/>
    </row>
    <row r="41" spans="1:33" ht="30" customHeight="1">
      <c r="A41" s="197" t="s">
        <v>109</v>
      </c>
      <c r="B41" s="163"/>
      <c r="C41" s="162" t="s">
        <v>81</v>
      </c>
      <c r="D41" s="100"/>
      <c r="E41" s="84" t="s">
        <v>81</v>
      </c>
      <c r="F41" s="100"/>
      <c r="G41" s="162">
        <v>0</v>
      </c>
      <c r="H41" s="162"/>
      <c r="I41" s="162">
        <v>0</v>
      </c>
      <c r="J41" s="162"/>
      <c r="K41" s="162">
        <f t="shared" si="0"/>
        <v>0</v>
      </c>
      <c r="L41" s="162"/>
      <c r="M41" s="162">
        <v>3548</v>
      </c>
      <c r="N41" s="162"/>
      <c r="O41" s="162">
        <v>0</v>
      </c>
      <c r="P41" s="162"/>
      <c r="Q41" s="162">
        <f t="shared" si="1"/>
        <v>3548</v>
      </c>
      <c r="S41" s="193"/>
      <c r="U41" s="203"/>
      <c r="W41" s="199"/>
      <c r="X41" s="136"/>
      <c r="AB41" s="195"/>
      <c r="AD41" s="205"/>
      <c r="AF41" s="199"/>
      <c r="AG41" s="136"/>
    </row>
    <row r="42" spans="1:33" ht="30" customHeight="1">
      <c r="A42" s="197" t="s">
        <v>112</v>
      </c>
      <c r="B42" s="163"/>
      <c r="C42" s="162" t="s">
        <v>81</v>
      </c>
      <c r="D42" s="100"/>
      <c r="E42" s="84" t="s">
        <v>81</v>
      </c>
      <c r="F42" s="100"/>
      <c r="G42" s="162">
        <v>0</v>
      </c>
      <c r="H42" s="162"/>
      <c r="I42" s="162">
        <v>0</v>
      </c>
      <c r="J42" s="162"/>
      <c r="K42" s="162">
        <f t="shared" si="0"/>
        <v>0</v>
      </c>
      <c r="L42" s="162"/>
      <c r="M42" s="162">
        <v>11947812</v>
      </c>
      <c r="N42" s="162"/>
      <c r="O42" s="162">
        <v>0</v>
      </c>
      <c r="P42" s="162"/>
      <c r="Q42" s="162">
        <f t="shared" si="1"/>
        <v>11947812</v>
      </c>
      <c r="S42" s="193"/>
      <c r="U42" s="203"/>
      <c r="W42" s="199"/>
      <c r="X42" s="136"/>
      <c r="AB42" s="195"/>
      <c r="AD42" s="205"/>
      <c r="AF42" s="199"/>
      <c r="AG42" s="136"/>
    </row>
    <row r="43" spans="1:33" ht="30" customHeight="1">
      <c r="A43" s="197" t="s">
        <v>122</v>
      </c>
      <c r="B43" s="163"/>
      <c r="C43" s="162" t="s">
        <v>81</v>
      </c>
      <c r="D43" s="100"/>
      <c r="E43" s="84" t="s">
        <v>81</v>
      </c>
      <c r="F43" s="100"/>
      <c r="G43" s="162">
        <v>0</v>
      </c>
      <c r="H43" s="162"/>
      <c r="I43" s="162">
        <v>0</v>
      </c>
      <c r="J43" s="162"/>
      <c r="K43" s="162">
        <f t="shared" si="0"/>
        <v>0</v>
      </c>
      <c r="L43" s="162"/>
      <c r="M43" s="162">
        <v>21386703</v>
      </c>
      <c r="N43" s="162"/>
      <c r="O43" s="162">
        <v>0</v>
      </c>
      <c r="P43" s="162"/>
      <c r="Q43" s="162">
        <f t="shared" si="1"/>
        <v>21386703</v>
      </c>
      <c r="S43" s="193"/>
      <c r="U43" s="203"/>
      <c r="W43" s="199"/>
      <c r="X43" s="136"/>
      <c r="AB43" s="195"/>
      <c r="AD43" s="205"/>
      <c r="AF43" s="199"/>
      <c r="AG43" s="136"/>
    </row>
    <row r="44" spans="1:33" ht="30" customHeight="1">
      <c r="A44" s="197" t="s">
        <v>173</v>
      </c>
      <c r="B44" s="163"/>
      <c r="C44" s="162" t="s">
        <v>81</v>
      </c>
      <c r="D44" s="100"/>
      <c r="E44" s="84" t="s">
        <v>81</v>
      </c>
      <c r="F44" s="100"/>
      <c r="G44" s="162">
        <v>781098971</v>
      </c>
      <c r="H44" s="162"/>
      <c r="I44" s="162">
        <v>0</v>
      </c>
      <c r="J44" s="162"/>
      <c r="K44" s="162">
        <f t="shared" si="0"/>
        <v>781098971</v>
      </c>
      <c r="L44" s="162"/>
      <c r="M44" s="162">
        <v>2302558451</v>
      </c>
      <c r="N44" s="162"/>
      <c r="O44" s="162">
        <v>0</v>
      </c>
      <c r="P44" s="162"/>
      <c r="Q44" s="162">
        <f t="shared" si="1"/>
        <v>2302558451</v>
      </c>
      <c r="S44" s="193"/>
      <c r="U44" s="203"/>
      <c r="W44" s="199"/>
      <c r="X44" s="136"/>
      <c r="AB44" s="195"/>
      <c r="AD44" s="205"/>
      <c r="AF44" s="199"/>
      <c r="AG44" s="136"/>
    </row>
    <row r="45" spans="1:33" ht="30" customHeight="1">
      <c r="A45" s="197" t="s">
        <v>168</v>
      </c>
      <c r="B45" s="163"/>
      <c r="C45" s="162" t="s">
        <v>81</v>
      </c>
      <c r="D45" s="100"/>
      <c r="E45" s="84" t="s">
        <v>81</v>
      </c>
      <c r="F45" s="100"/>
      <c r="G45" s="162">
        <v>0</v>
      </c>
      <c r="H45" s="162"/>
      <c r="I45" s="162">
        <v>0</v>
      </c>
      <c r="J45" s="162"/>
      <c r="K45" s="162">
        <f t="shared" si="0"/>
        <v>0</v>
      </c>
      <c r="L45" s="162"/>
      <c r="M45" s="162">
        <v>74</v>
      </c>
      <c r="N45" s="162"/>
      <c r="O45" s="162">
        <v>0</v>
      </c>
      <c r="P45" s="162"/>
      <c r="Q45" s="162">
        <f t="shared" si="1"/>
        <v>74</v>
      </c>
      <c r="S45" s="193"/>
      <c r="U45" s="203"/>
      <c r="W45" s="199"/>
      <c r="X45" s="136"/>
      <c r="AB45" s="195"/>
      <c r="AD45" s="205"/>
      <c r="AF45" s="199"/>
      <c r="AG45" s="136"/>
    </row>
    <row r="46" spans="1:33" ht="30" customHeight="1">
      <c r="A46" s="197" t="s">
        <v>113</v>
      </c>
      <c r="B46" s="163"/>
      <c r="C46" s="162" t="s">
        <v>81</v>
      </c>
      <c r="D46" s="100"/>
      <c r="E46" s="84" t="s">
        <v>81</v>
      </c>
      <c r="F46" s="100"/>
      <c r="G46" s="162">
        <v>0</v>
      </c>
      <c r="H46" s="162"/>
      <c r="I46" s="162">
        <v>0</v>
      </c>
      <c r="J46" s="162"/>
      <c r="K46" s="162">
        <f t="shared" si="0"/>
        <v>0</v>
      </c>
      <c r="L46" s="162"/>
      <c r="M46" s="162">
        <v>102228281</v>
      </c>
      <c r="N46" s="162"/>
      <c r="O46" s="162">
        <v>0</v>
      </c>
      <c r="P46" s="162"/>
      <c r="Q46" s="162">
        <f t="shared" si="1"/>
        <v>102228281</v>
      </c>
      <c r="S46" s="193"/>
      <c r="U46" s="203"/>
      <c r="W46" s="199"/>
      <c r="X46" s="136"/>
      <c r="AB46" s="195"/>
      <c r="AD46" s="205"/>
      <c r="AF46" s="199"/>
      <c r="AG46" s="136"/>
    </row>
    <row r="47" spans="1:33" ht="30" customHeight="1">
      <c r="A47" s="197" t="s">
        <v>110</v>
      </c>
      <c r="B47" s="163"/>
      <c r="C47" s="162" t="s">
        <v>81</v>
      </c>
      <c r="D47" s="100"/>
      <c r="E47" s="84" t="s">
        <v>81</v>
      </c>
      <c r="F47" s="100"/>
      <c r="G47" s="162">
        <v>0</v>
      </c>
      <c r="H47" s="162"/>
      <c r="I47" s="162">
        <v>0</v>
      </c>
      <c r="J47" s="162"/>
      <c r="K47" s="162">
        <f t="shared" si="0"/>
        <v>0</v>
      </c>
      <c r="L47" s="162"/>
      <c r="M47" s="162">
        <v>47018221</v>
      </c>
      <c r="N47" s="162"/>
      <c r="O47" s="162">
        <v>0</v>
      </c>
      <c r="P47" s="162"/>
      <c r="Q47" s="162">
        <f t="shared" si="1"/>
        <v>47018221</v>
      </c>
      <c r="S47" s="193"/>
      <c r="U47" s="203"/>
      <c r="W47" s="199"/>
      <c r="X47" s="136"/>
      <c r="AB47" s="195"/>
      <c r="AD47" s="205"/>
      <c r="AF47" s="199"/>
      <c r="AG47" s="136"/>
    </row>
    <row r="48" spans="1:33" ht="30" customHeight="1">
      <c r="A48" s="197" t="s">
        <v>223</v>
      </c>
      <c r="B48" s="163"/>
      <c r="C48" s="162" t="s">
        <v>81</v>
      </c>
      <c r="D48" s="100"/>
      <c r="E48" s="84" t="s">
        <v>81</v>
      </c>
      <c r="F48" s="100"/>
      <c r="G48" s="162">
        <v>263013700</v>
      </c>
      <c r="H48" s="162"/>
      <c r="I48" s="162">
        <v>-4309376</v>
      </c>
      <c r="J48" s="162"/>
      <c r="K48" s="162">
        <f t="shared" si="0"/>
        <v>258704324</v>
      </c>
      <c r="L48" s="162"/>
      <c r="M48" s="162">
        <v>263013700</v>
      </c>
      <c r="N48" s="162"/>
      <c r="O48" s="162">
        <v>-4309376</v>
      </c>
      <c r="P48" s="162"/>
      <c r="Q48" s="162">
        <f t="shared" si="1"/>
        <v>258704324</v>
      </c>
      <c r="S48" s="193"/>
      <c r="U48" s="203"/>
      <c r="W48" s="199"/>
      <c r="X48" s="136"/>
      <c r="AB48" s="195"/>
      <c r="AD48" s="205"/>
      <c r="AF48" s="199"/>
      <c r="AG48" s="136"/>
    </row>
    <row r="49" spans="1:33" ht="30" customHeight="1">
      <c r="A49" s="197" t="s">
        <v>169</v>
      </c>
      <c r="B49" s="163"/>
      <c r="C49" s="162" t="s">
        <v>81</v>
      </c>
      <c r="D49" s="100"/>
      <c r="E49" s="84" t="s">
        <v>81</v>
      </c>
      <c r="F49" s="100"/>
      <c r="G49" s="162">
        <v>0</v>
      </c>
      <c r="H49" s="162"/>
      <c r="I49" s="162">
        <v>0</v>
      </c>
      <c r="J49" s="162"/>
      <c r="K49" s="162">
        <f t="shared" si="0"/>
        <v>0</v>
      </c>
      <c r="L49" s="162"/>
      <c r="M49" s="162">
        <v>1064213428</v>
      </c>
      <c r="N49" s="162"/>
      <c r="O49" s="162">
        <v>14137258</v>
      </c>
      <c r="P49" s="162"/>
      <c r="Q49" s="162">
        <f t="shared" si="1"/>
        <v>1078350686</v>
      </c>
      <c r="S49" s="193"/>
      <c r="U49" s="203"/>
      <c r="W49" s="199"/>
      <c r="X49" s="136"/>
      <c r="AB49" s="195"/>
      <c r="AD49" s="205"/>
      <c r="AF49" s="199"/>
      <c r="AG49" s="136"/>
    </row>
    <row r="50" spans="1:33" ht="30" customHeight="1">
      <c r="A50" s="197" t="s">
        <v>172</v>
      </c>
      <c r="B50" s="163"/>
      <c r="C50" s="162" t="s">
        <v>81</v>
      </c>
      <c r="D50" s="100"/>
      <c r="E50" s="84" t="s">
        <v>81</v>
      </c>
      <c r="F50" s="100"/>
      <c r="G50" s="162">
        <v>308242190</v>
      </c>
      <c r="H50" s="162"/>
      <c r="I50" s="162">
        <v>0</v>
      </c>
      <c r="J50" s="162"/>
      <c r="K50" s="162">
        <f t="shared" si="0"/>
        <v>308242190</v>
      </c>
      <c r="L50" s="162"/>
      <c r="M50" s="162">
        <v>935001310</v>
      </c>
      <c r="N50" s="162"/>
      <c r="O50" s="162">
        <v>-193749</v>
      </c>
      <c r="P50" s="162"/>
      <c r="Q50" s="162">
        <f t="shared" si="1"/>
        <v>934807561</v>
      </c>
      <c r="S50" s="193"/>
      <c r="U50" s="203"/>
      <c r="W50" s="199"/>
      <c r="X50" s="136"/>
      <c r="AB50" s="195"/>
      <c r="AD50" s="205"/>
      <c r="AF50" s="199"/>
      <c r="AG50" s="136"/>
    </row>
    <row r="51" spans="1:33" ht="30" customHeight="1">
      <c r="A51" s="197" t="s">
        <v>221</v>
      </c>
      <c r="B51" s="163"/>
      <c r="C51" s="162" t="s">
        <v>81</v>
      </c>
      <c r="D51" s="100"/>
      <c r="E51" s="84" t="s">
        <v>81</v>
      </c>
      <c r="F51" s="100"/>
      <c r="G51" s="162">
        <v>787708493</v>
      </c>
      <c r="H51" s="162"/>
      <c r="I51" s="162">
        <v>-12237569</v>
      </c>
      <c r="J51" s="162"/>
      <c r="K51" s="162">
        <f t="shared" si="0"/>
        <v>775470924</v>
      </c>
      <c r="L51" s="162"/>
      <c r="M51" s="162">
        <v>787708493</v>
      </c>
      <c r="N51" s="162"/>
      <c r="O51" s="162">
        <v>-12237569</v>
      </c>
      <c r="P51" s="162"/>
      <c r="Q51" s="162">
        <f t="shared" si="1"/>
        <v>775470924</v>
      </c>
      <c r="S51" s="193"/>
      <c r="U51" s="203"/>
      <c r="W51" s="199"/>
      <c r="X51" s="136"/>
      <c r="AB51" s="195"/>
      <c r="AD51" s="205"/>
      <c r="AF51" s="199"/>
      <c r="AG51" s="136"/>
    </row>
    <row r="52" spans="1:33" ht="30" customHeight="1">
      <c r="A52" s="197" t="s">
        <v>175</v>
      </c>
      <c r="B52" s="163"/>
      <c r="C52" s="162" t="s">
        <v>81</v>
      </c>
      <c r="D52" s="100"/>
      <c r="E52" s="84" t="s">
        <v>81</v>
      </c>
      <c r="F52" s="100"/>
      <c r="G52" s="162">
        <v>0</v>
      </c>
      <c r="H52" s="162"/>
      <c r="I52" s="162">
        <v>0</v>
      </c>
      <c r="J52" s="162"/>
      <c r="K52" s="162">
        <f t="shared" si="0"/>
        <v>0</v>
      </c>
      <c r="L52" s="162"/>
      <c r="M52" s="162">
        <v>75871209</v>
      </c>
      <c r="N52" s="162"/>
      <c r="O52" s="162">
        <v>119524</v>
      </c>
      <c r="P52" s="162"/>
      <c r="Q52" s="162">
        <f t="shared" si="1"/>
        <v>75990733</v>
      </c>
      <c r="S52" s="193"/>
      <c r="U52" s="203"/>
      <c r="W52" s="199"/>
      <c r="X52" s="136"/>
      <c r="AB52" s="195"/>
      <c r="AD52" s="205"/>
      <c r="AF52" s="199"/>
      <c r="AG52" s="136"/>
    </row>
    <row r="53" spans="1:33" ht="30" customHeight="1">
      <c r="A53" s="197" t="s">
        <v>160</v>
      </c>
      <c r="B53" s="163"/>
      <c r="C53" s="162" t="s">
        <v>81</v>
      </c>
      <c r="D53" s="100"/>
      <c r="E53" s="84" t="s">
        <v>81</v>
      </c>
      <c r="F53" s="100"/>
      <c r="G53" s="162">
        <v>0</v>
      </c>
      <c r="H53" s="162"/>
      <c r="I53" s="162">
        <v>0</v>
      </c>
      <c r="J53" s="162"/>
      <c r="K53" s="162">
        <f t="shared" si="0"/>
        <v>0</v>
      </c>
      <c r="L53" s="162"/>
      <c r="M53" s="162">
        <v>105568163</v>
      </c>
      <c r="N53" s="162"/>
      <c r="O53" s="162">
        <v>323983</v>
      </c>
      <c r="P53" s="162"/>
      <c r="Q53" s="162">
        <f t="shared" si="1"/>
        <v>105892146</v>
      </c>
      <c r="S53" s="193"/>
      <c r="U53" s="203"/>
      <c r="W53" s="199"/>
      <c r="X53" s="136"/>
      <c r="AB53" s="195"/>
      <c r="AD53" s="205"/>
      <c r="AF53" s="199"/>
      <c r="AG53" s="136"/>
    </row>
    <row r="54" spans="1:33" ht="30" customHeight="1">
      <c r="A54" s="197" t="s">
        <v>161</v>
      </c>
      <c r="B54" s="163"/>
      <c r="C54" s="162" t="s">
        <v>81</v>
      </c>
      <c r="D54" s="100"/>
      <c r="E54" s="84" t="s">
        <v>81</v>
      </c>
      <c r="F54" s="100"/>
      <c r="G54" s="162">
        <v>107198624</v>
      </c>
      <c r="H54" s="162"/>
      <c r="I54" s="162">
        <v>1381746</v>
      </c>
      <c r="J54" s="162"/>
      <c r="K54" s="162">
        <f t="shared" si="0"/>
        <v>108580370</v>
      </c>
      <c r="L54" s="162"/>
      <c r="M54" s="162">
        <v>867444644</v>
      </c>
      <c r="N54" s="162"/>
      <c r="O54" s="162">
        <v>1709742</v>
      </c>
      <c r="P54" s="162"/>
      <c r="Q54" s="162">
        <f t="shared" si="1"/>
        <v>869154386</v>
      </c>
      <c r="S54" s="193"/>
      <c r="U54" s="203"/>
      <c r="W54" s="199"/>
      <c r="X54" s="136"/>
      <c r="AB54" s="195"/>
      <c r="AD54" s="205"/>
      <c r="AF54" s="199"/>
      <c r="AG54" s="136"/>
    </row>
    <row r="55" spans="1:33" ht="30" customHeight="1">
      <c r="A55" s="197" t="s">
        <v>93</v>
      </c>
      <c r="B55" s="163"/>
      <c r="C55" s="162" t="s">
        <v>81</v>
      </c>
      <c r="D55" s="100"/>
      <c r="E55" s="84" t="s">
        <v>81</v>
      </c>
      <c r="F55" s="100"/>
      <c r="G55" s="162">
        <v>12588</v>
      </c>
      <c r="H55" s="162"/>
      <c r="I55" s="162">
        <v>0</v>
      </c>
      <c r="J55" s="162"/>
      <c r="K55" s="162">
        <f t="shared" si="0"/>
        <v>12588</v>
      </c>
      <c r="L55" s="162"/>
      <c r="M55" s="162">
        <v>19052</v>
      </c>
      <c r="N55" s="162"/>
      <c r="O55" s="162">
        <v>0</v>
      </c>
      <c r="P55" s="162"/>
      <c r="Q55" s="162">
        <f t="shared" si="1"/>
        <v>19052</v>
      </c>
      <c r="S55" s="193"/>
      <c r="U55" s="203"/>
      <c r="W55" s="199"/>
      <c r="X55" s="136"/>
      <c r="AB55" s="195"/>
      <c r="AD55" s="205"/>
      <c r="AF55" s="199"/>
      <c r="AG55" s="136"/>
    </row>
    <row r="56" spans="1:33" ht="30" customHeight="1">
      <c r="A56" s="197" t="s">
        <v>115</v>
      </c>
      <c r="B56" s="163"/>
      <c r="C56" s="162" t="s">
        <v>81</v>
      </c>
      <c r="D56" s="100"/>
      <c r="E56" s="84" t="s">
        <v>81</v>
      </c>
      <c r="F56" s="100"/>
      <c r="G56" s="162">
        <v>0</v>
      </c>
      <c r="H56" s="162"/>
      <c r="I56" s="162">
        <v>0</v>
      </c>
      <c r="J56" s="162"/>
      <c r="K56" s="162">
        <f t="shared" si="0"/>
        <v>0</v>
      </c>
      <c r="L56" s="162"/>
      <c r="M56" s="162">
        <v>513122046</v>
      </c>
      <c r="N56" s="162"/>
      <c r="O56" s="162">
        <v>0</v>
      </c>
      <c r="P56" s="162"/>
      <c r="Q56" s="162">
        <f t="shared" si="1"/>
        <v>513122046</v>
      </c>
      <c r="S56" s="193"/>
      <c r="U56" s="203"/>
      <c r="W56" s="199"/>
      <c r="X56" s="136"/>
      <c r="AB56" s="195"/>
      <c r="AD56" s="205"/>
      <c r="AF56" s="199"/>
      <c r="AG56" s="136"/>
    </row>
    <row r="57" spans="1:33" ht="30" customHeight="1">
      <c r="A57" s="197" t="s">
        <v>209</v>
      </c>
      <c r="B57" s="163"/>
      <c r="C57" s="162" t="s">
        <v>81</v>
      </c>
      <c r="D57" s="100"/>
      <c r="E57" s="84" t="s">
        <v>81</v>
      </c>
      <c r="F57" s="100"/>
      <c r="G57" s="162">
        <v>533199996</v>
      </c>
      <c r="H57" s="162"/>
      <c r="I57" s="162">
        <v>0</v>
      </c>
      <c r="J57" s="162"/>
      <c r="K57" s="162">
        <f t="shared" si="0"/>
        <v>533199996</v>
      </c>
      <c r="L57" s="162"/>
      <c r="M57" s="162">
        <v>888666656</v>
      </c>
      <c r="N57" s="162"/>
      <c r="O57" s="162">
        <v>0</v>
      </c>
      <c r="P57" s="162"/>
      <c r="Q57" s="162">
        <f t="shared" si="1"/>
        <v>888666656</v>
      </c>
      <c r="S57" s="193"/>
      <c r="U57" s="203"/>
      <c r="W57" s="199"/>
      <c r="X57" s="136"/>
      <c r="AB57" s="195"/>
      <c r="AD57" s="205"/>
      <c r="AF57" s="199"/>
      <c r="AG57" s="136"/>
    </row>
    <row r="58" spans="1:33" s="100" customFormat="1" ht="24.75" customHeight="1" thickBot="1">
      <c r="A58" s="234" t="s">
        <v>2</v>
      </c>
      <c r="B58" s="235"/>
      <c r="C58" s="236"/>
      <c r="D58" s="237"/>
      <c r="E58" s="238"/>
      <c r="F58" s="254">
        <f>SUM(F7:F57)</f>
        <v>0</v>
      </c>
      <c r="G58" s="434">
        <f>SUM(G7:G57)</f>
        <v>37649161174</v>
      </c>
      <c r="H58" s="435"/>
      <c r="I58" s="434">
        <f>SUM(I7:I57)</f>
        <v>-11794016</v>
      </c>
      <c r="J58" s="435">
        <f>SUM(J7:J57)</f>
        <v>0</v>
      </c>
      <c r="K58" s="434">
        <f>SUM(K7:K57)</f>
        <v>37637367158</v>
      </c>
      <c r="L58" s="435"/>
      <c r="M58" s="434">
        <f>SUM(M7:M57)</f>
        <v>102283983556</v>
      </c>
      <c r="N58" s="435"/>
      <c r="O58" s="434">
        <f>SUM(O7:O57)</f>
        <v>-16376139</v>
      </c>
      <c r="P58" s="435"/>
      <c r="Q58" s="434">
        <f>SUM(Q7:Q57)</f>
        <v>102267607417</v>
      </c>
      <c r="S58" s="194"/>
      <c r="T58" s="193"/>
      <c r="U58" s="203"/>
      <c r="V58" s="193"/>
      <c r="X58" s="161"/>
      <c r="AB58" s="195"/>
      <c r="AC58" s="193"/>
      <c r="AE58" s="193"/>
      <c r="AG58" s="161"/>
    </row>
    <row r="59" spans="1:33" ht="30.75" customHeight="1" thickTop="1">
      <c r="H59" s="67"/>
      <c r="J59" s="67"/>
      <c r="L59" s="67"/>
      <c r="P59" s="67"/>
    </row>
  </sheetData>
  <autoFilter ref="A6:Q57" xr:uid="{00000000-0009-0000-0000-000006000000}">
    <sortState xmlns:xlrd2="http://schemas.microsoft.com/office/spreadsheetml/2017/richdata2" ref="A7:Q57">
      <sortCondition descending="1" ref="A6:A57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printOptions horizontalCentered="1"/>
  <pageMargins left="0" right="0" top="0" bottom="0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X63"/>
  <sheetViews>
    <sheetView rightToLeft="1" view="pageBreakPreview" zoomScale="140" zoomScaleNormal="100" zoomScaleSheetLayoutView="140" workbookViewId="0">
      <selection activeCell="W5" sqref="W5"/>
    </sheetView>
  </sheetViews>
  <sheetFormatPr defaultColWidth="9.140625" defaultRowHeight="30.75" customHeight="1"/>
  <cols>
    <col min="1" max="1" width="36.28515625" style="127" customWidth="1"/>
    <col min="2" max="2" width="0.85546875" style="127" customWidth="1"/>
    <col min="3" max="3" width="1" style="127" customWidth="1"/>
    <col min="4" max="4" width="14.85546875" style="73" bestFit="1" customWidth="1"/>
    <col min="5" max="5" width="0.85546875" style="73" customWidth="1"/>
    <col min="6" max="6" width="16.140625" style="73" bestFit="1" customWidth="1"/>
    <col min="7" max="7" width="0.7109375" style="73" customWidth="1"/>
    <col min="8" max="8" width="15.28515625" style="73" customWidth="1"/>
    <col min="9" max="9" width="0.7109375" style="73" customWidth="1"/>
    <col min="10" max="10" width="14" style="73" customWidth="1"/>
    <col min="11" max="11" width="0.5703125" style="73" customWidth="1"/>
    <col min="12" max="12" width="11.42578125" style="73" customWidth="1"/>
    <col min="13" max="13" width="0.5703125" style="73" customWidth="1"/>
    <col min="14" max="14" width="14.7109375" style="73" customWidth="1"/>
    <col min="15" max="15" width="25.140625" style="66" hidden="1" customWidth="1"/>
    <col min="16" max="16" width="7" style="73" hidden="1" customWidth="1"/>
    <col min="17" max="17" width="9.28515625" style="293" hidden="1" customWidth="1"/>
    <col min="18" max="18" width="2.7109375" style="293" hidden="1" customWidth="1"/>
    <col min="19" max="19" width="4.42578125" style="293" hidden="1" customWidth="1"/>
    <col min="20" max="20" width="12.85546875" style="293" hidden="1" customWidth="1"/>
    <col min="21" max="21" width="19.5703125" style="293" hidden="1" customWidth="1"/>
    <col min="22" max="22" width="14.5703125" style="66" hidden="1" customWidth="1"/>
    <col min="23" max="23" width="14.28515625" style="127" customWidth="1"/>
    <col min="24" max="16384" width="9.140625" style="127"/>
  </cols>
  <sheetData>
    <row r="1" spans="1:22" ht="30.75" customHeight="1">
      <c r="A1" s="343" t="s">
        <v>80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101"/>
      <c r="P1" s="102"/>
      <c r="Q1" s="292"/>
      <c r="R1" s="292"/>
      <c r="S1" s="292"/>
      <c r="T1" s="292"/>
      <c r="U1" s="292"/>
      <c r="V1" s="101"/>
    </row>
    <row r="2" spans="1:22" ht="30.75" customHeight="1">
      <c r="A2" s="343" t="s">
        <v>50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101"/>
      <c r="P2" s="102"/>
      <c r="Q2" s="292"/>
      <c r="R2" s="292"/>
      <c r="S2" s="292"/>
      <c r="T2" s="292"/>
      <c r="U2" s="292"/>
      <c r="V2" s="101"/>
    </row>
    <row r="3" spans="1:22" ht="30.75" customHeight="1">
      <c r="A3" s="343" t="str">
        <f>' سهام'!A3:W3</f>
        <v>برای ماه منتهی به 1403/12/30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101"/>
      <c r="P3" s="102"/>
      <c r="Q3" s="292"/>
      <c r="R3" s="292"/>
      <c r="S3" s="292"/>
      <c r="T3" s="292"/>
      <c r="U3" s="292"/>
      <c r="V3" s="101"/>
    </row>
    <row r="4" spans="1:22" ht="30.75" customHeight="1">
      <c r="A4" s="408" t="s">
        <v>154</v>
      </c>
      <c r="B4" s="408"/>
      <c r="C4" s="408"/>
      <c r="D4" s="408"/>
      <c r="E4" s="69"/>
      <c r="F4" s="70"/>
      <c r="G4" s="70"/>
      <c r="H4" s="70"/>
      <c r="I4" s="70"/>
      <c r="J4" s="70"/>
      <c r="K4" s="70"/>
      <c r="L4" s="67"/>
      <c r="M4" s="70"/>
      <c r="N4" s="70"/>
      <c r="P4" s="70"/>
    </row>
    <row r="5" spans="1:22" ht="30.75" customHeight="1" thickBot="1">
      <c r="A5" s="190"/>
      <c r="B5" s="245"/>
      <c r="C5" s="158"/>
      <c r="D5" s="410" t="s">
        <v>217</v>
      </c>
      <c r="E5" s="410"/>
      <c r="F5" s="410"/>
      <c r="G5" s="410"/>
      <c r="H5" s="410"/>
      <c r="I5" s="70"/>
      <c r="J5" s="410" t="s">
        <v>218</v>
      </c>
      <c r="K5" s="410"/>
      <c r="L5" s="410"/>
      <c r="M5" s="410"/>
      <c r="N5" s="410"/>
      <c r="O5" s="268"/>
      <c r="P5" s="267"/>
      <c r="Q5" s="294"/>
      <c r="R5" s="294"/>
      <c r="S5" s="294"/>
      <c r="T5" s="294"/>
      <c r="U5" s="294"/>
      <c r="V5" s="268"/>
    </row>
    <row r="6" spans="1:22" ht="42" customHeight="1" thickBot="1">
      <c r="A6" s="19" t="s">
        <v>32</v>
      </c>
      <c r="B6" s="159"/>
      <c r="C6" s="159"/>
      <c r="D6" s="71" t="s">
        <v>51</v>
      </c>
      <c r="E6" s="72"/>
      <c r="F6" s="71" t="s">
        <v>34</v>
      </c>
      <c r="G6" s="72"/>
      <c r="H6" s="71" t="s">
        <v>35</v>
      </c>
      <c r="I6" s="70"/>
      <c r="J6" s="71" t="s">
        <v>51</v>
      </c>
      <c r="K6" s="72"/>
      <c r="L6" s="71" t="s">
        <v>34</v>
      </c>
      <c r="M6" s="72"/>
      <c r="N6" s="71" t="s">
        <v>35</v>
      </c>
      <c r="O6" s="269"/>
      <c r="P6" s="243"/>
      <c r="Q6" s="295"/>
      <c r="R6" s="295"/>
      <c r="S6" s="295"/>
      <c r="T6" s="295"/>
      <c r="U6" s="295"/>
      <c r="V6" s="269"/>
    </row>
    <row r="7" spans="1:22" ht="17.45" customHeight="1">
      <c r="A7" s="135" t="s">
        <v>256</v>
      </c>
      <c r="B7" s="163"/>
      <c r="C7" s="100"/>
      <c r="D7" s="64">
        <v>1585636</v>
      </c>
      <c r="E7" s="64"/>
      <c r="F7" s="64">
        <v>0</v>
      </c>
      <c r="G7" s="64"/>
      <c r="H7" s="64">
        <f>D7+F7</f>
        <v>1585636</v>
      </c>
      <c r="I7" s="67"/>
      <c r="J7" s="64">
        <v>1599513</v>
      </c>
      <c r="K7" s="64"/>
      <c r="L7" s="64">
        <v>0</v>
      </c>
      <c r="M7" s="64"/>
      <c r="N7" s="64">
        <f>J7+L7</f>
        <v>1599513</v>
      </c>
      <c r="O7" s="270" t="str">
        <f t="shared" ref="O7:O39" si="0">A7</f>
        <v xml:space="preserve"> خاور میانه کوتاه مدت/100510810707074272	</v>
      </c>
      <c r="P7" s="205">
        <v>0.05</v>
      </c>
      <c r="Q7" s="296">
        <v>2432</v>
      </c>
      <c r="R7" s="296"/>
      <c r="S7" s="297">
        <v>0.05</v>
      </c>
      <c r="T7" s="298">
        <f>Q7*S7/P7</f>
        <v>2432</v>
      </c>
      <c r="U7" s="299">
        <f t="shared" ref="U7:U15" si="1">Q7-T7</f>
        <v>0</v>
      </c>
      <c r="V7" s="271"/>
    </row>
    <row r="8" spans="1:22" ht="17.45" customHeight="1">
      <c r="A8" s="135" t="s">
        <v>257</v>
      </c>
      <c r="B8" s="163"/>
      <c r="C8" s="100"/>
      <c r="D8" s="64">
        <v>2745</v>
      </c>
      <c r="E8" s="64"/>
      <c r="F8" s="64">
        <v>0</v>
      </c>
      <c r="G8" s="64"/>
      <c r="H8" s="64">
        <f t="shared" ref="H8:H38" si="2">D8+F8</f>
        <v>2745</v>
      </c>
      <c r="I8" s="67"/>
      <c r="J8" s="64">
        <v>7871</v>
      </c>
      <c r="K8" s="64"/>
      <c r="L8" s="64">
        <v>0</v>
      </c>
      <c r="M8" s="64"/>
      <c r="N8" s="64">
        <f t="shared" ref="N8:N57" si="3">J8+L8</f>
        <v>7871</v>
      </c>
      <c r="O8" s="270" t="str">
        <f t="shared" si="0"/>
        <v>صادرات کوتاه مدت/0217918818004</v>
      </c>
      <c r="P8" s="205">
        <v>0.05</v>
      </c>
      <c r="Q8" s="296">
        <v>0</v>
      </c>
      <c r="R8" s="296"/>
      <c r="S8" s="297">
        <v>0.05</v>
      </c>
      <c r="T8" s="298">
        <f t="shared" ref="T8:T15" si="4">Q8*S8/P8</f>
        <v>0</v>
      </c>
      <c r="U8" s="299">
        <f t="shared" si="1"/>
        <v>0</v>
      </c>
      <c r="V8" s="271"/>
    </row>
    <row r="9" spans="1:22" ht="17.45" customHeight="1">
      <c r="A9" s="135" t="s">
        <v>258</v>
      </c>
      <c r="B9" s="163"/>
      <c r="C9" s="100"/>
      <c r="D9" s="64">
        <v>12588</v>
      </c>
      <c r="E9" s="64"/>
      <c r="F9" s="64">
        <v>0</v>
      </c>
      <c r="G9" s="64"/>
      <c r="H9" s="64">
        <f t="shared" si="2"/>
        <v>12588</v>
      </c>
      <c r="I9" s="67"/>
      <c r="J9" s="64">
        <v>19052</v>
      </c>
      <c r="K9" s="64"/>
      <c r="L9" s="64">
        <v>0</v>
      </c>
      <c r="M9" s="64"/>
      <c r="N9" s="64">
        <f t="shared" si="3"/>
        <v>19052</v>
      </c>
      <c r="O9" s="270" t="str">
        <f t="shared" si="0"/>
        <v>مسکن کوتاه مدت	/310058720239</v>
      </c>
      <c r="P9" s="263">
        <v>0.30499999999999999</v>
      </c>
      <c r="Q9" s="296">
        <v>1372122270</v>
      </c>
      <c r="R9" s="296"/>
      <c r="S9" s="300">
        <v>0.22500000000000001</v>
      </c>
      <c r="T9" s="298">
        <f t="shared" si="4"/>
        <v>1012221346.7213115</v>
      </c>
      <c r="U9" s="299">
        <f t="shared" si="1"/>
        <v>359900923.27868855</v>
      </c>
      <c r="V9" s="271"/>
    </row>
    <row r="10" spans="1:22" ht="17.45" customHeight="1">
      <c r="A10" s="135" t="s">
        <v>101</v>
      </c>
      <c r="B10" s="163"/>
      <c r="C10" s="100"/>
      <c r="D10" s="64">
        <v>1433</v>
      </c>
      <c r="E10" s="64"/>
      <c r="F10" s="64">
        <v>0</v>
      </c>
      <c r="G10" s="64"/>
      <c r="H10" s="64">
        <f t="shared" si="2"/>
        <v>1433</v>
      </c>
      <c r="I10" s="67"/>
      <c r="J10" s="64">
        <v>4283</v>
      </c>
      <c r="K10" s="64"/>
      <c r="L10" s="64">
        <v>0</v>
      </c>
      <c r="M10" s="64"/>
      <c r="N10" s="64">
        <f t="shared" si="3"/>
        <v>4283</v>
      </c>
      <c r="O10" s="270" t="str">
        <f t="shared" si="0"/>
        <v>رفاه کوتاه مدت 359490219</v>
      </c>
      <c r="P10" s="263">
        <v>0.30499999999999999</v>
      </c>
      <c r="Q10" s="296">
        <v>1441662768</v>
      </c>
      <c r="R10" s="296"/>
      <c r="S10" s="300">
        <v>0.22500000000000001</v>
      </c>
      <c r="T10" s="298">
        <f t="shared" si="4"/>
        <v>1063521714.0983608</v>
      </c>
      <c r="U10" s="299">
        <f t="shared" si="1"/>
        <v>378141053.90163922</v>
      </c>
      <c r="V10" s="271"/>
    </row>
    <row r="11" spans="1:22" ht="17.45" customHeight="1">
      <c r="A11" s="135" t="s">
        <v>109</v>
      </c>
      <c r="B11" s="163"/>
      <c r="C11" s="100"/>
      <c r="D11" s="64">
        <v>0</v>
      </c>
      <c r="E11" s="64"/>
      <c r="F11" s="64">
        <v>0</v>
      </c>
      <c r="G11" s="64"/>
      <c r="H11" s="64">
        <f t="shared" si="2"/>
        <v>0</v>
      </c>
      <c r="I11" s="67"/>
      <c r="J11" s="64">
        <v>3548</v>
      </c>
      <c r="K11" s="64"/>
      <c r="L11" s="64">
        <v>0</v>
      </c>
      <c r="M11" s="64"/>
      <c r="N11" s="64">
        <f t="shared" si="3"/>
        <v>3548</v>
      </c>
      <c r="O11" s="270" t="str">
        <f t="shared" si="0"/>
        <v>بانک تجارت کوتاه مدت 24845478</v>
      </c>
      <c r="P11" s="263">
        <v>0.30499999999999999</v>
      </c>
      <c r="Q11" s="296">
        <v>1305099180</v>
      </c>
      <c r="R11" s="296"/>
      <c r="S11" s="300">
        <v>0.22500000000000001</v>
      </c>
      <c r="T11" s="298">
        <f t="shared" si="4"/>
        <v>962778083.60655737</v>
      </c>
      <c r="U11" s="299">
        <f t="shared" si="1"/>
        <v>342321096.39344263</v>
      </c>
      <c r="V11" s="271"/>
    </row>
    <row r="12" spans="1:22" ht="17.45" customHeight="1">
      <c r="A12" s="135" t="s">
        <v>108</v>
      </c>
      <c r="B12" s="163"/>
      <c r="C12" s="100"/>
      <c r="D12" s="64">
        <v>0</v>
      </c>
      <c r="E12" s="64"/>
      <c r="F12" s="64">
        <v>0</v>
      </c>
      <c r="G12" s="64"/>
      <c r="H12" s="64">
        <f t="shared" si="2"/>
        <v>0</v>
      </c>
      <c r="I12" s="67"/>
      <c r="J12" s="64">
        <v>459891</v>
      </c>
      <c r="K12" s="64"/>
      <c r="L12" s="64">
        <v>0</v>
      </c>
      <c r="M12" s="64"/>
      <c r="N12" s="64">
        <f t="shared" si="3"/>
        <v>459891</v>
      </c>
      <c r="O12" s="270" t="str">
        <f t="shared" si="0"/>
        <v>بانک شهر کوتاه مدت 7001003242019</v>
      </c>
      <c r="P12" s="263">
        <v>0.30499999999999999</v>
      </c>
      <c r="Q12" s="296">
        <v>308242190</v>
      </c>
      <c r="R12" s="296"/>
      <c r="S12" s="300">
        <v>0.22500000000000001</v>
      </c>
      <c r="T12" s="298">
        <f t="shared" si="4"/>
        <v>227391779.50819671</v>
      </c>
      <c r="U12" s="299">
        <f t="shared" si="1"/>
        <v>80850410.491803288</v>
      </c>
      <c r="V12" s="271"/>
    </row>
    <row r="13" spans="1:22" ht="17.45" customHeight="1">
      <c r="A13" s="135" t="s">
        <v>110</v>
      </c>
      <c r="B13" s="163"/>
      <c r="C13" s="100"/>
      <c r="D13" s="64">
        <v>0</v>
      </c>
      <c r="E13" s="64"/>
      <c r="F13" s="64">
        <v>0</v>
      </c>
      <c r="G13" s="64"/>
      <c r="H13" s="64">
        <f t="shared" si="2"/>
        <v>0</v>
      </c>
      <c r="I13" s="67"/>
      <c r="J13" s="64">
        <v>47018221</v>
      </c>
      <c r="K13" s="64"/>
      <c r="L13" s="64">
        <v>0</v>
      </c>
      <c r="M13" s="64"/>
      <c r="N13" s="64">
        <f t="shared" si="3"/>
        <v>47018221</v>
      </c>
      <c r="O13" s="270" t="str">
        <f t="shared" si="0"/>
        <v>بانک شهر 7001003374403</v>
      </c>
      <c r="P13" s="263">
        <v>0.30499999999999999</v>
      </c>
      <c r="Q13" s="296">
        <v>423435821</v>
      </c>
      <c r="R13" s="296"/>
      <c r="S13" s="300">
        <v>0.22500000000000001</v>
      </c>
      <c r="T13" s="298">
        <f t="shared" si="4"/>
        <v>312370687.62295085</v>
      </c>
      <c r="U13" s="299">
        <f t="shared" si="1"/>
        <v>111065133.37704915</v>
      </c>
      <c r="V13" s="271"/>
    </row>
    <row r="14" spans="1:22" s="100" customFormat="1" ht="17.45" customHeight="1">
      <c r="A14" s="135" t="s">
        <v>112</v>
      </c>
      <c r="B14" s="163"/>
      <c r="D14" s="64">
        <v>0</v>
      </c>
      <c r="E14" s="64"/>
      <c r="F14" s="64">
        <v>0</v>
      </c>
      <c r="G14" s="64"/>
      <c r="H14" s="64">
        <f t="shared" si="2"/>
        <v>0</v>
      </c>
      <c r="I14" s="67"/>
      <c r="J14" s="64">
        <v>11947812</v>
      </c>
      <c r="K14" s="64"/>
      <c r="L14" s="64">
        <v>0</v>
      </c>
      <c r="M14" s="64"/>
      <c r="N14" s="64">
        <f t="shared" si="3"/>
        <v>11947812</v>
      </c>
      <c r="O14" s="270" t="str">
        <f t="shared" si="0"/>
        <v>بانک شهر 7001003374935</v>
      </c>
      <c r="P14" s="262">
        <v>0.3</v>
      </c>
      <c r="Q14" s="296">
        <v>3650</v>
      </c>
      <c r="R14" s="296"/>
      <c r="S14" s="300">
        <v>0.22500000000000001</v>
      </c>
      <c r="T14" s="298">
        <f t="shared" si="4"/>
        <v>2737.5</v>
      </c>
      <c r="U14" s="299">
        <f t="shared" si="1"/>
        <v>912.5</v>
      </c>
      <c r="V14" s="271">
        <v>311797942.03278702</v>
      </c>
    </row>
    <row r="15" spans="1:22" ht="17.45" customHeight="1">
      <c r="A15" s="135" t="s">
        <v>111</v>
      </c>
      <c r="B15" s="163"/>
      <c r="C15" s="100"/>
      <c r="D15" s="64">
        <v>0</v>
      </c>
      <c r="E15" s="64"/>
      <c r="F15" s="64">
        <v>0</v>
      </c>
      <c r="G15" s="64"/>
      <c r="H15" s="64">
        <f t="shared" si="2"/>
        <v>0</v>
      </c>
      <c r="I15" s="67"/>
      <c r="J15" s="64">
        <v>56280810</v>
      </c>
      <c r="K15" s="64"/>
      <c r="L15" s="64">
        <v>0</v>
      </c>
      <c r="M15" s="64"/>
      <c r="N15" s="64">
        <f t="shared" si="3"/>
        <v>56280810</v>
      </c>
      <c r="O15" s="270" t="str">
        <f t="shared" si="0"/>
        <v>بانک شهر 7001003400925</v>
      </c>
      <c r="P15" s="205">
        <v>0.05</v>
      </c>
      <c r="Q15" s="296">
        <v>1428</v>
      </c>
      <c r="R15" s="296"/>
      <c r="S15" s="300">
        <v>0.22500000000000001</v>
      </c>
      <c r="T15" s="298">
        <f t="shared" si="4"/>
        <v>6426</v>
      </c>
      <c r="U15" s="299">
        <f t="shared" si="1"/>
        <v>-4998</v>
      </c>
      <c r="V15" s="271">
        <f>SUM(U9:U14)</f>
        <v>1272279529.9426229</v>
      </c>
    </row>
    <row r="16" spans="1:22" s="100" customFormat="1" ht="17.45" customHeight="1">
      <c r="A16" s="135" t="s">
        <v>113</v>
      </c>
      <c r="B16" s="163"/>
      <c r="D16" s="64">
        <v>0</v>
      </c>
      <c r="E16" s="64"/>
      <c r="F16" s="64">
        <v>0</v>
      </c>
      <c r="G16" s="64"/>
      <c r="H16" s="64">
        <f t="shared" si="2"/>
        <v>0</v>
      </c>
      <c r="I16" s="67"/>
      <c r="J16" s="64">
        <v>102228281</v>
      </c>
      <c r="K16" s="64"/>
      <c r="L16" s="64">
        <v>0</v>
      </c>
      <c r="M16" s="64"/>
      <c r="N16" s="64">
        <f t="shared" si="3"/>
        <v>102228281</v>
      </c>
      <c r="O16" s="270" t="str">
        <f t="shared" si="0"/>
        <v>بانک شهر 7001003527830</v>
      </c>
      <c r="P16" s="263">
        <v>0.30499999999999999</v>
      </c>
      <c r="Q16" s="301">
        <v>355466660</v>
      </c>
      <c r="R16" s="301"/>
      <c r="S16" s="300">
        <v>0.22500000000000001</v>
      </c>
      <c r="T16" s="298">
        <f>Q16*S16/P16</f>
        <v>262229503.27868852</v>
      </c>
      <c r="U16" s="299">
        <f t="shared" ref="U16:U38" si="5">Q16-T16</f>
        <v>93237156.72131148</v>
      </c>
      <c r="V16" s="271"/>
    </row>
    <row r="17" spans="1:22" s="100" customFormat="1" ht="17.45" customHeight="1">
      <c r="A17" s="135" t="s">
        <v>114</v>
      </c>
      <c r="B17" s="163"/>
      <c r="D17" s="64">
        <v>0</v>
      </c>
      <c r="E17" s="64"/>
      <c r="F17" s="64">
        <v>0</v>
      </c>
      <c r="G17" s="64"/>
      <c r="H17" s="64">
        <f t="shared" si="2"/>
        <v>0</v>
      </c>
      <c r="I17" s="67"/>
      <c r="J17" s="64">
        <v>2083471022</v>
      </c>
      <c r="K17" s="64"/>
      <c r="L17" s="64">
        <v>0</v>
      </c>
      <c r="M17" s="64"/>
      <c r="N17" s="64">
        <f t="shared" si="3"/>
        <v>2083471022</v>
      </c>
      <c r="O17" s="270" t="str">
        <f t="shared" si="0"/>
        <v>بانک شهر 7001003556987</v>
      </c>
      <c r="P17" s="263">
        <v>0.30499999999999999</v>
      </c>
      <c r="Q17" s="301">
        <v>412260157</v>
      </c>
      <c r="R17" s="301"/>
      <c r="S17" s="300">
        <v>0.22500000000000001</v>
      </c>
      <c r="T17" s="298">
        <f>Q17*S17/P17</f>
        <v>304126345.32786888</v>
      </c>
      <c r="U17" s="299">
        <f t="shared" si="5"/>
        <v>108133811.67213112</v>
      </c>
      <c r="V17" s="271"/>
    </row>
    <row r="18" spans="1:22" s="100" customFormat="1" ht="17.45" customHeight="1">
      <c r="A18" s="135" t="s">
        <v>259</v>
      </c>
      <c r="B18" s="163"/>
      <c r="D18" s="64">
        <v>0</v>
      </c>
      <c r="E18" s="64"/>
      <c r="F18" s="64">
        <v>0</v>
      </c>
      <c r="G18" s="64"/>
      <c r="H18" s="64">
        <f t="shared" si="2"/>
        <v>0</v>
      </c>
      <c r="I18" s="67"/>
      <c r="J18" s="64">
        <v>1793</v>
      </c>
      <c r="K18" s="64"/>
      <c r="L18" s="64">
        <v>0</v>
      </c>
      <c r="M18" s="64"/>
      <c r="N18" s="64">
        <f t="shared" si="3"/>
        <v>1793</v>
      </c>
      <c r="O18" s="270" t="str">
        <f t="shared" si="0"/>
        <v>بانک سامان کوتاه مدت 1/3998429/810/830</v>
      </c>
      <c r="P18" s="263">
        <v>0.30499999999999999</v>
      </c>
      <c r="Q18" s="301">
        <v>568584476</v>
      </c>
      <c r="R18" s="301"/>
      <c r="S18" s="297">
        <v>0.05</v>
      </c>
      <c r="T18" s="298">
        <f t="shared" ref="T18:T38" si="6">Q18*S18/P18</f>
        <v>93210569.836065575</v>
      </c>
      <c r="U18" s="299">
        <f t="shared" si="5"/>
        <v>475373906.16393441</v>
      </c>
      <c r="V18" s="271"/>
    </row>
    <row r="19" spans="1:22" s="100" customFormat="1" ht="17.45" customHeight="1">
      <c r="A19" s="135" t="s">
        <v>115</v>
      </c>
      <c r="B19" s="163"/>
      <c r="D19" s="64">
        <v>0</v>
      </c>
      <c r="E19" s="64"/>
      <c r="F19" s="64">
        <v>0</v>
      </c>
      <c r="G19" s="64"/>
      <c r="H19" s="64">
        <f t="shared" si="2"/>
        <v>0</v>
      </c>
      <c r="I19" s="67"/>
      <c r="J19" s="64">
        <v>513122046</v>
      </c>
      <c r="K19" s="64"/>
      <c r="L19" s="64">
        <v>0</v>
      </c>
      <c r="M19" s="64"/>
      <c r="N19" s="64">
        <f t="shared" si="3"/>
        <v>513122046</v>
      </c>
      <c r="O19" s="270" t="str">
        <f t="shared" si="0"/>
        <v>بانک شهر ۷۰۰۱۰۰۳۶۳۱۸۷۲</v>
      </c>
      <c r="P19" s="263">
        <v>0.30499999999999999</v>
      </c>
      <c r="Q19" s="301">
        <v>66849316</v>
      </c>
      <c r="R19" s="301"/>
      <c r="S19" s="297">
        <v>0.05</v>
      </c>
      <c r="T19" s="298">
        <f t="shared" si="6"/>
        <v>10958904.262295082</v>
      </c>
      <c r="U19" s="299">
        <f t="shared" si="5"/>
        <v>55890411.737704918</v>
      </c>
      <c r="V19" s="271"/>
    </row>
    <row r="20" spans="1:22" ht="17.45" customHeight="1">
      <c r="A20" s="135" t="s">
        <v>122</v>
      </c>
      <c r="B20" s="163"/>
      <c r="C20" s="100"/>
      <c r="D20" s="64">
        <v>0</v>
      </c>
      <c r="E20" s="64"/>
      <c r="F20" s="64">
        <v>0</v>
      </c>
      <c r="G20" s="64"/>
      <c r="H20" s="64">
        <f t="shared" si="2"/>
        <v>0</v>
      </c>
      <c r="I20" s="67"/>
      <c r="J20" s="64">
        <v>21386703</v>
      </c>
      <c r="K20" s="64"/>
      <c r="L20" s="64">
        <v>0</v>
      </c>
      <c r="M20" s="64"/>
      <c r="N20" s="64">
        <f t="shared" si="3"/>
        <v>21386703</v>
      </c>
      <c r="O20" s="270" t="str">
        <f t="shared" si="0"/>
        <v>بانک شهر 7001003694364</v>
      </c>
      <c r="P20" s="263">
        <v>0.30499999999999999</v>
      </c>
      <c r="Q20" s="296">
        <v>256096432</v>
      </c>
      <c r="R20" s="296"/>
      <c r="S20" s="297">
        <v>0.05</v>
      </c>
      <c r="T20" s="298">
        <f t="shared" si="6"/>
        <v>41983021.639344268</v>
      </c>
      <c r="U20" s="299">
        <f t="shared" si="5"/>
        <v>214113410.36065573</v>
      </c>
      <c r="V20" s="271"/>
    </row>
    <row r="21" spans="1:22" s="100" customFormat="1" ht="17.45" customHeight="1">
      <c r="A21" s="135" t="s">
        <v>162</v>
      </c>
      <c r="B21" s="163"/>
      <c r="D21" s="64">
        <v>349440674</v>
      </c>
      <c r="E21" s="64"/>
      <c r="F21" s="64">
        <v>3247143</v>
      </c>
      <c r="G21" s="64"/>
      <c r="H21" s="64">
        <f t="shared" si="2"/>
        <v>352687817</v>
      </c>
      <c r="I21" s="67"/>
      <c r="J21" s="64">
        <v>1860959852</v>
      </c>
      <c r="K21" s="64"/>
      <c r="L21" s="64">
        <v>3247143</v>
      </c>
      <c r="M21" s="64"/>
      <c r="N21" s="64">
        <f t="shared" si="3"/>
        <v>1864206995</v>
      </c>
      <c r="O21" s="270" t="str">
        <f t="shared" si="0"/>
        <v>بانک شهر 7001004144834</v>
      </c>
      <c r="P21" s="263">
        <v>0.30499999999999999</v>
      </c>
      <c r="Q21" s="296">
        <v>232735888</v>
      </c>
      <c r="R21" s="296"/>
      <c r="S21" s="297">
        <v>0.05</v>
      </c>
      <c r="T21" s="298">
        <f t="shared" si="6"/>
        <v>38153424.262295082</v>
      </c>
      <c r="U21" s="299">
        <f t="shared" si="5"/>
        <v>194582463.73770493</v>
      </c>
      <c r="V21" s="271"/>
    </row>
    <row r="22" spans="1:22" ht="17.45" customHeight="1">
      <c r="A22" s="135" t="s">
        <v>161</v>
      </c>
      <c r="B22" s="163"/>
      <c r="C22" s="100"/>
      <c r="D22" s="64">
        <v>105816884</v>
      </c>
      <c r="E22" s="64"/>
      <c r="F22" s="64">
        <v>1381746</v>
      </c>
      <c r="G22" s="64"/>
      <c r="H22" s="64">
        <f t="shared" si="2"/>
        <v>107198630</v>
      </c>
      <c r="I22" s="67"/>
      <c r="J22" s="64">
        <v>865734902</v>
      </c>
      <c r="K22" s="64"/>
      <c r="L22" s="64">
        <v>1709742</v>
      </c>
      <c r="M22" s="64"/>
      <c r="N22" s="64">
        <f t="shared" si="3"/>
        <v>867444644</v>
      </c>
      <c r="O22" s="270" t="str">
        <f t="shared" si="0"/>
        <v>بانک شهر 7001004144835</v>
      </c>
      <c r="P22" s="263">
        <v>0.30499999999999999</v>
      </c>
      <c r="Q22" s="296">
        <v>0</v>
      </c>
      <c r="R22" s="296"/>
      <c r="S22" s="300">
        <v>0.22500000000000001</v>
      </c>
      <c r="T22" s="298">
        <f t="shared" si="6"/>
        <v>0</v>
      </c>
      <c r="U22" s="299">
        <f t="shared" si="5"/>
        <v>0</v>
      </c>
      <c r="V22" s="271"/>
    </row>
    <row r="23" spans="1:22" s="100" customFormat="1" ht="17.45" customHeight="1">
      <c r="A23" s="135" t="s">
        <v>160</v>
      </c>
      <c r="B23" s="163"/>
      <c r="D23" s="64">
        <v>0</v>
      </c>
      <c r="E23" s="64"/>
      <c r="F23" s="64">
        <v>0</v>
      </c>
      <c r="G23" s="64"/>
      <c r="H23" s="64">
        <f t="shared" si="2"/>
        <v>0</v>
      </c>
      <c r="I23" s="67"/>
      <c r="J23" s="64">
        <v>105244180</v>
      </c>
      <c r="K23" s="64"/>
      <c r="L23" s="64">
        <v>323983</v>
      </c>
      <c r="M23" s="64"/>
      <c r="N23" s="64">
        <f t="shared" si="3"/>
        <v>105568163</v>
      </c>
      <c r="O23" s="270" t="str">
        <f t="shared" si="0"/>
        <v xml:space="preserve">بانک شهر 7001004144875 </v>
      </c>
      <c r="P23" s="263">
        <v>0.22500000000000001</v>
      </c>
      <c r="Q23" s="296">
        <v>5494</v>
      </c>
      <c r="R23" s="296"/>
      <c r="S23" s="300">
        <v>0.22500000000000001</v>
      </c>
      <c r="T23" s="298">
        <f t="shared" si="6"/>
        <v>5494</v>
      </c>
      <c r="U23" s="299">
        <f t="shared" si="5"/>
        <v>0</v>
      </c>
      <c r="V23" s="271"/>
    </row>
    <row r="24" spans="1:22" s="100" customFormat="1" ht="17.45" customHeight="1">
      <c r="A24" s="135" t="s">
        <v>159</v>
      </c>
      <c r="B24" s="163"/>
      <c r="D24" s="64">
        <v>0</v>
      </c>
      <c r="E24" s="64"/>
      <c r="F24" s="64">
        <v>0</v>
      </c>
      <c r="G24" s="64"/>
      <c r="H24" s="64">
        <f t="shared" si="2"/>
        <v>0</v>
      </c>
      <c r="I24" s="67"/>
      <c r="J24" s="64">
        <v>93747428</v>
      </c>
      <c r="K24" s="64"/>
      <c r="L24" s="64">
        <v>275436</v>
      </c>
      <c r="M24" s="64"/>
      <c r="N24" s="64">
        <f t="shared" si="3"/>
        <v>94022864</v>
      </c>
      <c r="O24" s="270" t="str">
        <f t="shared" si="0"/>
        <v>بانک شهر 7001004144961</v>
      </c>
      <c r="P24" s="263">
        <v>0.22500000000000001</v>
      </c>
      <c r="Q24" s="296">
        <v>146606293</v>
      </c>
      <c r="R24" s="296"/>
      <c r="S24" s="300">
        <v>0.22500000000000001</v>
      </c>
      <c r="T24" s="298">
        <f t="shared" si="6"/>
        <v>146606293</v>
      </c>
      <c r="U24" s="299">
        <f t="shared" si="5"/>
        <v>0</v>
      </c>
      <c r="V24" s="271"/>
    </row>
    <row r="25" spans="1:22" s="100" customFormat="1" ht="17.45" customHeight="1">
      <c r="A25" s="135" t="s">
        <v>170</v>
      </c>
      <c r="B25" s="163"/>
      <c r="D25" s="64">
        <v>0</v>
      </c>
      <c r="E25" s="64"/>
      <c r="F25" s="64">
        <v>0</v>
      </c>
      <c r="G25" s="64"/>
      <c r="H25" s="64">
        <f t="shared" si="2"/>
        <v>0</v>
      </c>
      <c r="I25" s="67"/>
      <c r="J25" s="64">
        <v>347924597</v>
      </c>
      <c r="K25" s="64"/>
      <c r="L25" s="64">
        <v>0</v>
      </c>
      <c r="M25" s="64"/>
      <c r="N25" s="64">
        <f t="shared" si="3"/>
        <v>347924597</v>
      </c>
      <c r="O25" s="270" t="str">
        <f t="shared" si="0"/>
        <v>بانک صادرات 0407480984009</v>
      </c>
      <c r="P25" s="263">
        <v>0.22500000000000001</v>
      </c>
      <c r="Q25" s="296">
        <v>29916357</v>
      </c>
      <c r="R25" s="296"/>
      <c r="S25" s="300">
        <v>0.22500000000000001</v>
      </c>
      <c r="T25" s="298">
        <f t="shared" si="6"/>
        <v>29916357</v>
      </c>
      <c r="U25" s="299">
        <f t="shared" si="5"/>
        <v>0</v>
      </c>
      <c r="V25" s="271"/>
    </row>
    <row r="26" spans="1:22" s="100" customFormat="1" ht="17.45" customHeight="1">
      <c r="A26" s="135" t="s">
        <v>168</v>
      </c>
      <c r="B26" s="163"/>
      <c r="D26" s="64">
        <v>2512868850</v>
      </c>
      <c r="E26" s="64"/>
      <c r="F26" s="64">
        <v>0</v>
      </c>
      <c r="G26" s="64"/>
      <c r="H26" s="64">
        <f t="shared" si="2"/>
        <v>2512868850</v>
      </c>
      <c r="I26" s="67"/>
      <c r="J26" s="64">
        <v>11041811547</v>
      </c>
      <c r="K26" s="64"/>
      <c r="L26" s="64">
        <v>0</v>
      </c>
      <c r="M26" s="64"/>
      <c r="N26" s="64">
        <f t="shared" si="3"/>
        <v>11041811547</v>
      </c>
      <c r="O26" s="270" t="str">
        <f t="shared" si="0"/>
        <v>بانک صادرات 0407482631001</v>
      </c>
      <c r="P26" s="263">
        <v>0.22500000000000001</v>
      </c>
      <c r="Q26" s="296">
        <v>30162341</v>
      </c>
      <c r="R26" s="296"/>
      <c r="S26" s="300">
        <v>0.22500000000000001</v>
      </c>
      <c r="T26" s="298">
        <f t="shared" si="6"/>
        <v>30162341</v>
      </c>
      <c r="U26" s="299">
        <f t="shared" si="5"/>
        <v>0</v>
      </c>
      <c r="V26" s="271"/>
    </row>
    <row r="27" spans="1:22" s="100" customFormat="1" ht="17.45" customHeight="1">
      <c r="A27" s="135" t="s">
        <v>169</v>
      </c>
      <c r="B27" s="163"/>
      <c r="D27" s="64">
        <v>0</v>
      </c>
      <c r="E27" s="64"/>
      <c r="F27" s="64">
        <v>0</v>
      </c>
      <c r="G27" s="64"/>
      <c r="H27" s="64">
        <f t="shared" si="2"/>
        <v>0</v>
      </c>
      <c r="I27" s="67"/>
      <c r="J27" s="64">
        <v>1050076170</v>
      </c>
      <c r="K27" s="64"/>
      <c r="L27" s="64">
        <v>14137258</v>
      </c>
      <c r="M27" s="64"/>
      <c r="N27" s="64">
        <f t="shared" si="3"/>
        <v>1064213428</v>
      </c>
      <c r="O27" s="270" t="str">
        <f t="shared" si="0"/>
        <v>پاسارگاد 209303152272683</v>
      </c>
      <c r="P27" s="205">
        <v>0.05</v>
      </c>
      <c r="Q27" s="296">
        <v>362310404</v>
      </c>
      <c r="R27" s="296"/>
      <c r="S27" s="300">
        <v>0.22500000000000001</v>
      </c>
      <c r="T27" s="298">
        <f t="shared" si="6"/>
        <v>1630396818</v>
      </c>
      <c r="U27" s="299">
        <f t="shared" si="5"/>
        <v>-1268086414</v>
      </c>
      <c r="V27" s="271"/>
    </row>
    <row r="28" spans="1:22" s="100" customFormat="1" ht="17.45" customHeight="1">
      <c r="A28" s="135" t="s">
        <v>175</v>
      </c>
      <c r="B28" s="159"/>
      <c r="C28" s="159"/>
      <c r="D28" s="64">
        <v>0</v>
      </c>
      <c r="E28" s="64"/>
      <c r="F28" s="64">
        <v>0</v>
      </c>
      <c r="G28" s="64"/>
      <c r="H28" s="64">
        <f t="shared" si="2"/>
        <v>0</v>
      </c>
      <c r="I28" s="70"/>
      <c r="J28" s="64">
        <v>75751685</v>
      </c>
      <c r="K28" s="273"/>
      <c r="L28" s="64">
        <v>119524</v>
      </c>
      <c r="M28" s="273"/>
      <c r="N28" s="64">
        <f t="shared" si="3"/>
        <v>75871209</v>
      </c>
      <c r="O28" s="270" t="str">
        <f t="shared" si="0"/>
        <v>بانک تجارت 0479604255640</v>
      </c>
      <c r="P28" s="199">
        <v>0.3</v>
      </c>
      <c r="Q28" s="296">
        <v>755759589</v>
      </c>
      <c r="R28" s="296"/>
      <c r="S28" s="300">
        <v>0.22500000000000001</v>
      </c>
      <c r="T28" s="298">
        <f t="shared" si="6"/>
        <v>566819691.75</v>
      </c>
      <c r="U28" s="299">
        <f t="shared" si="5"/>
        <v>188939897.25</v>
      </c>
      <c r="V28" s="271"/>
    </row>
    <row r="29" spans="1:22" s="100" customFormat="1" ht="17.45" customHeight="1">
      <c r="A29" s="135" t="s">
        <v>174</v>
      </c>
      <c r="B29" s="163"/>
      <c r="D29" s="64">
        <v>0</v>
      </c>
      <c r="E29" s="64"/>
      <c r="F29" s="64">
        <v>0</v>
      </c>
      <c r="G29" s="64"/>
      <c r="H29" s="64">
        <f t="shared" si="2"/>
        <v>0</v>
      </c>
      <c r="I29" s="67"/>
      <c r="J29" s="64">
        <v>9751800</v>
      </c>
      <c r="K29" s="64"/>
      <c r="L29" s="64">
        <v>0</v>
      </c>
      <c r="M29" s="64"/>
      <c r="N29" s="64">
        <f t="shared" si="3"/>
        <v>9751800</v>
      </c>
      <c r="O29" s="270" t="str">
        <f t="shared" si="0"/>
        <v>بانک تجارت 0479604275643</v>
      </c>
      <c r="P29" s="263">
        <v>0.30499999999999999</v>
      </c>
      <c r="Q29" s="296">
        <v>6804854</v>
      </c>
      <c r="R29" s="296"/>
      <c r="S29" s="300">
        <v>0.22500000000000001</v>
      </c>
      <c r="T29" s="298">
        <f t="shared" si="6"/>
        <v>5019974.2622950822</v>
      </c>
      <c r="U29" s="299">
        <f t="shared" si="5"/>
        <v>1784879.7377049178</v>
      </c>
      <c r="V29" s="271">
        <v>197457535.47541001</v>
      </c>
    </row>
    <row r="30" spans="1:22" s="100" customFormat="1" ht="17.45" customHeight="1">
      <c r="A30" s="135" t="s">
        <v>173</v>
      </c>
      <c r="B30" s="163"/>
      <c r="D30" s="64">
        <v>781098971</v>
      </c>
      <c r="E30" s="64"/>
      <c r="F30" s="64">
        <v>0</v>
      </c>
      <c r="G30" s="64"/>
      <c r="H30" s="64">
        <f t="shared" si="2"/>
        <v>781098971</v>
      </c>
      <c r="I30" s="67"/>
      <c r="J30" s="64">
        <v>2302558451</v>
      </c>
      <c r="K30" s="64"/>
      <c r="L30" s="64">
        <v>0</v>
      </c>
      <c r="M30" s="64"/>
      <c r="N30" s="64">
        <f t="shared" si="3"/>
        <v>2302558451</v>
      </c>
      <c r="O30" s="270" t="str">
        <f t="shared" si="0"/>
        <v>بانک تجارت 0479604349703</v>
      </c>
      <c r="P30" s="263">
        <v>0.30499999999999999</v>
      </c>
      <c r="Q30" s="296">
        <v>806842597</v>
      </c>
      <c r="R30" s="296"/>
      <c r="S30" s="300">
        <v>0.22500000000000001</v>
      </c>
      <c r="T30" s="298">
        <f t="shared" si="6"/>
        <v>595211751.88524592</v>
      </c>
      <c r="U30" s="299">
        <f t="shared" si="5"/>
        <v>211630845.11475408</v>
      </c>
      <c r="V30" s="271">
        <f>SUM(U29:U30)</f>
        <v>213415724.85245901</v>
      </c>
    </row>
    <row r="31" spans="1:22" s="100" customFormat="1" ht="17.45" customHeight="1">
      <c r="A31" s="135" t="s">
        <v>172</v>
      </c>
      <c r="B31" s="159"/>
      <c r="C31" s="159"/>
      <c r="D31" s="64">
        <v>308242200</v>
      </c>
      <c r="E31" s="64"/>
      <c r="F31" s="64">
        <v>0</v>
      </c>
      <c r="G31" s="64"/>
      <c r="H31" s="64">
        <f t="shared" si="2"/>
        <v>308242200</v>
      </c>
      <c r="I31" s="70"/>
      <c r="J31" s="64">
        <v>935195059</v>
      </c>
      <c r="K31" s="273"/>
      <c r="L31" s="64">
        <v>-193749</v>
      </c>
      <c r="M31" s="273"/>
      <c r="N31" s="64">
        <f t="shared" si="3"/>
        <v>935001310</v>
      </c>
      <c r="O31" s="270" t="str">
        <f t="shared" si="0"/>
        <v>گردشگری بلند مدت 164.333.1772702.1</v>
      </c>
      <c r="P31" s="262">
        <v>0.05</v>
      </c>
      <c r="Q31" s="301">
        <v>29208076</v>
      </c>
      <c r="R31" s="301"/>
      <c r="S31" s="297">
        <v>0.05</v>
      </c>
      <c r="T31" s="298">
        <f>Q31*S31/P31</f>
        <v>29208076</v>
      </c>
      <c r="U31" s="299">
        <f>Q31-T31</f>
        <v>0</v>
      </c>
      <c r="V31" s="271"/>
    </row>
    <row r="32" spans="1:22" s="100" customFormat="1" ht="17.45" customHeight="1">
      <c r="A32" s="135" t="s">
        <v>196</v>
      </c>
      <c r="B32" s="159"/>
      <c r="C32" s="159"/>
      <c r="D32" s="64">
        <v>551506860</v>
      </c>
      <c r="E32" s="64"/>
      <c r="F32" s="64">
        <v>0</v>
      </c>
      <c r="G32" s="64"/>
      <c r="H32" s="64">
        <f t="shared" si="2"/>
        <v>551506860</v>
      </c>
      <c r="I32" s="70"/>
      <c r="J32" s="64">
        <v>1578173525</v>
      </c>
      <c r="K32" s="273"/>
      <c r="L32" s="64">
        <v>0</v>
      </c>
      <c r="M32" s="273"/>
      <c r="N32" s="64">
        <f t="shared" si="3"/>
        <v>1578173525</v>
      </c>
      <c r="O32" s="270" t="str">
        <f t="shared" si="0"/>
        <v>تجارت بلندمدت 0479604464102</v>
      </c>
      <c r="P32" s="205">
        <v>0.05</v>
      </c>
      <c r="Q32" s="296">
        <v>17907522</v>
      </c>
      <c r="R32" s="296"/>
      <c r="S32" s="300">
        <v>0.22500000000000001</v>
      </c>
      <c r="T32" s="298">
        <f t="shared" si="6"/>
        <v>80583849</v>
      </c>
      <c r="U32" s="299">
        <f t="shared" si="5"/>
        <v>-62676327</v>
      </c>
      <c r="V32" s="271"/>
    </row>
    <row r="33" spans="1:22" s="100" customFormat="1" ht="17.45" customHeight="1">
      <c r="A33" s="135" t="s">
        <v>195</v>
      </c>
      <c r="B33" s="159"/>
      <c r="C33" s="159"/>
      <c r="D33" s="64">
        <v>399842460</v>
      </c>
      <c r="E33" s="64"/>
      <c r="F33" s="64">
        <v>0</v>
      </c>
      <c r="G33" s="64"/>
      <c r="H33" s="64">
        <f t="shared" si="2"/>
        <v>399842460</v>
      </c>
      <c r="I33" s="70"/>
      <c r="J33" s="64">
        <v>1104300791</v>
      </c>
      <c r="K33" s="273"/>
      <c r="L33" s="64">
        <v>0</v>
      </c>
      <c r="M33" s="273"/>
      <c r="N33" s="64">
        <f t="shared" si="3"/>
        <v>1104300791</v>
      </c>
      <c r="O33" s="270" t="str">
        <f t="shared" si="0"/>
        <v>تجارت بلندمدت 0479604482557</v>
      </c>
      <c r="P33" s="263">
        <v>0.22500000000000001</v>
      </c>
      <c r="Q33" s="296">
        <v>3801579</v>
      </c>
      <c r="R33" s="296"/>
      <c r="S33" s="300">
        <v>0.22500000000000001</v>
      </c>
      <c r="T33" s="298">
        <f t="shared" si="6"/>
        <v>3801579</v>
      </c>
      <c r="U33" s="299">
        <f t="shared" si="5"/>
        <v>0</v>
      </c>
      <c r="V33" s="271"/>
    </row>
    <row r="34" spans="1:22" s="100" customFormat="1" ht="17.45" customHeight="1">
      <c r="A34" s="135" t="s">
        <v>194</v>
      </c>
      <c r="B34" s="159"/>
      <c r="C34" s="159"/>
      <c r="D34" s="64">
        <v>135070891</v>
      </c>
      <c r="E34" s="64"/>
      <c r="F34" s="64">
        <v>0</v>
      </c>
      <c r="G34" s="64"/>
      <c r="H34" s="64">
        <f t="shared" si="2"/>
        <v>135070891</v>
      </c>
      <c r="I34" s="70"/>
      <c r="J34" s="64">
        <v>808164246</v>
      </c>
      <c r="K34" s="273"/>
      <c r="L34" s="64">
        <v>0</v>
      </c>
      <c r="M34" s="273"/>
      <c r="N34" s="64">
        <f t="shared" si="3"/>
        <v>808164246</v>
      </c>
      <c r="O34" s="270" t="str">
        <f t="shared" si="0"/>
        <v>شهر بلندمدت 7001004711013</v>
      </c>
      <c r="P34" s="205">
        <v>0.05</v>
      </c>
      <c r="Q34" s="296">
        <v>14960344</v>
      </c>
      <c r="R34" s="296"/>
      <c r="S34" s="300">
        <v>0.22500000000000001</v>
      </c>
      <c r="T34" s="298">
        <f t="shared" si="6"/>
        <v>67321548</v>
      </c>
      <c r="U34" s="299">
        <f>Q34-T34</f>
        <v>-52361204</v>
      </c>
      <c r="V34" s="271"/>
    </row>
    <row r="35" spans="1:22" s="100" customFormat="1" ht="17.45" customHeight="1">
      <c r="A35" s="135" t="s">
        <v>200</v>
      </c>
      <c r="B35" s="159"/>
      <c r="C35" s="159"/>
      <c r="D35" s="64">
        <v>250000002</v>
      </c>
      <c r="E35" s="64"/>
      <c r="F35" s="64">
        <v>0</v>
      </c>
      <c r="G35" s="64"/>
      <c r="H35" s="64">
        <f t="shared" si="2"/>
        <v>250000002</v>
      </c>
      <c r="I35" s="70"/>
      <c r="J35" s="64">
        <v>591666655</v>
      </c>
      <c r="K35" s="273"/>
      <c r="L35" s="64">
        <v>0</v>
      </c>
      <c r="M35" s="273"/>
      <c r="N35" s="64">
        <f t="shared" si="3"/>
        <v>591666655</v>
      </c>
      <c r="O35" s="270" t="str">
        <f t="shared" si="0"/>
        <v>بانک تجارت بلندمدت 0479604567790</v>
      </c>
      <c r="P35" s="199">
        <v>0.30499999999999999</v>
      </c>
      <c r="Q35" s="296">
        <v>0</v>
      </c>
      <c r="R35" s="296"/>
      <c r="S35" s="300">
        <v>0.22500000000000001</v>
      </c>
      <c r="T35" s="298">
        <f t="shared" ref="T35:T36" si="7">Q35*S35/P35</f>
        <v>0</v>
      </c>
      <c r="U35" s="299">
        <f>Q35-T35</f>
        <v>0</v>
      </c>
      <c r="V35" s="271"/>
    </row>
    <row r="36" spans="1:22" s="100" customFormat="1" ht="17.45" customHeight="1">
      <c r="A36" s="135" t="s">
        <v>199</v>
      </c>
      <c r="B36" s="159"/>
      <c r="C36" s="159"/>
      <c r="D36" s="64">
        <v>91350000</v>
      </c>
      <c r="E36" s="64"/>
      <c r="F36" s="64">
        <v>0</v>
      </c>
      <c r="G36" s="64"/>
      <c r="H36" s="64">
        <f t="shared" si="2"/>
        <v>91350000</v>
      </c>
      <c r="I36" s="70"/>
      <c r="J36" s="64">
        <v>204014998</v>
      </c>
      <c r="K36" s="273"/>
      <c r="L36" s="64">
        <v>0</v>
      </c>
      <c r="M36" s="273"/>
      <c r="N36" s="64">
        <f t="shared" si="3"/>
        <v>204014998</v>
      </c>
      <c r="O36" s="270" t="str">
        <f t="shared" si="0"/>
        <v>بانک تجارت بلندمدت 0479604581790</v>
      </c>
      <c r="P36" s="199">
        <v>0.30499999999999999</v>
      </c>
      <c r="Q36" s="296">
        <v>0</v>
      </c>
      <c r="R36" s="296"/>
      <c r="S36" s="300">
        <v>0.22500000000000001</v>
      </c>
      <c r="T36" s="298">
        <f t="shared" si="7"/>
        <v>0</v>
      </c>
      <c r="U36" s="299">
        <f>Q36-T36</f>
        <v>0</v>
      </c>
      <c r="V36" s="271">
        <f>SUM(U35:U36)</f>
        <v>0</v>
      </c>
    </row>
    <row r="37" spans="1:22" s="100" customFormat="1" ht="17.45" customHeight="1">
      <c r="A37" s="135" t="s">
        <v>198</v>
      </c>
      <c r="B37" s="159"/>
      <c r="C37" s="159"/>
      <c r="D37" s="64">
        <v>500275000</v>
      </c>
      <c r="E37" s="64"/>
      <c r="F37" s="272">
        <v>0</v>
      </c>
      <c r="G37" s="64"/>
      <c r="H37" s="64">
        <f t="shared" si="2"/>
        <v>500275000</v>
      </c>
      <c r="I37" s="70"/>
      <c r="J37" s="64">
        <v>1100604988</v>
      </c>
      <c r="K37" s="273"/>
      <c r="L37" s="272">
        <v>0</v>
      </c>
      <c r="M37" s="273"/>
      <c r="N37" s="64">
        <f t="shared" si="3"/>
        <v>1100604988</v>
      </c>
      <c r="O37" s="270" t="str">
        <f t="shared" si="0"/>
        <v>بانک تجارت بلندمدت 0479604588559</v>
      </c>
      <c r="P37" s="199">
        <v>0.30499999999999999</v>
      </c>
      <c r="Q37" s="296">
        <v>2130000000</v>
      </c>
      <c r="R37" s="296"/>
      <c r="S37" s="300">
        <v>0.22500000000000001</v>
      </c>
      <c r="T37" s="298">
        <f t="shared" si="6"/>
        <v>1571311475.4098361</v>
      </c>
      <c r="U37" s="299">
        <f>Q37-T37</f>
        <v>558688524.59016395</v>
      </c>
      <c r="V37" s="271"/>
    </row>
    <row r="38" spans="1:22" s="100" customFormat="1" ht="17.45" customHeight="1">
      <c r="A38" s="135" t="s">
        <v>197</v>
      </c>
      <c r="B38" s="159"/>
      <c r="C38" s="159"/>
      <c r="D38" s="64">
        <v>2130000000</v>
      </c>
      <c r="E38" s="64"/>
      <c r="F38" s="272">
        <v>0</v>
      </c>
      <c r="G38" s="64"/>
      <c r="H38" s="64">
        <f t="shared" si="2"/>
        <v>2130000000</v>
      </c>
      <c r="I38" s="70"/>
      <c r="J38" s="64">
        <v>4401999998</v>
      </c>
      <c r="K38" s="273"/>
      <c r="L38" s="272">
        <v>0</v>
      </c>
      <c r="M38" s="273"/>
      <c r="N38" s="64">
        <f t="shared" si="3"/>
        <v>4401999998</v>
      </c>
      <c r="O38" s="270" t="str">
        <f t="shared" si="0"/>
        <v>بانک تجارت بلندمدت 0479604611065</v>
      </c>
      <c r="P38" s="205">
        <v>0.05</v>
      </c>
      <c r="Q38" s="296">
        <v>500274990</v>
      </c>
      <c r="R38" s="296"/>
      <c r="S38" s="300">
        <v>0.22500000000000001</v>
      </c>
      <c r="T38" s="298">
        <f t="shared" si="6"/>
        <v>2251237455</v>
      </c>
      <c r="U38" s="299">
        <f t="shared" si="5"/>
        <v>-1750962465</v>
      </c>
      <c r="V38" s="271"/>
    </row>
    <row r="39" spans="1:22" s="100" customFormat="1" ht="17.45" customHeight="1">
      <c r="A39" s="135" t="s">
        <v>205</v>
      </c>
      <c r="B39" s="159"/>
      <c r="C39" s="159"/>
      <c r="D39" s="64">
        <v>1444970148</v>
      </c>
      <c r="E39" s="64"/>
      <c r="F39" s="272">
        <v>-38916</v>
      </c>
      <c r="G39" s="64"/>
      <c r="H39" s="64">
        <f>D39+F39</f>
        <v>1444931232</v>
      </c>
      <c r="I39" s="70"/>
      <c r="J39" s="64">
        <v>2751158980</v>
      </c>
      <c r="K39" s="273"/>
      <c r="L39" s="272">
        <v>-1128568</v>
      </c>
      <c r="M39" s="273"/>
      <c r="N39" s="64">
        <f t="shared" si="3"/>
        <v>2750030412</v>
      </c>
      <c r="O39" s="270" t="str">
        <f t="shared" si="0"/>
        <v>گردشگری بلندمدت 164.333.1772702.2</v>
      </c>
      <c r="P39" s="205">
        <v>0.05</v>
      </c>
      <c r="Q39" s="296">
        <v>91350000</v>
      </c>
      <c r="R39" s="296"/>
      <c r="S39" s="300">
        <v>0.22500000000000001</v>
      </c>
      <c r="T39" s="298">
        <f>Q39*S39/P39</f>
        <v>411075000</v>
      </c>
      <c r="U39" s="299">
        <f>Q39-T39</f>
        <v>-319725000</v>
      </c>
      <c r="V39" s="271"/>
    </row>
    <row r="40" spans="1:22" s="100" customFormat="1" ht="17.45" customHeight="1">
      <c r="A40" s="135" t="s">
        <v>204</v>
      </c>
      <c r="B40" s="159"/>
      <c r="C40" s="159"/>
      <c r="D40" s="64">
        <v>1862400124</v>
      </c>
      <c r="E40" s="64"/>
      <c r="F40" s="272">
        <v>-252378</v>
      </c>
      <c r="G40" s="64"/>
      <c r="H40" s="64">
        <f t="shared" ref="H40:H56" si="8">D40+F40</f>
        <v>1862147746</v>
      </c>
      <c r="I40" s="70"/>
      <c r="J40" s="64">
        <v>3310119968</v>
      </c>
      <c r="K40" s="273"/>
      <c r="L40" s="272">
        <v>-6309454</v>
      </c>
      <c r="M40" s="273"/>
      <c r="N40" s="64">
        <f t="shared" si="3"/>
        <v>3303810514</v>
      </c>
      <c r="O40" s="270" t="str">
        <f t="shared" ref="O40:O57" si="9">A40</f>
        <v>گردشگری بلندمدت 164.333.1772702.3</v>
      </c>
      <c r="P40" s="205"/>
      <c r="Q40" s="296">
        <v>249999990</v>
      </c>
      <c r="R40" s="296"/>
      <c r="S40" s="300"/>
      <c r="T40" s="298"/>
      <c r="U40" s="299"/>
      <c r="V40" s="271"/>
    </row>
    <row r="41" spans="1:22" s="100" customFormat="1" ht="17.45" customHeight="1">
      <c r="A41" s="135" t="s">
        <v>203</v>
      </c>
      <c r="B41" s="159"/>
      <c r="C41" s="159"/>
      <c r="D41" s="64">
        <v>1849682727</v>
      </c>
      <c r="E41" s="64"/>
      <c r="F41" s="272">
        <v>-300525</v>
      </c>
      <c r="G41" s="64"/>
      <c r="H41" s="64">
        <f t="shared" si="8"/>
        <v>1849382202</v>
      </c>
      <c r="I41" s="70"/>
      <c r="J41" s="64">
        <v>3228717075</v>
      </c>
      <c r="K41" s="273"/>
      <c r="L41" s="272">
        <v>-7212603</v>
      </c>
      <c r="M41" s="273"/>
      <c r="N41" s="64">
        <f t="shared" si="3"/>
        <v>3221504472</v>
      </c>
      <c r="O41" s="270" t="str">
        <f t="shared" si="9"/>
        <v>گردشگری بلندمدت 164.333.1772702.4</v>
      </c>
      <c r="P41" s="205"/>
      <c r="Q41" s="296">
        <v>760729740</v>
      </c>
      <c r="R41" s="296"/>
      <c r="S41" s="300"/>
      <c r="T41" s="298">
        <f>SUM(T7:T40)</f>
        <v>11747634678.971312</v>
      </c>
      <c r="U41" s="299"/>
      <c r="V41" s="271"/>
    </row>
    <row r="42" spans="1:22" s="100" customFormat="1" ht="17.45" customHeight="1">
      <c r="A42" s="135" t="s">
        <v>208</v>
      </c>
      <c r="B42" s="159"/>
      <c r="C42" s="159"/>
      <c r="D42" s="64">
        <v>766701624</v>
      </c>
      <c r="E42" s="64"/>
      <c r="F42" s="272">
        <v>0</v>
      </c>
      <c r="G42" s="64"/>
      <c r="H42" s="64">
        <f t="shared" si="8"/>
        <v>766701624</v>
      </c>
      <c r="I42" s="70"/>
      <c r="J42" s="64">
        <v>1041927848</v>
      </c>
      <c r="K42" s="273"/>
      <c r="L42" s="272">
        <v>0</v>
      </c>
      <c r="M42" s="273"/>
      <c r="N42" s="64">
        <f t="shared" si="3"/>
        <v>1041927848</v>
      </c>
      <c r="O42" s="270"/>
      <c r="P42" s="205"/>
      <c r="Q42" s="296"/>
      <c r="R42" s="296"/>
      <c r="S42" s="300"/>
      <c r="T42" s="298"/>
      <c r="U42" s="299"/>
      <c r="V42" s="271"/>
    </row>
    <row r="43" spans="1:22" s="100" customFormat="1" ht="17.45" customHeight="1">
      <c r="A43" s="135" t="s">
        <v>212</v>
      </c>
      <c r="B43" s="159"/>
      <c r="C43" s="159"/>
      <c r="D43" s="64">
        <v>284299045</v>
      </c>
      <c r="E43" s="64"/>
      <c r="F43" s="272">
        <v>1331368</v>
      </c>
      <c r="G43" s="64"/>
      <c r="H43" s="64">
        <f t="shared" si="8"/>
        <v>285630413</v>
      </c>
      <c r="I43" s="70"/>
      <c r="J43" s="64">
        <v>518366301</v>
      </c>
      <c r="K43" s="273"/>
      <c r="L43" s="272">
        <v>0</v>
      </c>
      <c r="M43" s="273"/>
      <c r="N43" s="64">
        <f t="shared" si="3"/>
        <v>518366301</v>
      </c>
      <c r="O43" s="270"/>
      <c r="P43" s="205"/>
      <c r="Q43" s="296"/>
      <c r="R43" s="296"/>
      <c r="S43" s="300"/>
      <c r="T43" s="298"/>
      <c r="U43" s="299"/>
      <c r="V43" s="271"/>
    </row>
    <row r="44" spans="1:22" s="100" customFormat="1" ht="17.45" customHeight="1">
      <c r="A44" s="135" t="s">
        <v>209</v>
      </c>
      <c r="B44" s="159"/>
      <c r="C44" s="159"/>
      <c r="D44" s="64">
        <v>533199996</v>
      </c>
      <c r="E44" s="64"/>
      <c r="F44" s="272">
        <v>0</v>
      </c>
      <c r="G44" s="64"/>
      <c r="H44" s="64">
        <f t="shared" si="8"/>
        <v>533199996</v>
      </c>
      <c r="I44" s="70"/>
      <c r="J44" s="64">
        <v>888666656</v>
      </c>
      <c r="K44" s="273"/>
      <c r="L44" s="272">
        <v>0</v>
      </c>
      <c r="M44" s="273"/>
      <c r="N44" s="64">
        <f t="shared" si="3"/>
        <v>888666656</v>
      </c>
      <c r="O44" s="270"/>
      <c r="P44" s="205"/>
      <c r="Q44" s="296"/>
      <c r="R44" s="296"/>
      <c r="S44" s="300"/>
      <c r="T44" s="298"/>
      <c r="U44" s="299"/>
      <c r="V44" s="271"/>
    </row>
    <row r="45" spans="1:22" s="100" customFormat="1" ht="17.45" customHeight="1">
      <c r="A45" s="135" t="s">
        <v>211</v>
      </c>
      <c r="B45" s="159"/>
      <c r="C45" s="159"/>
      <c r="D45" s="64">
        <v>429455301</v>
      </c>
      <c r="E45" s="64"/>
      <c r="F45" s="272">
        <v>2707444</v>
      </c>
      <c r="G45" s="64"/>
      <c r="H45" s="64">
        <f t="shared" si="8"/>
        <v>432162745</v>
      </c>
      <c r="I45" s="70"/>
      <c r="J45" s="64">
        <v>688259177</v>
      </c>
      <c r="K45" s="273"/>
      <c r="L45" s="272">
        <v>0</v>
      </c>
      <c r="M45" s="273"/>
      <c r="N45" s="64">
        <f t="shared" si="3"/>
        <v>688259177</v>
      </c>
      <c r="O45" s="270"/>
      <c r="P45" s="205"/>
      <c r="Q45" s="296"/>
      <c r="R45" s="296"/>
      <c r="S45" s="300"/>
      <c r="T45" s="298"/>
      <c r="U45" s="299"/>
      <c r="V45" s="271"/>
    </row>
    <row r="46" spans="1:22" s="100" customFormat="1" ht="17.45" customHeight="1">
      <c r="A46" s="135" t="s">
        <v>207</v>
      </c>
      <c r="B46" s="159"/>
      <c r="C46" s="159"/>
      <c r="D46" s="64">
        <v>842132794</v>
      </c>
      <c r="E46" s="64"/>
      <c r="F46" s="272">
        <v>0</v>
      </c>
      <c r="G46" s="64"/>
      <c r="H46" s="64">
        <f t="shared" si="8"/>
        <v>842132794</v>
      </c>
      <c r="I46" s="70"/>
      <c r="J46" s="64">
        <v>1222450830</v>
      </c>
      <c r="K46" s="273"/>
      <c r="L46" s="272">
        <v>0</v>
      </c>
      <c r="M46" s="273"/>
      <c r="N46" s="64">
        <f t="shared" si="3"/>
        <v>1222450830</v>
      </c>
      <c r="O46" s="270"/>
      <c r="P46" s="205"/>
      <c r="Q46" s="296"/>
      <c r="R46" s="296"/>
      <c r="S46" s="300"/>
      <c r="T46" s="298"/>
      <c r="U46" s="299"/>
      <c r="V46" s="271"/>
    </row>
    <row r="47" spans="1:22" s="100" customFormat="1" ht="17.45" customHeight="1">
      <c r="A47" s="135" t="s">
        <v>206</v>
      </c>
      <c r="B47" s="159"/>
      <c r="C47" s="159"/>
      <c r="D47" s="64">
        <v>2626498992</v>
      </c>
      <c r="E47" s="64"/>
      <c r="F47" s="272">
        <v>0</v>
      </c>
      <c r="G47" s="64"/>
      <c r="H47" s="64">
        <f t="shared" si="8"/>
        <v>2626498992</v>
      </c>
      <c r="I47" s="70"/>
      <c r="J47" s="64">
        <v>2724859648</v>
      </c>
      <c r="K47" s="273"/>
      <c r="L47" s="272">
        <v>0</v>
      </c>
      <c r="M47" s="273"/>
      <c r="N47" s="64">
        <f t="shared" si="3"/>
        <v>2724859648</v>
      </c>
      <c r="O47" s="270"/>
      <c r="P47" s="205"/>
      <c r="Q47" s="296"/>
      <c r="R47" s="296"/>
      <c r="S47" s="300"/>
      <c r="T47" s="298"/>
      <c r="U47" s="299"/>
      <c r="V47" s="271"/>
    </row>
    <row r="48" spans="1:22" s="100" customFormat="1" ht="17.45" customHeight="1">
      <c r="A48" s="135" t="s">
        <v>210</v>
      </c>
      <c r="B48" s="159"/>
      <c r="C48" s="159"/>
      <c r="D48" s="64">
        <v>1002739740</v>
      </c>
      <c r="E48" s="64"/>
      <c r="F48" s="272">
        <v>0</v>
      </c>
      <c r="G48" s="64"/>
      <c r="H48" s="64">
        <f t="shared" si="8"/>
        <v>1002739740</v>
      </c>
      <c r="I48" s="70"/>
      <c r="J48" s="64">
        <v>1071064009</v>
      </c>
      <c r="K48" s="273"/>
      <c r="L48" s="272">
        <v>-1474953</v>
      </c>
      <c r="M48" s="273"/>
      <c r="N48" s="64">
        <f t="shared" si="3"/>
        <v>1069589056</v>
      </c>
      <c r="O48" s="270"/>
      <c r="P48" s="205"/>
      <c r="Q48" s="296"/>
      <c r="R48" s="296"/>
      <c r="S48" s="300"/>
      <c r="T48" s="298"/>
      <c r="U48" s="299"/>
      <c r="V48" s="271"/>
    </row>
    <row r="49" spans="1:24" s="100" customFormat="1" ht="17.45" customHeight="1">
      <c r="A49" s="135" t="s">
        <v>222</v>
      </c>
      <c r="B49" s="159"/>
      <c r="C49" s="159"/>
      <c r="D49" s="64">
        <v>1360836060</v>
      </c>
      <c r="E49" s="64"/>
      <c r="F49" s="272">
        <v>0</v>
      </c>
      <c r="G49" s="64"/>
      <c r="H49" s="64">
        <f t="shared" si="8"/>
        <v>1360836060</v>
      </c>
      <c r="I49" s="70"/>
      <c r="J49" s="64">
        <v>1360836060</v>
      </c>
      <c r="K49" s="273"/>
      <c r="L49" s="272">
        <v>0</v>
      </c>
      <c r="M49" s="273"/>
      <c r="N49" s="64">
        <f t="shared" si="3"/>
        <v>1360836060</v>
      </c>
      <c r="O49" s="270"/>
      <c r="P49" s="205"/>
      <c r="Q49" s="296"/>
      <c r="R49" s="296"/>
      <c r="S49" s="300"/>
      <c r="T49" s="298"/>
      <c r="U49" s="299"/>
      <c r="V49" s="271"/>
    </row>
    <row r="50" spans="1:24" s="100" customFormat="1" ht="17.45" customHeight="1">
      <c r="A50" s="135" t="s">
        <v>225</v>
      </c>
      <c r="B50" s="159"/>
      <c r="C50" s="159"/>
      <c r="D50" s="64">
        <v>129735444</v>
      </c>
      <c r="E50" s="64"/>
      <c r="F50" s="272">
        <v>-1516269</v>
      </c>
      <c r="G50" s="64"/>
      <c r="H50" s="64">
        <f t="shared" si="8"/>
        <v>128219175</v>
      </c>
      <c r="I50" s="70"/>
      <c r="J50" s="64">
        <v>129735444</v>
      </c>
      <c r="K50" s="273"/>
      <c r="L50" s="272">
        <v>-1516269</v>
      </c>
      <c r="M50" s="273"/>
      <c r="N50" s="64">
        <f t="shared" si="3"/>
        <v>128219175</v>
      </c>
      <c r="O50" s="270"/>
      <c r="P50" s="205"/>
      <c r="Q50" s="296"/>
      <c r="R50" s="296"/>
      <c r="S50" s="300"/>
      <c r="T50" s="298"/>
      <c r="U50" s="299"/>
      <c r="V50" s="271"/>
    </row>
    <row r="51" spans="1:24" s="100" customFormat="1" ht="17.45" customHeight="1">
      <c r="A51" s="135" t="s">
        <v>221</v>
      </c>
      <c r="B51" s="159"/>
      <c r="C51" s="159"/>
      <c r="D51" s="64">
        <v>799946062</v>
      </c>
      <c r="E51" s="64"/>
      <c r="F51" s="272">
        <v>-12237569</v>
      </c>
      <c r="G51" s="64"/>
      <c r="H51" s="64">
        <f t="shared" si="8"/>
        <v>787708493</v>
      </c>
      <c r="I51" s="70"/>
      <c r="J51" s="64">
        <v>799946062</v>
      </c>
      <c r="K51" s="273"/>
      <c r="L51" s="272">
        <v>-12237569</v>
      </c>
      <c r="M51" s="273"/>
      <c r="N51" s="64">
        <f t="shared" si="3"/>
        <v>787708493</v>
      </c>
      <c r="O51" s="270"/>
      <c r="P51" s="205"/>
      <c r="Q51" s="296"/>
      <c r="R51" s="296"/>
      <c r="S51" s="300"/>
      <c r="T51" s="298"/>
      <c r="U51" s="299"/>
      <c r="V51" s="271"/>
    </row>
    <row r="52" spans="1:24" s="100" customFormat="1" ht="17.45" customHeight="1">
      <c r="A52" s="135" t="s">
        <v>223</v>
      </c>
      <c r="B52" s="159"/>
      <c r="C52" s="159"/>
      <c r="D52" s="64">
        <v>267323076</v>
      </c>
      <c r="E52" s="64"/>
      <c r="F52" s="272">
        <v>-4309376</v>
      </c>
      <c r="G52" s="64"/>
      <c r="H52" s="64">
        <f t="shared" si="8"/>
        <v>263013700</v>
      </c>
      <c r="I52" s="70"/>
      <c r="J52" s="64">
        <v>267323076</v>
      </c>
      <c r="K52" s="273"/>
      <c r="L52" s="272">
        <v>-4309376</v>
      </c>
      <c r="M52" s="273"/>
      <c r="N52" s="64">
        <f t="shared" si="3"/>
        <v>263013700</v>
      </c>
      <c r="O52" s="270"/>
      <c r="P52" s="205"/>
      <c r="Q52" s="296"/>
      <c r="R52" s="296"/>
      <c r="S52" s="300"/>
      <c r="T52" s="298"/>
      <c r="U52" s="299"/>
      <c r="V52" s="271"/>
    </row>
    <row r="53" spans="1:24" s="100" customFormat="1" ht="17.45" customHeight="1">
      <c r="A53" s="135" t="s">
        <v>226</v>
      </c>
      <c r="B53" s="159"/>
      <c r="C53" s="159"/>
      <c r="D53" s="64">
        <v>89477919</v>
      </c>
      <c r="E53" s="64"/>
      <c r="F53" s="272">
        <v>-1806684</v>
      </c>
      <c r="G53" s="64"/>
      <c r="H53" s="64">
        <f t="shared" si="8"/>
        <v>87671235</v>
      </c>
      <c r="I53" s="70"/>
      <c r="J53" s="64">
        <v>89477919</v>
      </c>
      <c r="K53" s="273"/>
      <c r="L53" s="272">
        <v>-1806684</v>
      </c>
      <c r="M53" s="273"/>
      <c r="N53" s="64">
        <f t="shared" si="3"/>
        <v>87671235</v>
      </c>
      <c r="O53" s="270" t="str">
        <f t="shared" si="9"/>
        <v>حساب دی بلندمدت 0406532421004</v>
      </c>
      <c r="P53" s="205"/>
      <c r="Q53" s="296">
        <v>0</v>
      </c>
      <c r="R53" s="296"/>
      <c r="S53" s="300"/>
      <c r="T53" s="298"/>
      <c r="U53" s="299"/>
      <c r="V53" s="271"/>
    </row>
    <row r="54" spans="1:24" s="100" customFormat="1" ht="17.45" customHeight="1">
      <c r="A54" s="135" t="s">
        <v>106</v>
      </c>
      <c r="B54" s="159"/>
      <c r="C54" s="159"/>
      <c r="D54" s="64">
        <v>4571</v>
      </c>
      <c r="E54" s="64"/>
      <c r="F54" s="272">
        <v>0</v>
      </c>
      <c r="G54" s="64"/>
      <c r="H54" s="64">
        <f t="shared" si="8"/>
        <v>4571</v>
      </c>
      <c r="I54" s="70"/>
      <c r="J54" s="64">
        <v>4571</v>
      </c>
      <c r="K54" s="273"/>
      <c r="L54" s="272">
        <v>0</v>
      </c>
      <c r="M54" s="273"/>
      <c r="N54" s="64">
        <f t="shared" si="3"/>
        <v>4571</v>
      </c>
      <c r="O54" s="270" t="str">
        <f t="shared" si="9"/>
        <v xml:space="preserve">پاسارگاد کوتاه مدت 2098100152272681	</v>
      </c>
      <c r="P54" s="205"/>
      <c r="Q54" s="296">
        <v>6003506</v>
      </c>
      <c r="R54" s="296"/>
      <c r="S54" s="300"/>
      <c r="T54" s="298"/>
      <c r="U54" s="299"/>
      <c r="V54" s="271"/>
    </row>
    <row r="55" spans="1:24" s="100" customFormat="1" ht="17.45" customHeight="1">
      <c r="A55" s="135" t="s">
        <v>260</v>
      </c>
      <c r="B55" s="159"/>
      <c r="C55" s="159"/>
      <c r="D55" s="64">
        <v>0</v>
      </c>
      <c r="E55" s="64"/>
      <c r="F55" s="272">
        <v>0</v>
      </c>
      <c r="G55" s="64"/>
      <c r="H55" s="64">
        <f t="shared" si="8"/>
        <v>0</v>
      </c>
      <c r="I55" s="70"/>
      <c r="J55" s="64">
        <v>3126</v>
      </c>
      <c r="K55" s="273"/>
      <c r="L55" s="272">
        <v>0</v>
      </c>
      <c r="M55" s="273"/>
      <c r="N55" s="64">
        <f t="shared" si="3"/>
        <v>3126</v>
      </c>
      <c r="O55" s="270" t="str">
        <f t="shared" si="9"/>
        <v xml:space="preserve">اقتصاد نوین کوتاه مدت/12485068674801	</v>
      </c>
      <c r="P55" s="205"/>
      <c r="Q55" s="296">
        <v>0</v>
      </c>
      <c r="R55" s="296"/>
      <c r="S55" s="300"/>
      <c r="T55" s="298"/>
      <c r="U55" s="299"/>
      <c r="V55" s="271"/>
    </row>
    <row r="56" spans="1:24" s="100" customFormat="1" ht="17.45" customHeight="1">
      <c r="A56" s="135" t="s">
        <v>261</v>
      </c>
      <c r="B56" s="159"/>
      <c r="C56" s="159"/>
      <c r="D56" s="64">
        <v>1323</v>
      </c>
      <c r="E56" s="64"/>
      <c r="F56" s="272">
        <v>0</v>
      </c>
      <c r="G56" s="64"/>
      <c r="H56" s="64">
        <f t="shared" si="8"/>
        <v>1323</v>
      </c>
      <c r="I56" s="70"/>
      <c r="J56" s="64">
        <v>10648</v>
      </c>
      <c r="K56" s="273"/>
      <c r="L56" s="272">
        <v>0</v>
      </c>
      <c r="M56" s="273"/>
      <c r="N56" s="64">
        <f t="shared" si="3"/>
        <v>10648</v>
      </c>
      <c r="O56" s="270" t="str">
        <f t="shared" si="9"/>
        <v xml:space="preserve">سامان کوتاه مدت/86481039984291	</v>
      </c>
      <c r="P56" s="205"/>
      <c r="Q56" s="296">
        <v>3956</v>
      </c>
      <c r="R56" s="296"/>
      <c r="S56" s="300"/>
      <c r="T56" s="298"/>
      <c r="U56" s="299"/>
      <c r="V56" s="271"/>
    </row>
    <row r="57" spans="1:24" ht="17.45" customHeight="1">
      <c r="A57" s="135" t="s">
        <v>262</v>
      </c>
      <c r="B57" s="163"/>
      <c r="C57" s="100"/>
      <c r="D57" s="64">
        <v>2442</v>
      </c>
      <c r="E57" s="64"/>
      <c r="F57" s="272">
        <v>0</v>
      </c>
      <c r="G57" s="64"/>
      <c r="H57" s="64">
        <f>D57+F57</f>
        <v>2442</v>
      </c>
      <c r="I57" s="67"/>
      <c r="J57" s="64">
        <v>7296</v>
      </c>
      <c r="K57" s="64"/>
      <c r="L57" s="272">
        <v>0</v>
      </c>
      <c r="M57" s="64"/>
      <c r="N57" s="64">
        <f t="shared" si="3"/>
        <v>7296</v>
      </c>
      <c r="O57" s="270" t="str">
        <f t="shared" si="9"/>
        <v>ملی کوتاه مدت/ 0228580617005</v>
      </c>
      <c r="P57" s="263">
        <v>0.3</v>
      </c>
      <c r="Q57" s="296">
        <v>0</v>
      </c>
      <c r="R57" s="296"/>
      <c r="S57" s="300">
        <v>0.22500000000000001</v>
      </c>
      <c r="T57" s="298">
        <f>Q57*S57/P57</f>
        <v>0</v>
      </c>
      <c r="U57" s="299">
        <f>Q57-T57</f>
        <v>0</v>
      </c>
      <c r="V57" s="271"/>
    </row>
    <row r="58" spans="1:24" s="100" customFormat="1" ht="22.5" thickBot="1">
      <c r="A58" s="135" t="s">
        <v>2</v>
      </c>
      <c r="B58" s="163"/>
      <c r="C58" s="76">
        <f>SUM(C18:C39)</f>
        <v>0</v>
      </c>
      <c r="D58" s="436">
        <f t="shared" ref="D58:N58" si="10">SUM(D7:D57)</f>
        <v>22406522582</v>
      </c>
      <c r="E58" s="436">
        <f t="shared" si="10"/>
        <v>0</v>
      </c>
      <c r="F58" s="436">
        <f t="shared" si="10"/>
        <v>-11794016</v>
      </c>
      <c r="G58" s="436">
        <f t="shared" si="10"/>
        <v>0</v>
      </c>
      <c r="H58" s="436">
        <f t="shared" si="10"/>
        <v>22394728566</v>
      </c>
      <c r="I58" s="436">
        <f t="shared" si="10"/>
        <v>0</v>
      </c>
      <c r="J58" s="436">
        <f t="shared" si="10"/>
        <v>51408166412</v>
      </c>
      <c r="K58" s="436">
        <f t="shared" si="10"/>
        <v>0</v>
      </c>
      <c r="L58" s="436">
        <f t="shared" si="10"/>
        <v>-16376139</v>
      </c>
      <c r="M58" s="436">
        <f t="shared" si="10"/>
        <v>0</v>
      </c>
      <c r="N58" s="436">
        <f t="shared" si="10"/>
        <v>51391790273</v>
      </c>
      <c r="O58" s="271"/>
      <c r="P58" s="67"/>
      <c r="Q58" s="301"/>
      <c r="R58" s="301"/>
      <c r="S58" s="301"/>
      <c r="T58" s="301"/>
      <c r="U58" s="301"/>
      <c r="V58" s="274"/>
    </row>
    <row r="59" spans="1:24" ht="30.75" customHeight="1" thickTop="1"/>
    <row r="61" spans="1:24" ht="30.75" customHeight="1">
      <c r="W61" s="203"/>
      <c r="X61" s="203"/>
    </row>
    <row r="62" spans="1:24" ht="30.75" customHeight="1">
      <c r="W62" s="203"/>
      <c r="X62" s="203"/>
    </row>
    <row r="63" spans="1:24" ht="30.75" customHeight="1">
      <c r="W63" s="203"/>
      <c r="X63" s="203"/>
    </row>
  </sheetData>
  <autoFilter ref="A6:N58" xr:uid="{00000000-0009-0000-0000-000006000000}">
    <sortState xmlns:xlrd2="http://schemas.microsoft.com/office/spreadsheetml/2017/richdata2" ref="A7:N58">
      <sortCondition ref="A6:A58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zoomScale="190" zoomScaleNormal="100" zoomScaleSheetLayoutView="190" workbookViewId="0">
      <selection activeCell="J2" sqref="J2"/>
    </sheetView>
  </sheetViews>
  <sheetFormatPr defaultRowHeight="15"/>
  <cols>
    <col min="1" max="1" width="14.28515625" customWidth="1"/>
    <col min="2" max="2" width="14.85546875" customWidth="1"/>
    <col min="3" max="3" width="7.5703125" bestFit="1" customWidth="1"/>
    <col min="4" max="4" width="8" customWidth="1"/>
    <col min="5" max="5" width="11.140625" customWidth="1"/>
    <col min="6" max="6" width="13" customWidth="1"/>
    <col min="7" max="7" width="6.140625" customWidth="1"/>
    <col min="8" max="8" width="13.5703125" customWidth="1"/>
    <col min="9" max="9" width="0.42578125" customWidth="1"/>
  </cols>
  <sheetData>
    <row r="1" spans="1:17" ht="21">
      <c r="A1" s="355" t="s">
        <v>80</v>
      </c>
      <c r="B1" s="355"/>
      <c r="C1" s="355"/>
      <c r="D1" s="355"/>
      <c r="E1" s="355"/>
      <c r="F1" s="355"/>
      <c r="G1" s="355"/>
      <c r="H1" s="355"/>
      <c r="I1" s="355"/>
      <c r="J1" s="220"/>
      <c r="K1" s="220"/>
      <c r="L1" s="220"/>
      <c r="M1" s="220"/>
      <c r="N1" s="220"/>
      <c r="O1" s="220"/>
      <c r="P1" s="220"/>
      <c r="Q1" s="220"/>
    </row>
    <row r="2" spans="1:17" ht="21">
      <c r="A2" s="355" t="s">
        <v>44</v>
      </c>
      <c r="B2" s="355"/>
      <c r="C2" s="355"/>
      <c r="D2" s="355"/>
      <c r="E2" s="355"/>
      <c r="F2" s="355"/>
      <c r="G2" s="355"/>
      <c r="H2" s="355"/>
      <c r="I2" s="355"/>
      <c r="J2" s="220"/>
      <c r="K2" s="220"/>
      <c r="L2" s="220"/>
      <c r="M2" s="220"/>
      <c r="N2" s="220"/>
      <c r="O2" s="220"/>
      <c r="P2" s="220"/>
      <c r="Q2" s="220"/>
    </row>
    <row r="3" spans="1:17" ht="21">
      <c r="A3" s="355" t="str">
        <f>سپرده!A3</f>
        <v>برای ماه منتهی به 1403/12/30</v>
      </c>
      <c r="B3" s="355"/>
      <c r="C3" s="355"/>
      <c r="D3" s="355"/>
      <c r="E3" s="355"/>
      <c r="F3" s="355"/>
      <c r="G3" s="355"/>
      <c r="H3" s="355"/>
      <c r="I3" s="355"/>
      <c r="J3" s="220"/>
      <c r="K3" s="220"/>
      <c r="L3" s="220"/>
      <c r="M3" s="220"/>
      <c r="N3" s="220"/>
      <c r="O3" s="220"/>
      <c r="P3" s="220"/>
      <c r="Q3" s="220"/>
    </row>
    <row r="4" spans="1:17" ht="11.25" customHeight="1"/>
    <row r="5" spans="1:17">
      <c r="A5" s="411" t="s">
        <v>127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</row>
    <row r="7" spans="1:17" s="303" customFormat="1" ht="38.25">
      <c r="A7" s="222" t="s">
        <v>128</v>
      </c>
      <c r="B7" s="222" t="s">
        <v>129</v>
      </c>
      <c r="C7" s="222" t="s">
        <v>130</v>
      </c>
      <c r="D7" s="222" t="s">
        <v>131</v>
      </c>
      <c r="E7" s="222" t="s">
        <v>132</v>
      </c>
      <c r="F7" s="222" t="s">
        <v>133</v>
      </c>
      <c r="G7" s="222" t="s">
        <v>134</v>
      </c>
      <c r="H7" s="222" t="s">
        <v>157</v>
      </c>
    </row>
    <row r="8" spans="1:17" ht="21">
      <c r="A8" s="225" t="s">
        <v>155</v>
      </c>
      <c r="B8" s="225" t="s">
        <v>155</v>
      </c>
      <c r="C8" s="225" t="s">
        <v>156</v>
      </c>
      <c r="D8" s="246">
        <f>اوراق!M12</f>
        <v>320000</v>
      </c>
      <c r="E8" s="255">
        <f>اوراق!AC12</f>
        <v>295347345800</v>
      </c>
      <c r="F8" s="255">
        <v>5786229510</v>
      </c>
      <c r="G8" s="247">
        <v>0.23</v>
      </c>
      <c r="H8" s="247">
        <v>0.39</v>
      </c>
    </row>
    <row r="9" spans="1:17" ht="21">
      <c r="A9" s="225" t="s">
        <v>155</v>
      </c>
      <c r="B9" s="225" t="s">
        <v>155</v>
      </c>
      <c r="C9" s="225" t="s">
        <v>176</v>
      </c>
      <c r="D9" s="246">
        <f>اوراق!M13</f>
        <v>200000</v>
      </c>
      <c r="E9" s="255">
        <f>اوراق!AC13</f>
        <v>211031593750</v>
      </c>
      <c r="F9" s="255">
        <v>3583720421</v>
      </c>
      <c r="G9" s="247">
        <v>0.26</v>
      </c>
      <c r="H9" s="275">
        <v>0.38700000000000001</v>
      </c>
    </row>
    <row r="10" spans="1:17" ht="17.25">
      <c r="A10" s="405" t="s">
        <v>150</v>
      </c>
      <c r="B10" s="405"/>
      <c r="C10" s="405"/>
      <c r="D10" s="405"/>
      <c r="E10" s="405"/>
      <c r="F10" s="405"/>
    </row>
    <row r="11" spans="1:17">
      <c r="F11" s="289"/>
    </row>
    <row r="20" spans="1:1">
      <c r="A20" t="s">
        <v>151</v>
      </c>
    </row>
    <row r="53" spans="34:34">
      <c r="AH53" t="s">
        <v>152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45" zoomScaleNormal="100" zoomScaleSheetLayoutView="145" workbookViewId="0">
      <selection activeCell="F3" sqref="F3"/>
    </sheetView>
  </sheetViews>
  <sheetFormatPr defaultColWidth="9.140625" defaultRowHeight="18"/>
  <cols>
    <col min="1" max="1" width="32.42578125" style="127" customWidth="1"/>
    <col min="2" max="2" width="1.42578125" style="127" customWidth="1"/>
    <col min="3" max="3" width="17.7109375" style="127" bestFit="1" customWidth="1"/>
    <col min="4" max="4" width="0.85546875" style="127" customWidth="1"/>
    <col min="5" max="5" width="18.140625" style="127" customWidth="1"/>
    <col min="6" max="6" width="16.5703125" style="127" customWidth="1"/>
    <col min="7" max="16384" width="9.140625" style="127"/>
  </cols>
  <sheetData>
    <row r="1" spans="1:6" s="175" customFormat="1" ht="18.75">
      <c r="A1" s="368" t="s">
        <v>80</v>
      </c>
      <c r="B1" s="368"/>
      <c r="C1" s="368"/>
      <c r="D1" s="368"/>
      <c r="E1" s="368"/>
    </row>
    <row r="2" spans="1:6" s="175" customFormat="1" ht="18.75">
      <c r="A2" s="368" t="s">
        <v>50</v>
      </c>
      <c r="B2" s="368"/>
      <c r="C2" s="368"/>
      <c r="D2" s="368"/>
      <c r="E2" s="368"/>
    </row>
    <row r="3" spans="1:6" s="175" customFormat="1" ht="18.75">
      <c r="A3" s="368" t="str">
        <f>' سهام'!A3:W3</f>
        <v>برای ماه منتهی به 1403/12/30</v>
      </c>
      <c r="B3" s="368"/>
      <c r="C3" s="368"/>
      <c r="D3" s="368"/>
      <c r="E3" s="368"/>
    </row>
    <row r="4" spans="1:6" ht="18.75">
      <c r="A4" s="358" t="s">
        <v>186</v>
      </c>
      <c r="B4" s="358"/>
      <c r="C4" s="358"/>
      <c r="D4" s="358"/>
      <c r="E4" s="358"/>
    </row>
    <row r="5" spans="1:6" ht="49.5" customHeight="1" thickBot="1">
      <c r="A5" s="165"/>
      <c r="B5" s="166"/>
      <c r="C5" s="176" t="s">
        <v>217</v>
      </c>
      <c r="D5" s="131"/>
      <c r="E5" s="176" t="s">
        <v>219</v>
      </c>
    </row>
    <row r="6" spans="1:6" ht="18.75">
      <c r="A6" s="396"/>
      <c r="B6" s="397"/>
      <c r="C6" s="398" t="s">
        <v>6</v>
      </c>
      <c r="D6" s="167"/>
      <c r="E6" s="398" t="s">
        <v>6</v>
      </c>
    </row>
    <row r="7" spans="1:6" ht="18.75" thickBot="1">
      <c r="A7" s="397"/>
      <c r="B7" s="397"/>
      <c r="C7" s="400"/>
      <c r="D7" s="169"/>
      <c r="E7" s="400"/>
    </row>
    <row r="8" spans="1:6" ht="25.9" customHeight="1">
      <c r="A8" s="177" t="s">
        <v>103</v>
      </c>
      <c r="B8" s="7"/>
      <c r="C8" s="206">
        <v>0</v>
      </c>
      <c r="D8" s="64"/>
      <c r="E8" s="64">
        <v>500000</v>
      </c>
      <c r="F8" s="203"/>
    </row>
    <row r="9" spans="1:6" ht="19.5" thickBot="1">
      <c r="A9" s="167" t="s">
        <v>2</v>
      </c>
      <c r="B9" s="239"/>
      <c r="C9" s="309">
        <f>SUM(C8:C8)</f>
        <v>0</v>
      </c>
      <c r="D9" s="310"/>
      <c r="E9" s="311">
        <f>SUM(E8:E8)</f>
        <v>500000</v>
      </c>
    </row>
    <row r="10" spans="1:6" ht="18.75" thickTop="1">
      <c r="D10" s="6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110" zoomScaleNormal="100" zoomScaleSheetLayoutView="110" workbookViewId="0">
      <selection activeCell="U3" sqref="U3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19" ht="22.5">
      <c r="A2" s="401" t="s">
        <v>50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19" ht="22.5">
      <c r="A3" s="401" t="s">
        <v>187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4" spans="1:19" ht="22.5">
      <c r="A4" s="414" t="s">
        <v>68</v>
      </c>
      <c r="B4" s="414"/>
      <c r="C4" s="414"/>
      <c r="D4" s="414"/>
      <c r="E4" s="414"/>
      <c r="F4" s="414"/>
      <c r="G4" s="414"/>
      <c r="H4" s="414"/>
      <c r="I4" s="415"/>
      <c r="J4" s="415"/>
      <c r="K4" s="415"/>
      <c r="L4" s="415"/>
      <c r="M4" s="415"/>
      <c r="N4" s="415"/>
      <c r="O4" s="415"/>
      <c r="P4" s="415"/>
      <c r="Q4" s="414"/>
      <c r="R4" s="414"/>
      <c r="S4" s="414"/>
    </row>
    <row r="6" spans="1:19" ht="18.75">
      <c r="C6" s="412" t="s">
        <v>69</v>
      </c>
      <c r="D6" s="413"/>
      <c r="E6" s="413"/>
      <c r="F6" s="413"/>
      <c r="G6" s="413"/>
      <c r="I6" s="412" t="s">
        <v>220</v>
      </c>
      <c r="J6" s="413"/>
      <c r="K6" s="413"/>
      <c r="L6" s="413"/>
      <c r="M6" s="413"/>
      <c r="O6" s="412" t="s">
        <v>218</v>
      </c>
      <c r="P6" s="413"/>
      <c r="Q6" s="413"/>
      <c r="R6" s="413"/>
      <c r="S6" s="413"/>
    </row>
    <row r="7" spans="1:19" ht="56.25">
      <c r="A7" s="17" t="s">
        <v>70</v>
      </c>
      <c r="C7" s="14" t="s">
        <v>71</v>
      </c>
      <c r="E7" s="14" t="s">
        <v>72</v>
      </c>
      <c r="G7" s="14" t="s">
        <v>73</v>
      </c>
      <c r="I7" s="14" t="s">
        <v>74</v>
      </c>
      <c r="K7" s="14" t="s">
        <v>75</v>
      </c>
      <c r="M7" s="14" t="s">
        <v>76</v>
      </c>
      <c r="O7" s="14" t="s">
        <v>74</v>
      </c>
      <c r="Q7" s="14" t="s">
        <v>75</v>
      </c>
      <c r="S7" s="14" t="s">
        <v>76</v>
      </c>
    </row>
    <row r="8" spans="1:19" ht="21.75">
      <c r="A8" s="59" t="s">
        <v>82</v>
      </c>
      <c r="B8" s="13"/>
      <c r="C8" s="21" t="s">
        <v>81</v>
      </c>
      <c r="D8" s="8"/>
      <c r="E8" s="21" t="s">
        <v>81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77</v>
      </c>
      <c r="I9" s="33">
        <f>SUM(I8:I8)</f>
        <v>0</v>
      </c>
      <c r="J9" s="8" t="e">
        <f>SUM(#REF!)</f>
        <v>#REF!</v>
      </c>
      <c r="K9" s="33">
        <f>SUM(K8:K8)</f>
        <v>0</v>
      </c>
      <c r="L9" s="8" t="e">
        <f>SUM(#REF!)</f>
        <v>#REF!</v>
      </c>
      <c r="M9" s="33">
        <f>SUM(M8:M8)</f>
        <v>0</v>
      </c>
      <c r="N9" s="8" t="e">
        <f>SUM(#REF!)</f>
        <v>#REF!</v>
      </c>
      <c r="O9" s="33">
        <f>SUM(O8:O8)</f>
        <v>0</v>
      </c>
      <c r="P9" s="8"/>
      <c r="Q9" s="33">
        <f>SUM(Q8)</f>
        <v>0</v>
      </c>
      <c r="R9" s="8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AC10"/>
  <sheetViews>
    <sheetView rightToLeft="1" view="pageBreakPreview" zoomScale="115" zoomScaleNormal="100" zoomScaleSheetLayoutView="115" workbookViewId="0">
      <selection activeCell="M15" sqref="M15"/>
    </sheetView>
  </sheetViews>
  <sheetFormatPr defaultColWidth="9.140625" defaultRowHeight="17.25"/>
  <cols>
    <col min="1" max="1" width="44.7109375" style="7" customWidth="1"/>
    <col min="2" max="2" width="1.28515625" style="7" customWidth="1"/>
    <col min="3" max="3" width="15.42578125" style="7" customWidth="1"/>
    <col min="4" max="4" width="0.85546875" style="7" customWidth="1"/>
    <col min="5" max="5" width="23.85546875" style="77" customWidth="1"/>
    <col min="6" max="6" width="0.5703125" style="77" customWidth="1"/>
    <col min="7" max="7" width="24.7109375" style="77" customWidth="1"/>
    <col min="8" max="8" width="0.85546875" style="77" customWidth="1"/>
    <col min="9" max="9" width="26" style="78" customWidth="1"/>
    <col min="10" max="10" width="0.5703125" style="78" customWidth="1"/>
    <col min="11" max="11" width="15.5703125" style="78" customWidth="1"/>
    <col min="12" max="12" width="0.42578125" style="78" customWidth="1"/>
    <col min="13" max="13" width="22.28515625" style="78" customWidth="1"/>
    <col min="14" max="14" width="0.42578125" style="78" customWidth="1"/>
    <col min="15" max="15" width="22.28515625" style="78" customWidth="1"/>
    <col min="16" max="16" width="0.5703125" style="78" customWidth="1"/>
    <col min="17" max="17" width="23.28515625" style="78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28" width="9.140625" style="7"/>
    <col min="29" max="29" width="41.85546875" style="7" customWidth="1"/>
    <col min="30" max="16384" width="9.140625" style="7"/>
  </cols>
  <sheetData>
    <row r="1" spans="1:29" ht="22.5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29" ht="22.5">
      <c r="A2" s="401" t="s">
        <v>50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29" ht="22.5">
      <c r="A3" s="401" t="str">
        <f>' سهام'!A3:W3</f>
        <v>برای ماه منتهی به 1403/12/30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29" ht="22.5">
      <c r="A4" s="414" t="s">
        <v>57</v>
      </c>
      <c r="B4" s="414"/>
      <c r="C4" s="414"/>
      <c r="D4" s="414"/>
      <c r="E4" s="414"/>
      <c r="F4" s="414"/>
      <c r="G4" s="414"/>
      <c r="H4" s="414"/>
      <c r="I4" s="414"/>
      <c r="J4" s="421"/>
      <c r="K4" s="421"/>
      <c r="L4" s="421"/>
      <c r="M4" s="421"/>
      <c r="N4" s="421"/>
      <c r="O4" s="421"/>
      <c r="P4" s="421"/>
      <c r="Q4" s="421"/>
    </row>
    <row r="5" spans="1:29" ht="21" customHeight="1" thickBot="1">
      <c r="A5" s="100"/>
      <c r="B5" s="100"/>
      <c r="C5" s="419" t="s">
        <v>217</v>
      </c>
      <c r="D5" s="419"/>
      <c r="E5" s="419"/>
      <c r="F5" s="419"/>
      <c r="G5" s="419"/>
      <c r="H5" s="419"/>
      <c r="I5" s="419"/>
      <c r="J5" s="12"/>
      <c r="K5" s="420" t="s">
        <v>218</v>
      </c>
      <c r="L5" s="420"/>
      <c r="M5" s="420"/>
      <c r="N5" s="420"/>
      <c r="O5" s="420"/>
      <c r="P5" s="420"/>
      <c r="Q5" s="420"/>
    </row>
    <row r="6" spans="1:29" ht="22.5" thickBot="1">
      <c r="A6" s="183" t="s">
        <v>32</v>
      </c>
      <c r="B6" s="183"/>
      <c r="C6" s="184" t="s">
        <v>3</v>
      </c>
      <c r="D6" s="183"/>
      <c r="E6" s="185" t="s">
        <v>39</v>
      </c>
      <c r="F6" s="74"/>
      <c r="G6" s="186" t="s">
        <v>36</v>
      </c>
      <c r="H6" s="74"/>
      <c r="I6" s="83" t="s">
        <v>40</v>
      </c>
      <c r="J6" s="12"/>
      <c r="K6" s="82" t="s">
        <v>3</v>
      </c>
      <c r="L6" s="75"/>
      <c r="M6" s="83" t="s">
        <v>39</v>
      </c>
      <c r="N6" s="75"/>
      <c r="O6" s="82" t="s">
        <v>36</v>
      </c>
      <c r="P6" s="75"/>
      <c r="Q6" s="187" t="s">
        <v>40</v>
      </c>
      <c r="T6" s="253"/>
    </row>
    <row r="7" spans="1:29" ht="21.75">
      <c r="A7" s="250" t="s">
        <v>104</v>
      </c>
      <c r="B7" s="183"/>
      <c r="C7" s="182">
        <v>0</v>
      </c>
      <c r="D7" s="240"/>
      <c r="E7" s="182">
        <f>IFERROR(VLOOKUP(A7,اوراق!$A$9:$AG$14,23,0),0)</f>
        <v>0</v>
      </c>
      <c r="F7" s="67"/>
      <c r="G7" s="76">
        <v>0</v>
      </c>
      <c r="H7" s="74"/>
      <c r="I7" s="67">
        <f>E7+G7</f>
        <v>0</v>
      </c>
      <c r="J7" s="12"/>
      <c r="K7" s="85">
        <v>245000</v>
      </c>
      <c r="L7" s="75"/>
      <c r="M7" s="182">
        <v>245000000000</v>
      </c>
      <c r="N7" s="76"/>
      <c r="O7" s="76">
        <v>-239361297902</v>
      </c>
      <c r="P7" s="74"/>
      <c r="Q7" s="67">
        <f>M7+O7</f>
        <v>5638702098</v>
      </c>
      <c r="R7" s="154" t="s">
        <v>163</v>
      </c>
      <c r="S7" s="154">
        <v>32000</v>
      </c>
      <c r="T7" s="154">
        <v>22776670980</v>
      </c>
      <c r="U7" s="154">
        <v>3006759337</v>
      </c>
      <c r="V7" s="154">
        <f>T7-U7</f>
        <v>19769911643</v>
      </c>
      <c r="X7" s="7">
        <v>-78000000</v>
      </c>
      <c r="Y7" s="154">
        <f t="shared" ref="Y7" si="0">X7-Q7</f>
        <v>-5716702098</v>
      </c>
      <c r="Z7" s="154"/>
      <c r="AA7" s="154"/>
      <c r="AB7" s="154"/>
      <c r="AC7" s="250"/>
    </row>
    <row r="8" spans="1:29" ht="22.5" thickBot="1">
      <c r="C8" s="304"/>
      <c r="D8" s="304"/>
      <c r="E8" s="249">
        <f>SUM(E7:E7)</f>
        <v>0</v>
      </c>
      <c r="F8" s="304"/>
      <c r="G8" s="249">
        <f>SUM(G7:G7)</f>
        <v>0</v>
      </c>
      <c r="H8" s="304"/>
      <c r="I8" s="249">
        <f>SUM(I7:I7)</f>
        <v>0</v>
      </c>
      <c r="J8" s="304"/>
      <c r="K8" s="304"/>
      <c r="L8" s="304"/>
      <c r="M8" s="249">
        <f>SUM(M7:M7)</f>
        <v>245000000000</v>
      </c>
      <c r="N8" s="304"/>
      <c r="O8" s="249">
        <f>SUM(O7:O7)</f>
        <v>-239361297902</v>
      </c>
      <c r="P8" s="304"/>
      <c r="Q8" s="249">
        <f>SUM(Q7:Q7)</f>
        <v>5638702098</v>
      </c>
      <c r="R8" s="154" t="s">
        <v>164</v>
      </c>
      <c r="S8" s="154">
        <v>380000</v>
      </c>
      <c r="T8" s="154">
        <v>409299670616</v>
      </c>
      <c r="U8" s="7">
        <v>-78000000</v>
      </c>
      <c r="V8" s="154">
        <f>T8-U8</f>
        <v>409377670616</v>
      </c>
      <c r="AC8" s="250"/>
    </row>
    <row r="9" spans="1:29" ht="20.25" customHeight="1" thickTop="1">
      <c r="A9" s="100"/>
      <c r="B9" s="100"/>
      <c r="C9" s="100"/>
      <c r="D9" s="100"/>
      <c r="E9" s="68"/>
      <c r="F9" s="68"/>
      <c r="G9" s="68"/>
      <c r="H9" s="68"/>
      <c r="I9" s="12"/>
      <c r="J9" s="12"/>
      <c r="K9" s="12"/>
      <c r="L9" s="12"/>
      <c r="M9" s="12"/>
      <c r="N9" s="12"/>
      <c r="O9" s="12"/>
      <c r="P9" s="12"/>
      <c r="Q9" s="12"/>
      <c r="R9" s="154"/>
      <c r="S9" s="154">
        <f>SUM(S7:S8)</f>
        <v>412000</v>
      </c>
      <c r="T9" s="154">
        <f>SUM(T7:T8)</f>
        <v>432076341596</v>
      </c>
      <c r="U9" s="154">
        <f>SUM(U7:U8)</f>
        <v>2928759337</v>
      </c>
      <c r="V9" s="154">
        <f>SUM(V7:V8)</f>
        <v>429147582259</v>
      </c>
    </row>
    <row r="10" spans="1:29" ht="21.75">
      <c r="A10" s="416" t="s">
        <v>38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8"/>
      <c r="R10" s="154"/>
    </row>
  </sheetData>
  <autoFilter ref="A6:Q6" xr:uid="{00000000-0009-0000-0000-000008000000}">
    <sortState xmlns:xlrd2="http://schemas.microsoft.com/office/spreadsheetml/2017/richdata2" ref="A7:Q14">
      <sortCondition descending="1" ref="Q6"/>
    </sortState>
  </autoFilter>
  <mergeCells count="8">
    <mergeCell ref="A1:Q1"/>
    <mergeCell ref="A2:Q2"/>
    <mergeCell ref="A3:Q3"/>
    <mergeCell ref="A10:Q10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5"/>
  <sheetViews>
    <sheetView rightToLeft="1" view="pageBreakPreview" topLeftCell="D1" zoomScale="115" zoomScaleNormal="100" zoomScaleSheetLayoutView="115" workbookViewId="0">
      <selection activeCell="S3" sqref="S3"/>
    </sheetView>
  </sheetViews>
  <sheetFormatPr defaultColWidth="9.140625" defaultRowHeight="21.75"/>
  <cols>
    <col min="1" max="1" width="36.28515625" style="7" bestFit="1" customWidth="1"/>
    <col min="2" max="2" width="0.5703125" style="7" customWidth="1"/>
    <col min="3" max="3" width="12.7109375" style="12" customWidth="1"/>
    <col min="4" max="4" width="0.85546875" style="12" customWidth="1"/>
    <col min="5" max="5" width="25" style="12" customWidth="1"/>
    <col min="6" max="6" width="0.85546875" style="12" customWidth="1"/>
    <col min="7" max="7" width="25.28515625" style="12" customWidth="1"/>
    <col min="8" max="8" width="0.7109375" style="12" customWidth="1"/>
    <col min="9" max="9" width="25.140625" style="12" customWidth="1"/>
    <col min="10" max="10" width="1.42578125" style="12" customWidth="1"/>
    <col min="11" max="11" width="12.14062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7" ht="22.5">
      <c r="A2" s="401" t="s">
        <v>50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7" ht="22.5">
      <c r="A3" s="401" t="str">
        <f>' سهام'!A3:W3</f>
        <v>برای ماه منتهی به 1403/12/30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7">
      <c r="A4" s="358" t="s">
        <v>56</v>
      </c>
      <c r="B4" s="358"/>
      <c r="C4" s="358"/>
      <c r="D4" s="358"/>
      <c r="E4" s="358"/>
      <c r="F4" s="358"/>
      <c r="G4" s="358"/>
      <c r="H4" s="358"/>
    </row>
    <row r="5" spans="1:17" s="164" customFormat="1" ht="16.5" customHeight="1" thickBot="1">
      <c r="A5" s="141"/>
      <c r="B5" s="141"/>
      <c r="C5" s="425" t="s">
        <v>217</v>
      </c>
      <c r="D5" s="425"/>
      <c r="E5" s="425"/>
      <c r="F5" s="425"/>
      <c r="G5" s="425"/>
      <c r="H5" s="425"/>
      <c r="I5" s="425"/>
      <c r="J5" s="75"/>
      <c r="K5" s="420" t="s">
        <v>218</v>
      </c>
      <c r="L5" s="420"/>
      <c r="M5" s="420"/>
      <c r="N5" s="420"/>
      <c r="O5" s="420"/>
      <c r="P5" s="420"/>
      <c r="Q5" s="420"/>
    </row>
    <row r="6" spans="1:17" s="164" customFormat="1" ht="27" customHeight="1" thickBot="1">
      <c r="A6" s="141" t="s">
        <v>32</v>
      </c>
      <c r="B6" s="141"/>
      <c r="C6" s="82" t="s">
        <v>3</v>
      </c>
      <c r="D6" s="75"/>
      <c r="E6" s="83" t="s">
        <v>19</v>
      </c>
      <c r="F6" s="75"/>
      <c r="G6" s="82" t="s">
        <v>36</v>
      </c>
      <c r="H6" s="75"/>
      <c r="I6" s="83" t="s">
        <v>37</v>
      </c>
      <c r="J6" s="75"/>
      <c r="K6" s="82" t="s">
        <v>3</v>
      </c>
      <c r="L6" s="75"/>
      <c r="M6" s="83" t="s">
        <v>19</v>
      </c>
      <c r="N6" s="75"/>
      <c r="O6" s="83" t="s">
        <v>36</v>
      </c>
      <c r="P6" s="75"/>
      <c r="Q6" s="200" t="s">
        <v>37</v>
      </c>
    </row>
    <row r="7" spans="1:17" s="164" customFormat="1" ht="27" customHeight="1">
      <c r="A7" s="141" t="s">
        <v>247</v>
      </c>
      <c r="B7" s="141"/>
      <c r="C7" s="85">
        <v>9100021</v>
      </c>
      <c r="D7" s="75"/>
      <c r="E7" s="97">
        <v>204027657832</v>
      </c>
      <c r="F7" s="75"/>
      <c r="G7" s="97">
        <v>-199999988537</v>
      </c>
      <c r="H7" s="97"/>
      <c r="I7" s="97">
        <f>E7+G7</f>
        <v>4027669295</v>
      </c>
      <c r="J7" s="75"/>
      <c r="K7" s="85">
        <v>9100021</v>
      </c>
      <c r="L7" s="97"/>
      <c r="M7" s="97">
        <v>204027657832</v>
      </c>
      <c r="N7" s="86"/>
      <c r="O7" s="97">
        <v>-199999988537</v>
      </c>
      <c r="P7" s="97"/>
      <c r="Q7" s="198">
        <f>M7+O7</f>
        <v>4027669295</v>
      </c>
    </row>
    <row r="8" spans="1:17" s="164" customFormat="1" ht="27" customHeight="1">
      <c r="A8" s="141" t="s">
        <v>116</v>
      </c>
      <c r="B8" s="141"/>
      <c r="C8" s="85">
        <v>33574</v>
      </c>
      <c r="D8" s="75"/>
      <c r="E8" s="97">
        <v>31205740557</v>
      </c>
      <c r="F8" s="75"/>
      <c r="G8" s="97">
        <v>-30542438562</v>
      </c>
      <c r="H8" s="97"/>
      <c r="I8" s="97">
        <f t="shared" ref="I8:I12" si="0">E8+G8</f>
        <v>663301995</v>
      </c>
      <c r="J8" s="75"/>
      <c r="K8" s="85">
        <v>33574</v>
      </c>
      <c r="L8" s="97"/>
      <c r="M8" s="97">
        <v>31205740557</v>
      </c>
      <c r="N8" s="86"/>
      <c r="O8" s="97">
        <v>-28941953954</v>
      </c>
      <c r="P8" s="97"/>
      <c r="Q8" s="198">
        <f t="shared" ref="Q8:Q12" si="1">M8+O8</f>
        <v>2263786603</v>
      </c>
    </row>
    <row r="9" spans="1:17" s="164" customFormat="1" ht="27" customHeight="1">
      <c r="A9" s="141" t="s">
        <v>188</v>
      </c>
      <c r="B9" s="141"/>
      <c r="C9" s="85">
        <v>120000</v>
      </c>
      <c r="D9" s="75"/>
      <c r="E9" s="97">
        <v>96582491250</v>
      </c>
      <c r="F9" s="75"/>
      <c r="G9" s="97">
        <v>-95982600000</v>
      </c>
      <c r="H9" s="97"/>
      <c r="I9" s="97">
        <f t="shared" si="0"/>
        <v>599891250</v>
      </c>
      <c r="J9" s="75"/>
      <c r="K9" s="85">
        <v>120000</v>
      </c>
      <c r="L9" s="97"/>
      <c r="M9" s="97">
        <v>96582491250</v>
      </c>
      <c r="N9" s="86"/>
      <c r="O9" s="97">
        <v>-96015500000</v>
      </c>
      <c r="P9" s="97"/>
      <c r="Q9" s="198">
        <f t="shared" si="1"/>
        <v>566991250</v>
      </c>
    </row>
    <row r="10" spans="1:17" s="164" customFormat="1" ht="27" customHeight="1">
      <c r="A10" s="141" t="s">
        <v>117</v>
      </c>
      <c r="B10" s="141"/>
      <c r="C10" s="85">
        <v>320000</v>
      </c>
      <c r="D10" s="75"/>
      <c r="E10" s="97">
        <v>318317334525</v>
      </c>
      <c r="F10" s="75"/>
      <c r="G10" s="97">
        <v>-317766394400</v>
      </c>
      <c r="H10" s="97"/>
      <c r="I10" s="97">
        <f t="shared" si="0"/>
        <v>550940125</v>
      </c>
      <c r="J10" s="75"/>
      <c r="K10" s="85">
        <v>320000</v>
      </c>
      <c r="L10" s="97"/>
      <c r="M10" s="97">
        <v>318317334525</v>
      </c>
      <c r="N10" s="86"/>
      <c r="O10" s="97">
        <v>-317766394400</v>
      </c>
      <c r="P10" s="97"/>
      <c r="Q10" s="198">
        <f t="shared" si="1"/>
        <v>550940125</v>
      </c>
    </row>
    <row r="11" spans="1:17" s="164" customFormat="1" ht="27" customHeight="1">
      <c r="A11" s="141" t="s">
        <v>189</v>
      </c>
      <c r="B11" s="141"/>
      <c r="C11" s="85">
        <v>320000</v>
      </c>
      <c r="D11" s="75"/>
      <c r="E11" s="97">
        <v>288203753600</v>
      </c>
      <c r="F11" s="75"/>
      <c r="G11" s="97">
        <v>-291555785935</v>
      </c>
      <c r="H11" s="97"/>
      <c r="I11" s="97">
        <f t="shared" si="0"/>
        <v>-3352032335</v>
      </c>
      <c r="J11" s="75"/>
      <c r="K11" s="85">
        <v>320000</v>
      </c>
      <c r="L11" s="97"/>
      <c r="M11" s="97">
        <v>288203753600</v>
      </c>
      <c r="N11" s="86"/>
      <c r="O11" s="97">
        <v>-295347345800</v>
      </c>
      <c r="P11" s="97"/>
      <c r="Q11" s="198">
        <f t="shared" si="1"/>
        <v>-7143592200</v>
      </c>
    </row>
    <row r="12" spans="1:17" s="164" customFormat="1" ht="27" customHeight="1">
      <c r="A12" s="141" t="s">
        <v>165</v>
      </c>
      <c r="B12" s="141"/>
      <c r="C12" s="85">
        <v>200000</v>
      </c>
      <c r="D12" s="75"/>
      <c r="E12" s="97">
        <v>199963750000</v>
      </c>
      <c r="F12" s="75"/>
      <c r="G12" s="97">
        <v>-198603996500</v>
      </c>
      <c r="H12" s="97"/>
      <c r="I12" s="97">
        <f t="shared" si="0"/>
        <v>1359753500</v>
      </c>
      <c r="J12" s="75"/>
      <c r="K12" s="85">
        <v>200000</v>
      </c>
      <c r="L12" s="97"/>
      <c r="M12" s="97">
        <v>199963750000</v>
      </c>
      <c r="N12" s="75"/>
      <c r="O12" s="97">
        <v>-198603996500</v>
      </c>
      <c r="P12" s="97"/>
      <c r="Q12" s="198">
        <f t="shared" si="1"/>
        <v>1359753500</v>
      </c>
    </row>
    <row r="13" spans="1:17" s="164" customFormat="1" ht="23.25" thickBot="1">
      <c r="A13" s="241" t="s">
        <v>2</v>
      </c>
      <c r="B13" s="141"/>
      <c r="C13" s="307"/>
      <c r="D13" s="288"/>
      <c r="E13" s="437">
        <v>1138300727764</v>
      </c>
      <c r="F13" s="288"/>
      <c r="G13" s="437">
        <v>-1134451203934</v>
      </c>
      <c r="H13" s="288"/>
      <c r="I13" s="437">
        <f>SUM(I7:I12)</f>
        <v>3849523830</v>
      </c>
      <c r="J13" s="288"/>
      <c r="K13" s="288"/>
      <c r="L13" s="288"/>
      <c r="M13" s="437">
        <v>1138300727764</v>
      </c>
      <c r="N13" s="288"/>
      <c r="O13" s="437">
        <v>-1136675179191</v>
      </c>
      <c r="P13" s="288"/>
      <c r="Q13" s="437">
        <f>SUM(Q7:Q12)</f>
        <v>1625548573</v>
      </c>
    </row>
    <row r="14" spans="1:17" s="164" customFormat="1" ht="22.5" thickTop="1">
      <c r="A14" s="141"/>
      <c r="B14" s="141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7" s="164" customFormat="1" ht="24.75" customHeight="1">
      <c r="A15" s="422" t="s">
        <v>38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4"/>
    </row>
  </sheetData>
  <autoFilter ref="A6:Q6" xr:uid="{00000000-0009-0000-0000-000009000000}">
    <sortState xmlns:xlrd2="http://schemas.microsoft.com/office/spreadsheetml/2017/richdata2" ref="A7:Q21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70" zoomScaleNormal="100" zoomScaleSheetLayoutView="70" workbookViewId="0">
      <selection activeCell="A14" sqref="A14"/>
    </sheetView>
  </sheetViews>
  <sheetFormatPr defaultColWidth="9.140625" defaultRowHeight="30.75"/>
  <cols>
    <col min="1" max="1" width="59.85546875" style="20" customWidth="1"/>
    <col min="2" max="2" width="1.85546875" style="20" customWidth="1"/>
    <col min="3" max="3" width="11.42578125" style="24" customWidth="1"/>
    <col min="4" max="4" width="1.140625" style="24" customWidth="1"/>
    <col min="5" max="5" width="24.85546875" style="24" customWidth="1"/>
    <col min="6" max="6" width="1.42578125" style="24" customWidth="1"/>
    <col min="7" max="7" width="22.28515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13" style="24" customWidth="1"/>
    <col min="16" max="16" width="1.42578125" style="24" customWidth="1"/>
    <col min="17" max="17" width="18.7109375" style="24" customWidth="1"/>
    <col min="18" max="18" width="1.5703125" style="24" customWidth="1"/>
    <col min="19" max="19" width="24.28515625" style="24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331" t="s">
        <v>80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31.5">
      <c r="A2" s="331" t="s">
        <v>44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</row>
    <row r="3" spans="1:23" ht="31.5">
      <c r="A3" s="331" t="s">
        <v>215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</row>
    <row r="4" spans="1:23" ht="24.75" customHeight="1">
      <c r="A4" s="338" t="s">
        <v>23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</row>
    <row r="5" spans="1:23" ht="31.5">
      <c r="A5" s="338" t="s">
        <v>24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</row>
    <row r="7" spans="1:23" ht="36.75" customHeight="1" thickBot="1">
      <c r="A7" s="1"/>
      <c r="B7" s="2"/>
      <c r="C7" s="323" t="s">
        <v>202</v>
      </c>
      <c r="D7" s="323"/>
      <c r="E7" s="323"/>
      <c r="F7" s="323"/>
      <c r="G7" s="323"/>
      <c r="H7" s="3"/>
      <c r="I7" s="339" t="s">
        <v>7</v>
      </c>
      <c r="J7" s="339"/>
      <c r="K7" s="339"/>
      <c r="L7" s="339"/>
      <c r="M7" s="339"/>
      <c r="O7" s="324" t="s">
        <v>216</v>
      </c>
      <c r="P7" s="324"/>
      <c r="Q7" s="324"/>
      <c r="R7" s="324"/>
      <c r="S7" s="324"/>
      <c r="T7" s="324"/>
      <c r="U7" s="324"/>
      <c r="V7" s="324"/>
      <c r="W7" s="324"/>
    </row>
    <row r="8" spans="1:23" ht="29.25" customHeight="1">
      <c r="A8" s="332" t="s">
        <v>1</v>
      </c>
      <c r="B8" s="4"/>
      <c r="C8" s="337" t="s">
        <v>3</v>
      </c>
      <c r="D8" s="325"/>
      <c r="E8" s="337" t="s">
        <v>0</v>
      </c>
      <c r="F8" s="325"/>
      <c r="G8" s="327" t="s">
        <v>19</v>
      </c>
      <c r="H8" s="23"/>
      <c r="I8" s="334" t="s">
        <v>4</v>
      </c>
      <c r="J8" s="334"/>
      <c r="K8" s="25"/>
      <c r="L8" s="334" t="s">
        <v>5</v>
      </c>
      <c r="M8" s="334"/>
      <c r="O8" s="335" t="s">
        <v>3</v>
      </c>
      <c r="P8" s="325"/>
      <c r="Q8" s="327" t="s">
        <v>28</v>
      </c>
      <c r="R8" s="22"/>
      <c r="S8" s="335" t="s">
        <v>0</v>
      </c>
      <c r="T8" s="325"/>
      <c r="U8" s="327" t="s">
        <v>19</v>
      </c>
      <c r="V8" s="5"/>
      <c r="W8" s="329" t="s">
        <v>20</v>
      </c>
    </row>
    <row r="9" spans="1:23" ht="49.5" customHeight="1" thickBot="1">
      <c r="A9" s="333"/>
      <c r="B9" s="4"/>
      <c r="C9" s="336"/>
      <c r="D9" s="326"/>
      <c r="E9" s="336"/>
      <c r="F9" s="326"/>
      <c r="G9" s="328"/>
      <c r="H9" s="23"/>
      <c r="I9" s="26" t="s">
        <v>3</v>
      </c>
      <c r="J9" s="26" t="s">
        <v>0</v>
      </c>
      <c r="K9" s="25"/>
      <c r="L9" s="26" t="s">
        <v>3</v>
      </c>
      <c r="M9" s="26" t="s">
        <v>43</v>
      </c>
      <c r="O9" s="336"/>
      <c r="P9" s="325"/>
      <c r="Q9" s="328"/>
      <c r="R9" s="22"/>
      <c r="S9" s="336"/>
      <c r="T9" s="325"/>
      <c r="U9" s="328"/>
      <c r="V9" s="5"/>
      <c r="W9" s="330"/>
    </row>
    <row r="10" spans="1:23" ht="40.15" customHeight="1" thickBot="1">
      <c r="A10" s="204"/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1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58"/>
      <c r="G14" s="58"/>
      <c r="S14" s="58"/>
      <c r="U14" s="58"/>
    </row>
    <row r="15" spans="1:23">
      <c r="G15" s="24" t="s">
        <v>52</v>
      </c>
    </row>
    <row r="16" spans="1:23">
      <c r="E16" s="58"/>
      <c r="G16" s="58"/>
      <c r="S16" s="58"/>
      <c r="U16" s="5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25"/>
  <sheetViews>
    <sheetView rightToLeft="1" view="pageBreakPreview" topLeftCell="B1" zoomScale="50" zoomScaleNormal="50" zoomScaleSheetLayoutView="50" workbookViewId="0">
      <selection activeCell="M14" sqref="M14:AE14"/>
    </sheetView>
  </sheetViews>
  <sheetFormatPr defaultColWidth="9.140625" defaultRowHeight="15.75"/>
  <cols>
    <col min="1" max="1" width="55.85546875" style="101" customWidth="1"/>
    <col min="2" max="2" width="0.5703125" style="101" customWidth="1"/>
    <col min="3" max="3" width="15.42578125" style="101" customWidth="1"/>
    <col min="4" max="4" width="0.5703125" style="101" customWidth="1"/>
    <col min="5" max="5" width="18" style="101" customWidth="1"/>
    <col min="6" max="6" width="0.5703125" style="101" customWidth="1"/>
    <col min="7" max="7" width="19.7109375" style="101" customWidth="1"/>
    <col min="8" max="8" width="0.5703125" style="101" customWidth="1"/>
    <col min="9" max="9" width="19.7109375" style="101" customWidth="1"/>
    <col min="10" max="10" width="0.42578125" style="101" customWidth="1"/>
    <col min="11" max="11" width="17" style="101" customWidth="1"/>
    <col min="12" max="12" width="0.7109375" style="101" customWidth="1"/>
    <col min="13" max="13" width="15.85546875" style="101" customWidth="1"/>
    <col min="14" max="14" width="1.140625" style="101" customWidth="1"/>
    <col min="15" max="15" width="27.5703125" style="101" customWidth="1"/>
    <col min="16" max="16" width="0.5703125" style="101" customWidth="1"/>
    <col min="17" max="17" width="28.5703125" style="101" customWidth="1"/>
    <col min="18" max="18" width="0.5703125" style="101" customWidth="1"/>
    <col min="19" max="19" width="14.140625" style="101" customWidth="1"/>
    <col min="20" max="20" width="20.7109375" style="101" customWidth="1"/>
    <col min="21" max="21" width="0.5703125" style="101" customWidth="1"/>
    <col min="22" max="22" width="11.42578125" style="101" customWidth="1"/>
    <col min="23" max="23" width="20.28515625" style="101" customWidth="1"/>
    <col min="24" max="24" width="0.5703125" style="101" customWidth="1"/>
    <col min="25" max="25" width="17" style="101" customWidth="1"/>
    <col min="26" max="26" width="0.42578125" style="101" customWidth="1"/>
    <col min="27" max="27" width="19.7109375" style="101" customWidth="1"/>
    <col min="28" max="28" width="0.7109375" style="101" customWidth="1"/>
    <col min="29" max="29" width="28.85546875" style="101" customWidth="1"/>
    <col min="30" max="30" width="0.5703125" style="101" customWidth="1"/>
    <col min="31" max="31" width="29.7109375" style="101" customWidth="1"/>
    <col min="32" max="32" width="0.7109375" style="101" hidden="1" customWidth="1"/>
    <col min="33" max="33" width="16.5703125" style="101" customWidth="1"/>
    <col min="34" max="34" width="19.28515625" style="101" customWidth="1"/>
    <col min="35" max="16384" width="9.140625" style="101"/>
  </cols>
  <sheetData>
    <row r="1" spans="1:34" s="100" customFormat="1" ht="24.75">
      <c r="A1" s="349" t="s">
        <v>80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</row>
    <row r="2" spans="1:34" s="100" customFormat="1" ht="24.75">
      <c r="A2" s="349" t="s">
        <v>44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</row>
    <row r="3" spans="1:34" s="100" customFormat="1" ht="24.75">
      <c r="A3" s="349" t="str">
        <f>' سهام'!A3:W3</f>
        <v>برای ماه منتهی به 1403/12/30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</row>
    <row r="4" spans="1:34" ht="27.75">
      <c r="A4" s="350" t="s">
        <v>59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</row>
    <row r="5" spans="1:34" ht="24.7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244"/>
      <c r="AB5" s="102"/>
      <c r="AC5" s="102"/>
      <c r="AD5" s="102"/>
      <c r="AE5" s="102"/>
      <c r="AF5" s="102"/>
      <c r="AG5" s="102"/>
    </row>
    <row r="6" spans="1:34" ht="27.75" customHeight="1" thickBot="1">
      <c r="A6" s="342" t="s">
        <v>60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 t="s">
        <v>202</v>
      </c>
      <c r="N6" s="342"/>
      <c r="O6" s="342"/>
      <c r="P6" s="342"/>
      <c r="Q6" s="342"/>
      <c r="R6" s="103"/>
      <c r="S6" s="351" t="s">
        <v>7</v>
      </c>
      <c r="T6" s="351"/>
      <c r="U6" s="351"/>
      <c r="V6" s="351"/>
      <c r="W6" s="351"/>
      <c r="X6" s="102"/>
      <c r="Y6" s="342" t="s">
        <v>216</v>
      </c>
      <c r="Z6" s="342"/>
      <c r="AA6" s="342"/>
      <c r="AB6" s="342"/>
      <c r="AC6" s="342"/>
      <c r="AD6" s="342"/>
      <c r="AE6" s="342"/>
      <c r="AF6" s="342"/>
      <c r="AG6" s="342"/>
    </row>
    <row r="7" spans="1:34" ht="26.25" customHeight="1">
      <c r="A7" s="340" t="s">
        <v>61</v>
      </c>
      <c r="B7" s="104"/>
      <c r="C7" s="346" t="s">
        <v>62</v>
      </c>
      <c r="D7" s="104"/>
      <c r="E7" s="348" t="s">
        <v>67</v>
      </c>
      <c r="F7" s="104"/>
      <c r="G7" s="341" t="s">
        <v>63</v>
      </c>
      <c r="H7" s="104"/>
      <c r="I7" s="346" t="s">
        <v>21</v>
      </c>
      <c r="J7" s="104"/>
      <c r="K7" s="348" t="s">
        <v>64</v>
      </c>
      <c r="L7" s="105"/>
      <c r="M7" s="344" t="s">
        <v>3</v>
      </c>
      <c r="N7" s="341"/>
      <c r="O7" s="341" t="s">
        <v>0</v>
      </c>
      <c r="P7" s="341"/>
      <c r="Q7" s="341" t="s">
        <v>19</v>
      </c>
      <c r="R7" s="104"/>
      <c r="S7" s="343" t="s">
        <v>4</v>
      </c>
      <c r="T7" s="343"/>
      <c r="U7" s="102"/>
      <c r="V7" s="343" t="s">
        <v>5</v>
      </c>
      <c r="W7" s="343"/>
      <c r="X7" s="102"/>
      <c r="Y7" s="344" t="s">
        <v>3</v>
      </c>
      <c r="Z7" s="340"/>
      <c r="AA7" s="341" t="s">
        <v>65</v>
      </c>
      <c r="AB7" s="104"/>
      <c r="AC7" s="341" t="s">
        <v>0</v>
      </c>
      <c r="AD7" s="340"/>
      <c r="AE7" s="341" t="s">
        <v>19</v>
      </c>
      <c r="AF7" s="106"/>
      <c r="AG7" s="341" t="s">
        <v>20</v>
      </c>
      <c r="AH7" s="251"/>
    </row>
    <row r="8" spans="1:34" s="110" customFormat="1" ht="55.5" customHeight="1" thickBot="1">
      <c r="A8" s="342"/>
      <c r="B8" s="104"/>
      <c r="C8" s="347"/>
      <c r="D8" s="104"/>
      <c r="E8" s="347"/>
      <c r="F8" s="104"/>
      <c r="G8" s="342"/>
      <c r="H8" s="104"/>
      <c r="I8" s="347"/>
      <c r="J8" s="104"/>
      <c r="K8" s="347"/>
      <c r="L8" s="103"/>
      <c r="M8" s="345"/>
      <c r="N8" s="340"/>
      <c r="O8" s="342"/>
      <c r="P8" s="340"/>
      <c r="Q8" s="342"/>
      <c r="R8" s="104"/>
      <c r="S8" s="107" t="s">
        <v>3</v>
      </c>
      <c r="T8" s="107" t="s">
        <v>0</v>
      </c>
      <c r="U8" s="108"/>
      <c r="V8" s="107" t="s">
        <v>3</v>
      </c>
      <c r="W8" s="107" t="s">
        <v>43</v>
      </c>
      <c r="X8" s="108"/>
      <c r="Y8" s="345"/>
      <c r="Z8" s="340"/>
      <c r="AA8" s="342"/>
      <c r="AB8" s="104"/>
      <c r="AC8" s="342"/>
      <c r="AD8" s="340"/>
      <c r="AE8" s="342"/>
      <c r="AF8" s="106"/>
      <c r="AG8" s="342"/>
      <c r="AH8" s="252"/>
    </row>
    <row r="9" spans="1:34" s="110" customFormat="1" ht="41.25" customHeight="1">
      <c r="A9" s="204" t="s">
        <v>116</v>
      </c>
      <c r="B9" s="104"/>
      <c r="C9" s="103" t="s">
        <v>83</v>
      </c>
      <c r="D9" s="104"/>
      <c r="E9" s="103" t="s">
        <v>83</v>
      </c>
      <c r="F9" s="104"/>
      <c r="G9" s="111" t="s">
        <v>118</v>
      </c>
      <c r="H9" s="111"/>
      <c r="I9" s="111" t="s">
        <v>120</v>
      </c>
      <c r="J9" s="104"/>
      <c r="K9" s="60">
        <v>1000000</v>
      </c>
      <c r="L9" s="103"/>
      <c r="M9" s="30">
        <v>33574</v>
      </c>
      <c r="N9" s="104"/>
      <c r="O9" s="30">
        <v>24736934728</v>
      </c>
      <c r="P9" s="104"/>
      <c r="Q9" s="30">
        <v>30542438562</v>
      </c>
      <c r="R9" s="104"/>
      <c r="S9" s="30">
        <v>0</v>
      </c>
      <c r="T9" s="30">
        <v>0</v>
      </c>
      <c r="U9" s="108"/>
      <c r="V9" s="30">
        <v>0</v>
      </c>
      <c r="W9" s="30">
        <v>0</v>
      </c>
      <c r="X9" s="108"/>
      <c r="Y9" s="30">
        <v>33574</v>
      </c>
      <c r="Z9" s="104"/>
      <c r="AA9" s="87">
        <v>929630</v>
      </c>
      <c r="AB9" s="104"/>
      <c r="AC9" s="30">
        <v>24736934728</v>
      </c>
      <c r="AD9" s="30"/>
      <c r="AE9" s="30">
        <v>31205740557</v>
      </c>
      <c r="AF9" s="106"/>
      <c r="AG9" s="212">
        <f>AE9/درآمدها!$J$5</f>
        <v>1.7033811649852477E-2</v>
      </c>
      <c r="AH9" s="252">
        <f>M9+S9-V9-Y9</f>
        <v>0</v>
      </c>
    </row>
    <row r="10" spans="1:34" s="110" customFormat="1" ht="41.25" customHeight="1">
      <c r="A10" s="204" t="s">
        <v>188</v>
      </c>
      <c r="B10" s="104"/>
      <c r="C10" s="103" t="s">
        <v>83</v>
      </c>
      <c r="D10" s="104"/>
      <c r="E10" s="103" t="s">
        <v>83</v>
      </c>
      <c r="F10" s="104"/>
      <c r="G10" s="111" t="s">
        <v>190</v>
      </c>
      <c r="H10" s="111"/>
      <c r="I10" s="111" t="s">
        <v>192</v>
      </c>
      <c r="J10" s="104"/>
      <c r="K10" s="60">
        <v>1000000</v>
      </c>
      <c r="L10" s="103"/>
      <c r="M10" s="30">
        <v>120000</v>
      </c>
      <c r="N10" s="104"/>
      <c r="O10" s="30">
        <v>96015500000</v>
      </c>
      <c r="P10" s="104"/>
      <c r="Q10" s="30">
        <v>95982600000</v>
      </c>
      <c r="R10" s="104"/>
      <c r="S10" s="30">
        <v>0</v>
      </c>
      <c r="T10" s="30">
        <v>0</v>
      </c>
      <c r="U10" s="108"/>
      <c r="V10" s="30">
        <v>0</v>
      </c>
      <c r="W10" s="30">
        <v>0</v>
      </c>
      <c r="X10" s="108"/>
      <c r="Y10" s="30">
        <v>120000</v>
      </c>
      <c r="Z10" s="104"/>
      <c r="AA10" s="87">
        <v>805000</v>
      </c>
      <c r="AB10" s="104"/>
      <c r="AC10" s="30">
        <v>96015500000</v>
      </c>
      <c r="AD10" s="30"/>
      <c r="AE10" s="30">
        <v>96582491250</v>
      </c>
      <c r="AF10" s="106"/>
      <c r="AG10" s="212">
        <f>AE10/درآمدها!$J$5</f>
        <v>5.2720042378772661E-2</v>
      </c>
      <c r="AH10" s="252">
        <f t="shared" ref="AH10:AH13" si="0">M10+S10-V10-Y10</f>
        <v>0</v>
      </c>
    </row>
    <row r="11" spans="1:34" s="110" customFormat="1" ht="41.25" customHeight="1">
      <c r="A11" s="204" t="s">
        <v>117</v>
      </c>
      <c r="B11" s="104"/>
      <c r="C11" s="103" t="s">
        <v>83</v>
      </c>
      <c r="D11" s="104"/>
      <c r="E11" s="103" t="s">
        <v>83</v>
      </c>
      <c r="F11" s="104"/>
      <c r="G11" s="111" t="s">
        <v>119</v>
      </c>
      <c r="H11" s="111"/>
      <c r="I11" s="111" t="s">
        <v>121</v>
      </c>
      <c r="J11" s="104"/>
      <c r="K11" s="60">
        <v>1000000</v>
      </c>
      <c r="L11" s="103"/>
      <c r="M11" s="30">
        <v>320000</v>
      </c>
      <c r="N11" s="104"/>
      <c r="O11" s="30">
        <v>320000000000</v>
      </c>
      <c r="P11" s="104"/>
      <c r="Q11" s="30">
        <v>317766394400</v>
      </c>
      <c r="R11" s="104"/>
      <c r="S11" s="30">
        <v>0</v>
      </c>
      <c r="T11" s="30">
        <v>0</v>
      </c>
      <c r="U11" s="108"/>
      <c r="V11" s="30">
        <v>0</v>
      </c>
      <c r="W11" s="30">
        <v>0</v>
      </c>
      <c r="X11" s="108"/>
      <c r="Y11" s="30">
        <v>320000</v>
      </c>
      <c r="Z11" s="104"/>
      <c r="AA11" s="87">
        <v>994922</v>
      </c>
      <c r="AB11" s="104"/>
      <c r="AC11" s="30">
        <v>320000000000</v>
      </c>
      <c r="AD11" s="30"/>
      <c r="AE11" s="30">
        <v>318317334525</v>
      </c>
      <c r="AF11" s="106"/>
      <c r="AG11" s="212">
        <f>AE11/درآمدها!$J$5</f>
        <v>0.17375513044716534</v>
      </c>
      <c r="AH11" s="252">
        <f t="shared" si="0"/>
        <v>0</v>
      </c>
    </row>
    <row r="12" spans="1:34" s="110" customFormat="1" ht="41.25" customHeight="1">
      <c r="A12" s="204" t="s">
        <v>189</v>
      </c>
      <c r="B12" s="104"/>
      <c r="C12" s="103" t="s">
        <v>83</v>
      </c>
      <c r="D12" s="104"/>
      <c r="E12" s="103" t="s">
        <v>83</v>
      </c>
      <c r="F12" s="104"/>
      <c r="G12" s="111" t="s">
        <v>191</v>
      </c>
      <c r="H12" s="111"/>
      <c r="I12" s="111" t="s">
        <v>193</v>
      </c>
      <c r="J12" s="104"/>
      <c r="K12" s="60">
        <v>1000000</v>
      </c>
      <c r="L12" s="103"/>
      <c r="M12" s="30">
        <v>320000</v>
      </c>
      <c r="N12" s="104"/>
      <c r="O12" s="30">
        <v>295347345800</v>
      </c>
      <c r="P12" s="104"/>
      <c r="Q12" s="30">
        <v>291555785935</v>
      </c>
      <c r="R12" s="104"/>
      <c r="S12" s="30">
        <v>0</v>
      </c>
      <c r="T12" s="30">
        <v>0</v>
      </c>
      <c r="U12" s="108"/>
      <c r="V12" s="30">
        <v>0</v>
      </c>
      <c r="W12" s="30">
        <v>0</v>
      </c>
      <c r="X12" s="108"/>
      <c r="Y12" s="30">
        <v>320000</v>
      </c>
      <c r="Z12" s="104"/>
      <c r="AA12" s="87">
        <v>900800</v>
      </c>
      <c r="AB12" s="104"/>
      <c r="AC12" s="30">
        <v>295347345800</v>
      </c>
      <c r="AD12" s="30"/>
      <c r="AE12" s="30">
        <v>288203753600</v>
      </c>
      <c r="AF12" s="106"/>
      <c r="AG12" s="212">
        <f>AE12/درآمدها!$J$5</f>
        <v>0.15731747966806928</v>
      </c>
      <c r="AH12" s="252">
        <f t="shared" si="0"/>
        <v>0</v>
      </c>
    </row>
    <row r="13" spans="1:34" s="110" customFormat="1" ht="41.25" customHeight="1" thickBot="1">
      <c r="A13" s="204" t="s">
        <v>165</v>
      </c>
      <c r="B13" s="104"/>
      <c r="C13" s="103" t="s">
        <v>83</v>
      </c>
      <c r="D13" s="104"/>
      <c r="E13" s="103" t="s">
        <v>83</v>
      </c>
      <c r="F13" s="104"/>
      <c r="G13" s="111" t="s">
        <v>166</v>
      </c>
      <c r="H13" s="20"/>
      <c r="I13" s="111" t="s">
        <v>167</v>
      </c>
      <c r="J13" s="104"/>
      <c r="K13" s="60">
        <v>1000000</v>
      </c>
      <c r="L13" s="103"/>
      <c r="M13" s="30">
        <v>200000</v>
      </c>
      <c r="N13" s="96">
        <v>200036250000</v>
      </c>
      <c r="O13" s="30">
        <v>211031593750</v>
      </c>
      <c r="P13" s="30"/>
      <c r="Q13" s="30">
        <v>198603996500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200000</v>
      </c>
      <c r="Z13" s="30"/>
      <c r="AA13" s="87">
        <v>1000000</v>
      </c>
      <c r="AB13" s="30"/>
      <c r="AC13" s="30">
        <v>211031593750</v>
      </c>
      <c r="AD13" s="30"/>
      <c r="AE13" s="30">
        <v>199963750000</v>
      </c>
      <c r="AF13" s="213"/>
      <c r="AG13" s="212">
        <f>AE13/درآمدها!$J$5</f>
        <v>0.10915122645708626</v>
      </c>
      <c r="AH13" s="252">
        <f t="shared" si="0"/>
        <v>0</v>
      </c>
    </row>
    <row r="14" spans="1:34" s="113" customFormat="1" ht="32.25" thickBot="1">
      <c r="A14" s="1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426"/>
      <c r="N14" s="89"/>
      <c r="O14" s="427">
        <f>SUM(O9:O13)</f>
        <v>947131374278</v>
      </c>
      <c r="P14" s="428"/>
      <c r="Q14" s="427">
        <f>SUM(Q9:Q13)</f>
        <v>934451215397</v>
      </c>
      <c r="R14" s="428"/>
      <c r="S14" s="426"/>
      <c r="T14" s="427">
        <f>SUM(T9:T13)</f>
        <v>0</v>
      </c>
      <c r="U14" s="428"/>
      <c r="V14" s="426"/>
      <c r="W14" s="427">
        <f>SUM(W9:X13)</f>
        <v>0</v>
      </c>
      <c r="X14" s="428"/>
      <c r="Y14" s="426"/>
      <c r="Z14" s="428"/>
      <c r="AA14" s="428"/>
      <c r="AB14" s="428"/>
      <c r="AC14" s="427">
        <f>SUM(AC9:AC13)</f>
        <v>947131374278</v>
      </c>
      <c r="AD14" s="428"/>
      <c r="AE14" s="427">
        <f>SUM(AE9:AE13)</f>
        <v>934273069932</v>
      </c>
      <c r="AF14" s="101"/>
      <c r="AG14" s="218">
        <f>SUM(AG9:AG13)</f>
        <v>0.509977690600946</v>
      </c>
      <c r="AH14" s="109"/>
    </row>
    <row r="15" spans="1:34" s="114" customFormat="1" ht="32.25" thickTop="1">
      <c r="M15" s="101"/>
      <c r="N15" s="101"/>
      <c r="P15" s="101"/>
      <c r="R15" s="101"/>
      <c r="S15" s="101"/>
      <c r="U15" s="101"/>
      <c r="V15" s="101"/>
      <c r="X15" s="101"/>
      <c r="Y15" s="101"/>
      <c r="Z15" s="101"/>
      <c r="AA15" s="101"/>
      <c r="AB15" s="101"/>
      <c r="AD15" s="101"/>
      <c r="AF15" s="101"/>
    </row>
    <row r="16" spans="1:34" ht="30.75" customHeight="1">
      <c r="M16" s="202"/>
      <c r="O16" s="201"/>
      <c r="Q16" s="201"/>
      <c r="S16" s="202"/>
      <c r="T16" s="201"/>
      <c r="V16" s="202"/>
      <c r="W16" s="201"/>
      <c r="Y16" s="202"/>
    </row>
    <row r="17" spans="13:31" ht="33.6" customHeight="1">
      <c r="M17" s="201"/>
      <c r="O17" s="202"/>
      <c r="Q17" s="201"/>
      <c r="S17" s="201"/>
      <c r="T17" s="202"/>
      <c r="V17" s="201"/>
      <c r="W17" s="202"/>
      <c r="Y17" s="201"/>
      <c r="AA17" s="201"/>
      <c r="AC17" s="290"/>
      <c r="AE17" s="201"/>
    </row>
    <row r="18" spans="13:31">
      <c r="M18" s="202"/>
      <c r="Q18" s="202"/>
      <c r="S18" s="202"/>
      <c r="V18" s="202"/>
      <c r="Y18" s="202"/>
      <c r="AA18" s="201"/>
      <c r="AE18" s="202"/>
    </row>
    <row r="19" spans="13:31">
      <c r="AA19" s="202"/>
      <c r="AC19" s="202"/>
      <c r="AD19" s="202"/>
      <c r="AE19" s="202"/>
    </row>
    <row r="23" spans="13:31">
      <c r="AC23" s="201"/>
      <c r="AE23" s="201"/>
    </row>
    <row r="24" spans="13:31" ht="22.5" customHeight="1">
      <c r="AC24" s="202"/>
      <c r="AE24" s="201"/>
    </row>
    <row r="25" spans="13:31">
      <c r="AE25" s="202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4"/>
  <sheetViews>
    <sheetView rightToLeft="1" view="pageBreakPreview" zoomScale="130" zoomScaleNormal="56" zoomScaleSheetLayoutView="130" workbookViewId="0">
      <selection activeCell="A14" sqref="A14:XFD14"/>
    </sheetView>
  </sheetViews>
  <sheetFormatPr defaultRowHeight="15"/>
  <cols>
    <col min="1" max="1" width="40" bestFit="1" customWidth="1"/>
    <col min="2" max="2" width="2" customWidth="1"/>
    <col min="3" max="3" width="12.5703125" customWidth="1"/>
    <col min="4" max="4" width="2" customWidth="1"/>
    <col min="5" max="5" width="13.710937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53" customWidth="1"/>
    <col min="14" max="14" width="20.140625" bestFit="1" customWidth="1"/>
    <col min="15" max="15" width="17.28515625" style="95" customWidth="1"/>
    <col min="16" max="16" width="16.7109375" bestFit="1" customWidth="1"/>
  </cols>
  <sheetData>
    <row r="1" spans="1:33" s="100" customFormat="1" ht="24.75">
      <c r="A1" s="343" t="s">
        <v>80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115"/>
      <c r="O1" s="9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</row>
    <row r="2" spans="1:33" s="100" customFormat="1" ht="24.75">
      <c r="A2" s="343" t="s">
        <v>44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115"/>
      <c r="O2" s="90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s="100" customFormat="1" ht="24.75">
      <c r="A3" s="343" t="str">
        <f>' سهام'!A3:W3</f>
        <v>برای ماه منتهی به 1403/12/30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115"/>
      <c r="O3" s="90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</row>
    <row r="5" spans="1:33" s="116" customFormat="1" ht="22.5">
      <c r="A5" s="352" t="s">
        <v>90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91"/>
      <c r="O5" s="92"/>
      <c r="P5" s="93"/>
    </row>
    <row r="6" spans="1:33" s="116" customFormat="1" ht="22.5">
      <c r="A6" s="352" t="s">
        <v>91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91"/>
      <c r="O6" s="92"/>
      <c r="P6" s="93"/>
    </row>
    <row r="7" spans="1:33" s="116" customFormat="1" ht="47.1" customHeight="1" thickBot="1">
      <c r="A7" s="117"/>
    </row>
    <row r="8" spans="1:33" ht="42">
      <c r="A8" s="259" t="s">
        <v>84</v>
      </c>
      <c r="B8" s="118"/>
      <c r="C8" s="214" t="s">
        <v>85</v>
      </c>
      <c r="D8" s="118"/>
      <c r="E8" s="214" t="s">
        <v>158</v>
      </c>
      <c r="F8" s="118"/>
      <c r="G8" s="214" t="s">
        <v>86</v>
      </c>
      <c r="H8" s="118"/>
      <c r="I8" s="214" t="s">
        <v>87</v>
      </c>
      <c r="J8" s="118"/>
      <c r="K8" s="214" t="s">
        <v>88</v>
      </c>
      <c r="L8" s="118"/>
      <c r="M8" s="214" t="s">
        <v>89</v>
      </c>
      <c r="N8" s="116"/>
      <c r="O8" s="116"/>
      <c r="P8" s="116"/>
      <c r="Q8" s="116"/>
    </row>
    <row r="9" spans="1:33" ht="22.5">
      <c r="A9" s="264" t="s">
        <v>251</v>
      </c>
      <c r="B9" s="215"/>
      <c r="C9" s="260">
        <v>33574</v>
      </c>
      <c r="D9" s="215"/>
      <c r="E9" s="260">
        <v>929630</v>
      </c>
      <c r="F9" s="215"/>
      <c r="G9" s="260">
        <v>929630</v>
      </c>
      <c r="H9" s="215"/>
      <c r="I9" s="215">
        <f t="shared" ref="I9:I13" si="0">G9/E9-1</f>
        <v>0</v>
      </c>
      <c r="J9" s="215"/>
      <c r="K9" s="260">
        <v>31205740557</v>
      </c>
      <c r="L9" s="215"/>
      <c r="M9" s="265" t="s">
        <v>124</v>
      </c>
      <c r="N9" s="116"/>
      <c r="O9" s="116"/>
      <c r="P9" s="116"/>
      <c r="Q9" s="116"/>
    </row>
    <row r="10" spans="1:33" ht="22.5">
      <c r="A10" s="264" t="s">
        <v>252</v>
      </c>
      <c r="B10" s="215"/>
      <c r="C10" s="260">
        <v>320000</v>
      </c>
      <c r="D10" s="116"/>
      <c r="E10" s="260">
        <v>900800</v>
      </c>
      <c r="F10" s="116"/>
      <c r="G10" s="260">
        <v>900800</v>
      </c>
      <c r="H10" s="116"/>
      <c r="I10" s="215">
        <f t="shared" si="0"/>
        <v>0</v>
      </c>
      <c r="J10" s="116"/>
      <c r="K10" s="260">
        <v>288203753600</v>
      </c>
      <c r="L10" s="116"/>
      <c r="M10" s="266" t="s">
        <v>124</v>
      </c>
      <c r="N10" s="116"/>
      <c r="O10" s="116"/>
      <c r="P10" s="116"/>
      <c r="Q10" s="116"/>
    </row>
    <row r="11" spans="1:33" ht="22.5">
      <c r="A11" s="264" t="s">
        <v>253</v>
      </c>
      <c r="B11" s="215"/>
      <c r="C11" s="260">
        <v>120000</v>
      </c>
      <c r="D11" s="116"/>
      <c r="E11" s="260">
        <v>805000</v>
      </c>
      <c r="F11" s="116"/>
      <c r="G11" s="260">
        <v>805000</v>
      </c>
      <c r="H11" s="116"/>
      <c r="I11" s="215">
        <f t="shared" si="0"/>
        <v>0</v>
      </c>
      <c r="J11" s="116"/>
      <c r="K11" s="260">
        <v>96582491250</v>
      </c>
      <c r="L11" s="116"/>
      <c r="M11" s="266" t="s">
        <v>124</v>
      </c>
      <c r="N11" s="116"/>
      <c r="O11" s="116"/>
      <c r="P11" s="116"/>
      <c r="Q11" s="116"/>
    </row>
    <row r="12" spans="1:33" ht="22.5">
      <c r="A12" s="264" t="s">
        <v>254</v>
      </c>
      <c r="B12" s="215"/>
      <c r="C12" s="260">
        <v>200000</v>
      </c>
      <c r="D12" s="116"/>
      <c r="E12" s="260">
        <v>1000000</v>
      </c>
      <c r="F12" s="116"/>
      <c r="G12" s="260">
        <v>1000000</v>
      </c>
      <c r="H12" s="116"/>
      <c r="I12" s="215">
        <f t="shared" si="0"/>
        <v>0</v>
      </c>
      <c r="J12" s="116"/>
      <c r="K12" s="260">
        <v>199963750000</v>
      </c>
      <c r="L12" s="116"/>
      <c r="M12" s="266" t="s">
        <v>124</v>
      </c>
      <c r="N12" s="116"/>
      <c r="O12" s="116"/>
      <c r="P12" s="116"/>
      <c r="Q12" s="116"/>
    </row>
    <row r="13" spans="1:33" ht="22.5">
      <c r="A13" s="264" t="s">
        <v>255</v>
      </c>
      <c r="B13" s="215"/>
      <c r="C13" s="260">
        <v>320000</v>
      </c>
      <c r="D13" s="116"/>
      <c r="E13" s="260">
        <v>994922</v>
      </c>
      <c r="F13" s="116"/>
      <c r="G13" s="260">
        <v>994922</v>
      </c>
      <c r="H13" s="116"/>
      <c r="I13" s="215">
        <f t="shared" si="0"/>
        <v>0</v>
      </c>
      <c r="J13" s="116"/>
      <c r="K13" s="260">
        <v>318317334525</v>
      </c>
      <c r="L13" s="116"/>
      <c r="M13" s="266" t="s">
        <v>124</v>
      </c>
      <c r="N13" s="116"/>
      <c r="O13" s="116"/>
      <c r="P13" s="116"/>
      <c r="Q13" s="116"/>
    </row>
    <row r="14" spans="1:33" ht="22.5">
      <c r="A14" s="122"/>
      <c r="B14" s="122"/>
      <c r="C14" s="122"/>
      <c r="D14" s="122"/>
      <c r="E14" s="122"/>
      <c r="F14" s="122"/>
      <c r="G14" s="122"/>
      <c r="H14" s="122"/>
      <c r="I14" s="119"/>
      <c r="J14" s="122"/>
      <c r="K14" s="122"/>
      <c r="L14" s="122"/>
      <c r="M14" s="122"/>
      <c r="N14" s="94"/>
      <c r="O14" s="121"/>
      <c r="P14" s="98"/>
      <c r="Q14" s="116"/>
    </row>
    <row r="15" spans="1:33" ht="22.5">
      <c r="C15" s="123"/>
      <c r="L15" s="120"/>
    </row>
    <row r="16" spans="1:33">
      <c r="C16" s="123"/>
      <c r="O16" s="216"/>
    </row>
    <row r="18" spans="5:15" ht="22.5">
      <c r="G18" s="124"/>
      <c r="N18" s="91"/>
    </row>
    <row r="19" spans="5:15" ht="22.5">
      <c r="E19" s="122"/>
      <c r="N19" s="91"/>
      <c r="O19" s="217"/>
    </row>
    <row r="20" spans="5:15" ht="22.5">
      <c r="N20" s="91"/>
    </row>
    <row r="22" spans="5:15">
      <c r="K22" s="123"/>
      <c r="M22" s="125"/>
    </row>
    <row r="23" spans="5:15">
      <c r="K23" s="123"/>
    </row>
    <row r="24" spans="5:15">
      <c r="M24" s="123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L76"/>
  <sheetViews>
    <sheetView rightToLeft="1" view="pageBreakPreview" zoomScale="145" zoomScaleNormal="100" zoomScaleSheetLayoutView="145" workbookViewId="0">
      <selection activeCell="C66" sqref="C66:K66"/>
    </sheetView>
  </sheetViews>
  <sheetFormatPr defaultColWidth="9.140625" defaultRowHeight="15"/>
  <cols>
    <col min="1" max="1" width="38" style="126" customWidth="1"/>
    <col min="2" max="2" width="0.42578125" style="126" customWidth="1"/>
    <col min="3" max="3" width="17" style="66" customWidth="1"/>
    <col min="4" max="4" width="0.7109375" style="126" customWidth="1"/>
    <col min="5" max="5" width="21.85546875" style="126" customWidth="1"/>
    <col min="6" max="6" width="0.42578125" style="126" customWidth="1"/>
    <col min="7" max="7" width="22.140625" style="126" customWidth="1"/>
    <col min="8" max="8" width="0.42578125" style="126" customWidth="1"/>
    <col min="9" max="9" width="16.140625" style="126" customWidth="1"/>
    <col min="10" max="10" width="0.5703125" style="126" customWidth="1"/>
    <col min="11" max="11" width="16" style="126" customWidth="1"/>
    <col min="12" max="16384" width="9.140625" style="126"/>
  </cols>
  <sheetData>
    <row r="1" spans="1:12" s="7" customFormat="1" ht="18">
      <c r="A1" s="355" t="s">
        <v>80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2" s="7" customFormat="1" ht="18">
      <c r="A2" s="355" t="s">
        <v>44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2" s="7" customFormat="1" ht="16.5" customHeight="1">
      <c r="A3" s="355" t="str">
        <f>' سهام'!A3:W3</f>
        <v>برای ماه منتهی به 1403/12/30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12" ht="18.75">
      <c r="A4" s="358" t="s">
        <v>45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</row>
    <row r="5" spans="1:12" ht="11.25" customHeight="1" thickBot="1">
      <c r="A5" s="127"/>
      <c r="B5" s="128"/>
      <c r="C5" s="61"/>
      <c r="D5" s="128"/>
      <c r="E5" s="128"/>
      <c r="F5" s="128"/>
      <c r="G5" s="128"/>
      <c r="H5" s="128"/>
      <c r="I5" s="128"/>
      <c r="J5" s="128"/>
      <c r="K5" s="128"/>
    </row>
    <row r="6" spans="1:12" ht="18.75" customHeight="1" thickBot="1">
      <c r="A6" s="129"/>
      <c r="B6" s="130"/>
      <c r="C6" s="62" t="s">
        <v>202</v>
      </c>
      <c r="D6" s="131"/>
      <c r="E6" s="354" t="s">
        <v>7</v>
      </c>
      <c r="F6" s="354"/>
      <c r="G6" s="354"/>
      <c r="H6" s="132"/>
      <c r="I6" s="188" t="s">
        <v>216</v>
      </c>
      <c r="J6" s="189"/>
      <c r="K6" s="189"/>
    </row>
    <row r="7" spans="1:12" ht="17.25" customHeight="1">
      <c r="A7" s="361" t="s">
        <v>8</v>
      </c>
      <c r="B7" s="361"/>
      <c r="C7" s="363" t="s">
        <v>6</v>
      </c>
      <c r="D7" s="133"/>
      <c r="E7" s="365" t="s">
        <v>30</v>
      </c>
      <c r="F7" s="134"/>
      <c r="G7" s="365" t="s">
        <v>31</v>
      </c>
      <c r="H7" s="127"/>
      <c r="I7" s="359" t="s">
        <v>6</v>
      </c>
      <c r="J7" s="361"/>
      <c r="K7" s="356" t="s">
        <v>20</v>
      </c>
    </row>
    <row r="8" spans="1:12" ht="11.25" customHeight="1" thickBot="1">
      <c r="A8" s="362"/>
      <c r="B8" s="361"/>
      <c r="C8" s="364"/>
      <c r="D8" s="133"/>
      <c r="E8" s="366"/>
      <c r="F8" s="127"/>
      <c r="G8" s="366"/>
      <c r="H8" s="127"/>
      <c r="I8" s="360"/>
      <c r="J8" s="361"/>
      <c r="K8" s="357"/>
    </row>
    <row r="9" spans="1:12" s="127" customFormat="1" ht="18">
      <c r="A9" s="135" t="s">
        <v>93</v>
      </c>
      <c r="B9" s="64"/>
      <c r="C9" s="64">
        <v>1320760</v>
      </c>
      <c r="D9" s="64"/>
      <c r="E9" s="63">
        <v>12588</v>
      </c>
      <c r="F9" s="64"/>
      <c r="G9" s="63">
        <v>0</v>
      </c>
      <c r="H9" s="64"/>
      <c r="I9" s="64">
        <v>1333348</v>
      </c>
      <c r="K9" s="65">
        <f>I9/درآمدها!$J$5</f>
        <v>7.2781476389647153E-7</v>
      </c>
      <c r="L9" s="136"/>
    </row>
    <row r="10" spans="1:12" s="127" customFormat="1" ht="18">
      <c r="A10" s="135" t="s">
        <v>115</v>
      </c>
      <c r="B10" s="64"/>
      <c r="C10" s="64">
        <v>0</v>
      </c>
      <c r="D10" s="64"/>
      <c r="E10" s="63">
        <v>0</v>
      </c>
      <c r="F10" s="64"/>
      <c r="G10" s="63">
        <v>0</v>
      </c>
      <c r="H10" s="64"/>
      <c r="I10" s="64">
        <v>0</v>
      </c>
      <c r="K10" s="65">
        <f>I10/درآمدها!$J$5</f>
        <v>0</v>
      </c>
      <c r="L10" s="136"/>
    </row>
    <row r="11" spans="1:12" s="127" customFormat="1" ht="18">
      <c r="A11" s="135" t="s">
        <v>209</v>
      </c>
      <c r="B11" s="64"/>
      <c r="C11" s="64">
        <v>21328000000</v>
      </c>
      <c r="D11" s="64"/>
      <c r="E11" s="63">
        <v>0</v>
      </c>
      <c r="F11" s="64"/>
      <c r="G11" s="63">
        <v>0</v>
      </c>
      <c r="H11" s="64"/>
      <c r="I11" s="64">
        <v>21328000000</v>
      </c>
      <c r="K11" s="65">
        <f>I11/درآمدها!$J$5</f>
        <v>1.1641996901322043E-2</v>
      </c>
      <c r="L11" s="136"/>
    </row>
    <row r="12" spans="1:12" s="127" customFormat="1" ht="18">
      <c r="A12" s="135" t="s">
        <v>100</v>
      </c>
      <c r="B12" s="64"/>
      <c r="C12" s="64">
        <v>262424</v>
      </c>
      <c r="D12" s="64"/>
      <c r="E12" s="63">
        <v>0</v>
      </c>
      <c r="F12" s="64"/>
      <c r="G12" s="63">
        <v>0</v>
      </c>
      <c r="H12" s="64"/>
      <c r="I12" s="64">
        <v>262424</v>
      </c>
      <c r="K12" s="65">
        <f>I12/درآمدها!$J$5</f>
        <v>1.4324547050040022E-7</v>
      </c>
      <c r="L12" s="136"/>
    </row>
    <row r="13" spans="1:12" s="127" customFormat="1" ht="18">
      <c r="A13" s="135" t="s">
        <v>161</v>
      </c>
      <c r="B13" s="64"/>
      <c r="C13" s="64">
        <v>17390000000</v>
      </c>
      <c r="D13" s="64"/>
      <c r="E13" s="63">
        <v>0</v>
      </c>
      <c r="F13" s="64"/>
      <c r="G13" s="63">
        <v>17390000000</v>
      </c>
      <c r="H13" s="64"/>
      <c r="I13" s="64">
        <v>0</v>
      </c>
      <c r="K13" s="65">
        <f>I13/درآمدها!$J$5</f>
        <v>0</v>
      </c>
      <c r="L13" s="136"/>
    </row>
    <row r="14" spans="1:12" s="127" customFormat="1" ht="18">
      <c r="A14" s="135" t="s">
        <v>94</v>
      </c>
      <c r="B14" s="64"/>
      <c r="C14" s="64">
        <v>136000</v>
      </c>
      <c r="D14" s="64"/>
      <c r="E14" s="63">
        <v>0</v>
      </c>
      <c r="F14" s="64"/>
      <c r="G14" s="63">
        <v>841</v>
      </c>
      <c r="H14" s="64"/>
      <c r="I14" s="64">
        <v>135159</v>
      </c>
      <c r="K14" s="65">
        <f>I14/درآمدها!$J$5</f>
        <v>7.3777225205635137E-8</v>
      </c>
      <c r="L14" s="136"/>
    </row>
    <row r="15" spans="1:12" s="127" customFormat="1" ht="18">
      <c r="A15" s="135" t="s">
        <v>169</v>
      </c>
      <c r="B15" s="64"/>
      <c r="C15" s="64">
        <v>0</v>
      </c>
      <c r="D15" s="64"/>
      <c r="E15" s="63">
        <v>0</v>
      </c>
      <c r="F15" s="64"/>
      <c r="G15" s="63">
        <v>0</v>
      </c>
      <c r="H15" s="64"/>
      <c r="I15" s="64">
        <v>0</v>
      </c>
      <c r="K15" s="65">
        <f>I15/درآمدها!$J$5</f>
        <v>0</v>
      </c>
      <c r="L15" s="136"/>
    </row>
    <row r="16" spans="1:12" s="127" customFormat="1" ht="18">
      <c r="A16" s="135" t="s">
        <v>175</v>
      </c>
      <c r="B16" s="64"/>
      <c r="C16" s="64">
        <v>0</v>
      </c>
      <c r="D16" s="64"/>
      <c r="E16" s="63">
        <v>0</v>
      </c>
      <c r="F16" s="64"/>
      <c r="G16" s="63">
        <v>0</v>
      </c>
      <c r="H16" s="64"/>
      <c r="I16" s="64">
        <v>0</v>
      </c>
      <c r="K16" s="65">
        <f>I16/درآمدها!$J$5</f>
        <v>0</v>
      </c>
      <c r="L16" s="136"/>
    </row>
    <row r="17" spans="1:12" s="127" customFormat="1" ht="18">
      <c r="A17" s="135" t="s">
        <v>172</v>
      </c>
      <c r="B17" s="64"/>
      <c r="C17" s="64">
        <v>12296000000</v>
      </c>
      <c r="D17" s="64"/>
      <c r="E17" s="63">
        <v>0</v>
      </c>
      <c r="F17" s="64"/>
      <c r="G17" s="63">
        <v>0</v>
      </c>
      <c r="H17" s="64"/>
      <c r="I17" s="64">
        <v>12296000000</v>
      </c>
      <c r="K17" s="65">
        <f>I17/درآمدها!$J$5</f>
        <v>6.7118339224801126E-3</v>
      </c>
      <c r="L17" s="136"/>
    </row>
    <row r="18" spans="1:12" s="127" customFormat="1" ht="18">
      <c r="A18" s="135" t="s">
        <v>160</v>
      </c>
      <c r="B18" s="64"/>
      <c r="C18" s="64">
        <v>0</v>
      </c>
      <c r="D18" s="64"/>
      <c r="E18" s="63">
        <v>0</v>
      </c>
      <c r="F18" s="64"/>
      <c r="G18" s="63">
        <v>0</v>
      </c>
      <c r="H18" s="64"/>
      <c r="I18" s="64">
        <v>0</v>
      </c>
      <c r="K18" s="65">
        <f>I18/درآمدها!$J$5</f>
        <v>0</v>
      </c>
      <c r="L18" s="136"/>
    </row>
    <row r="19" spans="1:12" s="127" customFormat="1" ht="18">
      <c r="A19" s="135" t="s">
        <v>208</v>
      </c>
      <c r="B19" s="64"/>
      <c r="C19" s="64">
        <v>23984000000</v>
      </c>
      <c r="D19" s="64"/>
      <c r="E19" s="63">
        <v>0</v>
      </c>
      <c r="F19" s="64"/>
      <c r="G19" s="63">
        <v>0</v>
      </c>
      <c r="H19" s="64"/>
      <c r="I19" s="64">
        <v>23984000000</v>
      </c>
      <c r="K19" s="65">
        <f>I19/درآمدها!$J$5</f>
        <v>1.3091787963302133E-2</v>
      </c>
      <c r="L19" s="136"/>
    </row>
    <row r="20" spans="1:12" s="127" customFormat="1" ht="18">
      <c r="A20" s="135" t="s">
        <v>168</v>
      </c>
      <c r="B20" s="64"/>
      <c r="C20" s="64">
        <v>102190000000</v>
      </c>
      <c r="D20" s="64"/>
      <c r="E20" s="63">
        <v>0</v>
      </c>
      <c r="F20" s="64"/>
      <c r="G20" s="63">
        <v>0</v>
      </c>
      <c r="H20" s="64"/>
      <c r="I20" s="64">
        <v>102190000000</v>
      </c>
      <c r="K20" s="65">
        <f>I20/درآمدها!$J$5</f>
        <v>5.5780929451711349E-2</v>
      </c>
      <c r="L20" s="136"/>
    </row>
    <row r="21" spans="1:12" s="127" customFormat="1" ht="18">
      <c r="A21" s="135" t="s">
        <v>110</v>
      </c>
      <c r="B21" s="64"/>
      <c r="C21" s="64">
        <v>0</v>
      </c>
      <c r="D21" s="64"/>
      <c r="E21" s="63">
        <v>0</v>
      </c>
      <c r="F21" s="64"/>
      <c r="G21" s="63">
        <v>0</v>
      </c>
      <c r="H21" s="64"/>
      <c r="I21" s="64">
        <v>0</v>
      </c>
      <c r="K21" s="65">
        <f>I21/درآمدها!$J$5</f>
        <v>0</v>
      </c>
      <c r="L21" s="136"/>
    </row>
    <row r="22" spans="1:12" s="127" customFormat="1" ht="18">
      <c r="A22" s="135" t="s">
        <v>206</v>
      </c>
      <c r="B22" s="64"/>
      <c r="C22" s="64">
        <v>60000000000</v>
      </c>
      <c r="D22" s="64"/>
      <c r="E22" s="63">
        <v>0</v>
      </c>
      <c r="F22" s="64"/>
      <c r="G22" s="63">
        <v>0</v>
      </c>
      <c r="H22" s="64"/>
      <c r="I22" s="64">
        <v>60000000000</v>
      </c>
      <c r="K22" s="65">
        <f>I22/درآمدها!$J$5</f>
        <v>3.2751304110995999E-2</v>
      </c>
      <c r="L22" s="136"/>
    </row>
    <row r="23" spans="1:12" s="127" customFormat="1" ht="18">
      <c r="A23" s="135" t="s">
        <v>113</v>
      </c>
      <c r="B23" s="64"/>
      <c r="C23" s="64">
        <v>0</v>
      </c>
      <c r="D23" s="64"/>
      <c r="E23" s="63">
        <v>0</v>
      </c>
      <c r="F23" s="64"/>
      <c r="G23" s="63">
        <v>0</v>
      </c>
      <c r="H23" s="64"/>
      <c r="I23" s="64">
        <v>0</v>
      </c>
      <c r="K23" s="65">
        <f>I23/درآمدها!$J$5</f>
        <v>0</v>
      </c>
      <c r="L23" s="136"/>
    </row>
    <row r="24" spans="1:12" s="127" customFormat="1" ht="18">
      <c r="A24" s="135" t="s">
        <v>207</v>
      </c>
      <c r="B24" s="64"/>
      <c r="C24" s="64">
        <v>33142000000</v>
      </c>
      <c r="D24" s="64"/>
      <c r="E24" s="63">
        <v>0</v>
      </c>
      <c r="F24" s="64"/>
      <c r="G24" s="63">
        <v>0</v>
      </c>
      <c r="H24" s="64"/>
      <c r="I24" s="64">
        <v>33142000000</v>
      </c>
      <c r="K24" s="65">
        <f>I24/درآمدها!$J$5</f>
        <v>1.8090728680777154E-2</v>
      </c>
      <c r="L24" s="136"/>
    </row>
    <row r="25" spans="1:12" s="127" customFormat="1" ht="18.75" customHeight="1">
      <c r="A25" s="135" t="s">
        <v>122</v>
      </c>
      <c r="B25" s="64"/>
      <c r="C25" s="64">
        <v>0</v>
      </c>
      <c r="D25" s="64"/>
      <c r="E25" s="63">
        <v>0</v>
      </c>
      <c r="F25" s="64"/>
      <c r="G25" s="63">
        <v>0</v>
      </c>
      <c r="H25" s="64"/>
      <c r="I25" s="64">
        <v>0</v>
      </c>
      <c r="K25" s="65">
        <f>I25/درآمدها!$J$5</f>
        <v>0</v>
      </c>
      <c r="L25" s="136"/>
    </row>
    <row r="26" spans="1:12" s="127" customFormat="1" ht="19.5" customHeight="1">
      <c r="A26" s="135" t="s">
        <v>173</v>
      </c>
      <c r="B26" s="64"/>
      <c r="C26" s="64">
        <v>30955000000</v>
      </c>
      <c r="D26" s="64"/>
      <c r="E26" s="63">
        <v>0</v>
      </c>
      <c r="F26" s="64"/>
      <c r="G26" s="63">
        <v>0</v>
      </c>
      <c r="H26" s="64"/>
      <c r="I26" s="64">
        <v>30955000000</v>
      </c>
      <c r="K26" s="65">
        <f>I26/درآمدها!$J$5</f>
        <v>1.6896943645931351E-2</v>
      </c>
      <c r="L26" s="136"/>
    </row>
    <row r="27" spans="1:12" s="127" customFormat="1" ht="19.5" customHeight="1">
      <c r="A27" s="135" t="s">
        <v>97</v>
      </c>
      <c r="B27" s="64"/>
      <c r="C27" s="64">
        <v>41463750319</v>
      </c>
      <c r="D27" s="64"/>
      <c r="E27" s="63">
        <v>621581846100</v>
      </c>
      <c r="F27" s="64"/>
      <c r="G27" s="63">
        <v>636770539305</v>
      </c>
      <c r="H27" s="64"/>
      <c r="I27" s="64">
        <v>26275057114</v>
      </c>
      <c r="K27" s="65">
        <f>I27/درآمدها!$J$5</f>
        <v>1.4342373101240046E-2</v>
      </c>
      <c r="L27" s="136"/>
    </row>
    <row r="28" spans="1:12" s="127" customFormat="1" ht="19.5" customHeight="1">
      <c r="A28" s="135" t="s">
        <v>95</v>
      </c>
      <c r="B28" s="64"/>
      <c r="C28" s="64">
        <v>259765</v>
      </c>
      <c r="D28" s="64"/>
      <c r="E28" s="63">
        <v>0</v>
      </c>
      <c r="F28" s="64"/>
      <c r="G28" s="63">
        <v>60000</v>
      </c>
      <c r="H28" s="64"/>
      <c r="I28" s="64">
        <v>199765</v>
      </c>
      <c r="K28" s="65">
        <f>I28/درآمدها!$J$5</f>
        <v>1.0904273776221859E-7</v>
      </c>
      <c r="L28" s="136"/>
    </row>
    <row r="29" spans="1:12" s="127" customFormat="1" ht="19.5" customHeight="1">
      <c r="A29" s="135" t="s">
        <v>109</v>
      </c>
      <c r="B29" s="64"/>
      <c r="C29" s="64">
        <v>15786627100</v>
      </c>
      <c r="D29" s="64"/>
      <c r="E29" s="63">
        <v>482087229004</v>
      </c>
      <c r="F29" s="64"/>
      <c r="G29" s="63">
        <v>450670820000</v>
      </c>
      <c r="H29" s="64"/>
      <c r="I29" s="64">
        <v>47203036104</v>
      </c>
      <c r="K29" s="65">
        <f>I29/درآمدها!$J$5</f>
        <v>2.5766016506740461E-2</v>
      </c>
      <c r="L29" s="136"/>
    </row>
    <row r="30" spans="1:12" s="127" customFormat="1" ht="18">
      <c r="A30" s="135" t="s">
        <v>174</v>
      </c>
      <c r="B30" s="64"/>
      <c r="C30" s="64">
        <v>0</v>
      </c>
      <c r="D30" s="64"/>
      <c r="E30" s="63">
        <v>0</v>
      </c>
      <c r="F30" s="64"/>
      <c r="G30" s="63">
        <v>0</v>
      </c>
      <c r="H30" s="64"/>
      <c r="I30" s="64">
        <v>0</v>
      </c>
      <c r="K30" s="65">
        <f>I30/درآمدها!$J$5</f>
        <v>0</v>
      </c>
      <c r="L30" s="136"/>
    </row>
    <row r="31" spans="1:12" s="127" customFormat="1" ht="19.5" customHeight="1">
      <c r="A31" s="135" t="s">
        <v>204</v>
      </c>
      <c r="B31" s="64"/>
      <c r="C31" s="64">
        <v>71186000000</v>
      </c>
      <c r="D31" s="64"/>
      <c r="E31" s="63">
        <v>0</v>
      </c>
      <c r="F31" s="64"/>
      <c r="G31" s="63">
        <v>0</v>
      </c>
      <c r="H31" s="64"/>
      <c r="I31" s="64">
        <v>71186000000</v>
      </c>
      <c r="K31" s="65">
        <f>I31/درآمدها!$J$5</f>
        <v>3.8857238907422681E-2</v>
      </c>
      <c r="L31" s="136"/>
    </row>
    <row r="32" spans="1:12" s="127" customFormat="1" ht="19.5" customHeight="1">
      <c r="A32" s="135" t="s">
        <v>101</v>
      </c>
      <c r="B32" s="64"/>
      <c r="C32" s="64">
        <v>351294</v>
      </c>
      <c r="D32" s="64"/>
      <c r="E32" s="63">
        <v>501433</v>
      </c>
      <c r="F32" s="64"/>
      <c r="G32" s="63">
        <v>504000</v>
      </c>
      <c r="H32" s="64"/>
      <c r="I32" s="64">
        <v>348727</v>
      </c>
      <c r="K32" s="65">
        <f>I32/درآمدها!$J$5</f>
        <v>1.9035440047858834E-7</v>
      </c>
      <c r="L32" s="136"/>
    </row>
    <row r="33" spans="1:12" s="127" customFormat="1" ht="19.5" customHeight="1">
      <c r="A33" s="135" t="s">
        <v>112</v>
      </c>
      <c r="B33" s="64"/>
      <c r="C33" s="64">
        <v>0</v>
      </c>
      <c r="D33" s="64"/>
      <c r="E33" s="63">
        <v>0</v>
      </c>
      <c r="F33" s="64"/>
      <c r="G33" s="63">
        <v>0</v>
      </c>
      <c r="H33" s="64"/>
      <c r="I33" s="64">
        <v>0</v>
      </c>
      <c r="K33" s="65">
        <f>I33/درآمدها!$J$5</f>
        <v>0</v>
      </c>
      <c r="L33" s="136"/>
    </row>
    <row r="34" spans="1:12" s="127" customFormat="1" ht="18">
      <c r="A34" s="135" t="s">
        <v>107</v>
      </c>
      <c r="B34" s="64"/>
      <c r="C34" s="64">
        <v>364036</v>
      </c>
      <c r="D34" s="64"/>
      <c r="E34" s="63">
        <v>0</v>
      </c>
      <c r="F34" s="64"/>
      <c r="G34" s="63">
        <v>117400</v>
      </c>
      <c r="H34" s="64"/>
      <c r="I34" s="64">
        <v>246636</v>
      </c>
      <c r="K34" s="65">
        <f>I34/درآمدها!$J$5</f>
        <v>1.3462751067866014E-7</v>
      </c>
      <c r="L34" s="136"/>
    </row>
    <row r="35" spans="1:12" s="127" customFormat="1" ht="18">
      <c r="A35" s="135" t="s">
        <v>96</v>
      </c>
      <c r="B35" s="64"/>
      <c r="C35" s="64">
        <v>321968</v>
      </c>
      <c r="D35" s="64"/>
      <c r="E35" s="63">
        <v>1323</v>
      </c>
      <c r="F35" s="64"/>
      <c r="G35" s="63">
        <v>0</v>
      </c>
      <c r="H35" s="64"/>
      <c r="I35" s="64">
        <v>323291</v>
      </c>
      <c r="K35" s="65">
        <f>I35/درآمدها!$J$5</f>
        <v>1.764700309558001E-7</v>
      </c>
      <c r="L35" s="136"/>
    </row>
    <row r="36" spans="1:12" s="127" customFormat="1" ht="18">
      <c r="A36" s="135" t="s">
        <v>198</v>
      </c>
      <c r="B36" s="64"/>
      <c r="C36" s="64">
        <v>20011000000</v>
      </c>
      <c r="D36" s="64"/>
      <c r="E36" s="63">
        <v>0</v>
      </c>
      <c r="F36" s="64"/>
      <c r="G36" s="63">
        <v>0</v>
      </c>
      <c r="H36" s="64"/>
      <c r="I36" s="64">
        <v>20011000000</v>
      </c>
      <c r="K36" s="65">
        <f>I36/درآمدها!$J$5</f>
        <v>1.0923105776085681E-2</v>
      </c>
      <c r="L36" s="136"/>
    </row>
    <row r="37" spans="1:12" s="127" customFormat="1" ht="18">
      <c r="A37" s="135" t="s">
        <v>99</v>
      </c>
      <c r="B37" s="64"/>
      <c r="C37" s="64">
        <v>595876</v>
      </c>
      <c r="D37" s="64"/>
      <c r="E37" s="63">
        <v>2442</v>
      </c>
      <c r="F37" s="64"/>
      <c r="G37" s="63">
        <v>0</v>
      </c>
      <c r="H37" s="64"/>
      <c r="I37" s="64">
        <v>598318</v>
      </c>
      <c r="K37" s="65">
        <f>I37/درآمدها!$J$5</f>
        <v>3.2659491288471505E-7</v>
      </c>
      <c r="L37" s="136"/>
    </row>
    <row r="38" spans="1:12" s="127" customFormat="1" ht="18">
      <c r="A38" s="135" t="s">
        <v>212</v>
      </c>
      <c r="B38" s="64"/>
      <c r="C38" s="64">
        <v>12871000000</v>
      </c>
      <c r="D38" s="64"/>
      <c r="E38" s="63">
        <v>0</v>
      </c>
      <c r="F38" s="64"/>
      <c r="G38" s="63">
        <v>12871000000</v>
      </c>
      <c r="H38" s="64"/>
      <c r="I38" s="64">
        <v>0</v>
      </c>
      <c r="K38" s="65">
        <f>I38/درآمدها!$J$5</f>
        <v>0</v>
      </c>
      <c r="L38" s="136"/>
    </row>
    <row r="39" spans="1:12" s="127" customFormat="1" ht="18">
      <c r="A39" s="135" t="s">
        <v>195</v>
      </c>
      <c r="B39" s="64"/>
      <c r="C39" s="64">
        <v>15950000000</v>
      </c>
      <c r="D39" s="64"/>
      <c r="E39" s="63">
        <v>0</v>
      </c>
      <c r="F39" s="64"/>
      <c r="G39" s="63">
        <v>0</v>
      </c>
      <c r="H39" s="64"/>
      <c r="I39" s="64">
        <v>15950000000</v>
      </c>
      <c r="K39" s="65">
        <f>I39/درآمدها!$J$5</f>
        <v>8.7063883428397694E-3</v>
      </c>
      <c r="L39" s="136"/>
    </row>
    <row r="40" spans="1:12" s="127" customFormat="1" ht="18">
      <c r="A40" s="135" t="s">
        <v>199</v>
      </c>
      <c r="B40" s="64"/>
      <c r="C40" s="64">
        <v>3654000000</v>
      </c>
      <c r="D40" s="64"/>
      <c r="E40" s="63">
        <v>0</v>
      </c>
      <c r="F40" s="64"/>
      <c r="G40" s="63">
        <v>0</v>
      </c>
      <c r="H40" s="64"/>
      <c r="I40" s="64">
        <v>3654000000</v>
      </c>
      <c r="K40" s="65">
        <f>I40/درآمدها!$J$5</f>
        <v>1.9945544203596563E-3</v>
      </c>
      <c r="L40" s="136"/>
    </row>
    <row r="41" spans="1:12" s="127" customFormat="1" ht="18">
      <c r="A41" s="135" t="s">
        <v>111</v>
      </c>
      <c r="B41" s="64"/>
      <c r="C41" s="64">
        <v>0</v>
      </c>
      <c r="D41" s="64"/>
      <c r="E41" s="63">
        <v>0</v>
      </c>
      <c r="F41" s="64"/>
      <c r="G41" s="63">
        <v>0</v>
      </c>
      <c r="H41" s="64"/>
      <c r="I41" s="64">
        <v>0</v>
      </c>
      <c r="K41" s="65">
        <f>I41/درآمدها!$J$5</f>
        <v>0</v>
      </c>
      <c r="L41" s="136"/>
    </row>
    <row r="42" spans="1:12" s="127" customFormat="1" ht="18">
      <c r="A42" s="135" t="s">
        <v>170</v>
      </c>
      <c r="B42" s="64"/>
      <c r="C42" s="64">
        <v>0</v>
      </c>
      <c r="D42" s="64"/>
      <c r="E42" s="63">
        <v>0</v>
      </c>
      <c r="F42" s="64"/>
      <c r="G42" s="63">
        <v>0</v>
      </c>
      <c r="H42" s="64"/>
      <c r="I42" s="64">
        <v>0</v>
      </c>
      <c r="K42" s="65">
        <f>I42/درآمدها!$J$5</f>
        <v>0</v>
      </c>
      <c r="L42" s="136"/>
    </row>
    <row r="43" spans="1:12" s="127" customFormat="1" ht="18">
      <c r="A43" s="135" t="s">
        <v>200</v>
      </c>
      <c r="B43" s="64"/>
      <c r="C43" s="64">
        <v>10000000000</v>
      </c>
      <c r="D43" s="64"/>
      <c r="E43" s="63">
        <v>0</v>
      </c>
      <c r="F43" s="64"/>
      <c r="G43" s="63">
        <v>0</v>
      </c>
      <c r="H43" s="64"/>
      <c r="I43" s="64">
        <v>10000000000</v>
      </c>
      <c r="K43" s="65">
        <f>I43/درآمدها!$J$5</f>
        <v>5.458550685165999E-3</v>
      </c>
      <c r="L43" s="136"/>
    </row>
    <row r="44" spans="1:12" s="127" customFormat="1" ht="18">
      <c r="A44" s="135" t="s">
        <v>159</v>
      </c>
      <c r="B44" s="64"/>
      <c r="C44" s="64">
        <v>0</v>
      </c>
      <c r="D44" s="64"/>
      <c r="E44" s="63">
        <v>0</v>
      </c>
      <c r="F44" s="64"/>
      <c r="G44" s="63">
        <v>0</v>
      </c>
      <c r="H44" s="64"/>
      <c r="I44" s="64">
        <v>0</v>
      </c>
      <c r="K44" s="65">
        <f>I44/درآمدها!$J$5</f>
        <v>0</v>
      </c>
      <c r="L44" s="136"/>
    </row>
    <row r="45" spans="1:12" s="127" customFormat="1" ht="18">
      <c r="A45" s="135" t="s">
        <v>194</v>
      </c>
      <c r="B45" s="64"/>
      <c r="C45" s="64">
        <v>21911500000</v>
      </c>
      <c r="D45" s="64"/>
      <c r="E45" s="63">
        <v>0</v>
      </c>
      <c r="F45" s="64"/>
      <c r="G45" s="63">
        <v>21911500000</v>
      </c>
      <c r="H45" s="64"/>
      <c r="I45" s="64">
        <v>0</v>
      </c>
      <c r="K45" s="65">
        <f>I45/درآمدها!$J$5</f>
        <v>0</v>
      </c>
      <c r="L45" s="136"/>
    </row>
    <row r="46" spans="1:12" s="127" customFormat="1" ht="18">
      <c r="A46" s="135" t="s">
        <v>205</v>
      </c>
      <c r="B46" s="64"/>
      <c r="C46" s="64">
        <v>55780000000</v>
      </c>
      <c r="D46" s="64"/>
      <c r="E46" s="63">
        <v>0</v>
      </c>
      <c r="F46" s="64"/>
      <c r="G46" s="63">
        <v>0</v>
      </c>
      <c r="H46" s="64"/>
      <c r="I46" s="64">
        <v>55780000000</v>
      </c>
      <c r="K46" s="65">
        <f>I46/درآمدها!$J$5</f>
        <v>3.0447795721855943E-2</v>
      </c>
      <c r="L46" s="136"/>
    </row>
    <row r="47" spans="1:12" s="127" customFormat="1" ht="18">
      <c r="A47" s="135" t="s">
        <v>210</v>
      </c>
      <c r="B47" s="64"/>
      <c r="C47" s="64">
        <v>40000000000</v>
      </c>
      <c r="D47" s="64"/>
      <c r="E47" s="63">
        <v>0</v>
      </c>
      <c r="F47" s="64"/>
      <c r="G47" s="63">
        <v>0</v>
      </c>
      <c r="H47" s="64"/>
      <c r="I47" s="64">
        <v>40000000000</v>
      </c>
      <c r="K47" s="65">
        <f>I47/درآمدها!$J$5</f>
        <v>2.1834202740663996E-2</v>
      </c>
      <c r="L47" s="136"/>
    </row>
    <row r="48" spans="1:12" s="127" customFormat="1" ht="18">
      <c r="A48" s="135" t="s">
        <v>203</v>
      </c>
      <c r="B48" s="64"/>
      <c r="C48" s="64">
        <v>70698000000</v>
      </c>
      <c r="D48" s="64"/>
      <c r="E48" s="63">
        <v>0</v>
      </c>
      <c r="F48" s="64"/>
      <c r="G48" s="63">
        <v>0</v>
      </c>
      <c r="H48" s="64"/>
      <c r="I48" s="64">
        <v>70698000000</v>
      </c>
      <c r="K48" s="65">
        <f>I48/درآمدها!$J$5</f>
        <v>3.8590861633986583E-2</v>
      </c>
      <c r="L48" s="136"/>
    </row>
    <row r="49" spans="1:12" s="127" customFormat="1" ht="18">
      <c r="A49" s="135" t="s">
        <v>98</v>
      </c>
      <c r="B49" s="64"/>
      <c r="C49" s="64">
        <v>1245924</v>
      </c>
      <c r="D49" s="64"/>
      <c r="E49" s="63">
        <v>102812322420</v>
      </c>
      <c r="F49" s="64"/>
      <c r="G49" s="63">
        <v>101620253377</v>
      </c>
      <c r="H49" s="64"/>
      <c r="I49" s="64">
        <v>1193314967</v>
      </c>
      <c r="K49" s="65">
        <f>I49/درآمدها!$J$5</f>
        <v>6.5137702307366914E-4</v>
      </c>
      <c r="L49" s="136"/>
    </row>
    <row r="50" spans="1:12" s="127" customFormat="1" ht="18">
      <c r="A50" s="135" t="s">
        <v>171</v>
      </c>
      <c r="B50" s="64"/>
      <c r="C50" s="64">
        <v>309359780</v>
      </c>
      <c r="D50" s="64"/>
      <c r="E50" s="63">
        <v>15298365913</v>
      </c>
      <c r="F50" s="64"/>
      <c r="G50" s="63">
        <v>15298610000</v>
      </c>
      <c r="H50" s="64"/>
      <c r="I50" s="64">
        <v>309115693</v>
      </c>
      <c r="K50" s="65">
        <f>I50/درآمدها!$J$5</f>
        <v>1.6873236778207126E-4</v>
      </c>
      <c r="L50" s="136"/>
    </row>
    <row r="51" spans="1:12" s="127" customFormat="1" ht="18">
      <c r="A51" s="135" t="s">
        <v>123</v>
      </c>
      <c r="B51" s="64"/>
      <c r="C51" s="64">
        <v>0</v>
      </c>
      <c r="D51" s="64"/>
      <c r="E51" s="63">
        <v>0</v>
      </c>
      <c r="F51" s="64"/>
      <c r="G51" s="63">
        <v>0</v>
      </c>
      <c r="H51" s="64"/>
      <c r="I51" s="64">
        <v>0</v>
      </c>
      <c r="K51" s="65">
        <f>I51/درآمدها!$J$5</f>
        <v>0</v>
      </c>
      <c r="L51" s="136"/>
    </row>
    <row r="52" spans="1:12" s="127" customFormat="1" ht="18">
      <c r="A52" s="135" t="s">
        <v>108</v>
      </c>
      <c r="B52" s="64"/>
      <c r="C52" s="64">
        <v>712936</v>
      </c>
      <c r="D52" s="64"/>
      <c r="E52" s="63">
        <v>82097447500</v>
      </c>
      <c r="F52" s="64"/>
      <c r="G52" s="63">
        <v>82096190436</v>
      </c>
      <c r="H52" s="64"/>
      <c r="I52" s="64">
        <v>1970000</v>
      </c>
      <c r="K52" s="65">
        <f>I52/درآمدها!$J$5</f>
        <v>1.0753344849777018E-6</v>
      </c>
      <c r="L52" s="136"/>
    </row>
    <row r="53" spans="1:12" s="127" customFormat="1" ht="18">
      <c r="A53" s="135" t="s">
        <v>114</v>
      </c>
      <c r="B53" s="64"/>
      <c r="C53" s="64">
        <v>0</v>
      </c>
      <c r="D53" s="64"/>
      <c r="E53" s="63">
        <v>0</v>
      </c>
      <c r="F53" s="64"/>
      <c r="G53" s="63">
        <v>0</v>
      </c>
      <c r="H53" s="64"/>
      <c r="I53" s="64">
        <v>0</v>
      </c>
      <c r="K53" s="65">
        <f>I53/درآمدها!$J$5</f>
        <v>0</v>
      </c>
      <c r="L53" s="136"/>
    </row>
    <row r="54" spans="1:12" s="127" customFormat="1" ht="18">
      <c r="A54" s="135" t="s">
        <v>162</v>
      </c>
      <c r="B54" s="64"/>
      <c r="C54" s="64">
        <v>40867000000</v>
      </c>
      <c r="D54" s="64"/>
      <c r="E54" s="63">
        <v>0</v>
      </c>
      <c r="F54" s="64"/>
      <c r="G54" s="63">
        <v>40867000000</v>
      </c>
      <c r="H54" s="64"/>
      <c r="I54" s="64">
        <v>0</v>
      </c>
      <c r="K54" s="65">
        <f>I54/درآمدها!$J$5</f>
        <v>0</v>
      </c>
      <c r="L54" s="136"/>
    </row>
    <row r="55" spans="1:12" s="127" customFormat="1" ht="18">
      <c r="A55" s="135" t="s">
        <v>196</v>
      </c>
      <c r="B55" s="64"/>
      <c r="C55" s="64">
        <v>22000000000</v>
      </c>
      <c r="D55" s="64"/>
      <c r="E55" s="63">
        <v>0</v>
      </c>
      <c r="F55" s="64"/>
      <c r="G55" s="63">
        <v>0</v>
      </c>
      <c r="H55" s="64"/>
      <c r="I55" s="64">
        <v>22000000000</v>
      </c>
      <c r="K55" s="65">
        <f>I55/درآمدها!$J$5</f>
        <v>1.2008811507365198E-2</v>
      </c>
      <c r="L55" s="136"/>
    </row>
    <row r="56" spans="1:12" s="127" customFormat="1" ht="18">
      <c r="A56" s="135" t="s">
        <v>197</v>
      </c>
      <c r="B56" s="64"/>
      <c r="C56" s="64">
        <v>85200000000</v>
      </c>
      <c r="D56" s="64"/>
      <c r="E56" s="63">
        <v>0</v>
      </c>
      <c r="F56" s="64"/>
      <c r="G56" s="63">
        <v>0</v>
      </c>
      <c r="H56" s="64"/>
      <c r="I56" s="64">
        <v>85200000000</v>
      </c>
      <c r="K56" s="65">
        <f>I56/درآمدها!$J$5</f>
        <v>4.6506851837614313E-2</v>
      </c>
      <c r="L56" s="136"/>
    </row>
    <row r="57" spans="1:12" s="127" customFormat="1" ht="18">
      <c r="A57" s="135" t="s">
        <v>211</v>
      </c>
      <c r="B57" s="64"/>
      <c r="C57" s="64">
        <v>19474000000</v>
      </c>
      <c r="D57" s="64"/>
      <c r="E57" s="63">
        <v>0</v>
      </c>
      <c r="F57" s="64"/>
      <c r="G57" s="63">
        <v>19474000000</v>
      </c>
      <c r="H57" s="64"/>
      <c r="I57" s="64">
        <v>0</v>
      </c>
      <c r="K57" s="65">
        <f>I57/درآمدها!$J$5</f>
        <v>0</v>
      </c>
      <c r="L57" s="136"/>
    </row>
    <row r="58" spans="1:12" s="127" customFormat="1" ht="18">
      <c r="A58" s="135" t="s">
        <v>106</v>
      </c>
      <c r="B58" s="64"/>
      <c r="C58" s="64">
        <v>1130906</v>
      </c>
      <c r="D58" s="64"/>
      <c r="E58" s="63">
        <v>34554369774</v>
      </c>
      <c r="F58" s="64"/>
      <c r="G58" s="63">
        <v>33141475400</v>
      </c>
      <c r="H58" s="64"/>
      <c r="I58" s="64">
        <v>1414025280</v>
      </c>
      <c r="K58" s="65">
        <f>I58/درآمدها!$J$5</f>
        <v>7.7185286609860436E-4</v>
      </c>
      <c r="L58" s="136"/>
    </row>
    <row r="59" spans="1:12" s="127" customFormat="1" ht="18">
      <c r="A59" s="135" t="s">
        <v>221</v>
      </c>
      <c r="B59" s="64"/>
      <c r="C59" s="64">
        <v>0</v>
      </c>
      <c r="D59" s="64"/>
      <c r="E59" s="63">
        <v>81680000000</v>
      </c>
      <c r="F59" s="64"/>
      <c r="G59" s="63">
        <v>0</v>
      </c>
      <c r="H59" s="64"/>
      <c r="I59" s="64">
        <v>81680000000</v>
      </c>
      <c r="K59" s="65">
        <f>I59/درآمدها!$J$5</f>
        <v>4.4585441996435882E-2</v>
      </c>
      <c r="L59" s="136"/>
    </row>
    <row r="60" spans="1:12" s="127" customFormat="1" ht="18">
      <c r="A60" s="135" t="s">
        <v>222</v>
      </c>
      <c r="B60" s="64"/>
      <c r="C60" s="64">
        <v>0</v>
      </c>
      <c r="D60" s="64"/>
      <c r="E60" s="63">
        <v>97660000000</v>
      </c>
      <c r="F60" s="64"/>
      <c r="G60" s="63">
        <v>0</v>
      </c>
      <c r="H60" s="64"/>
      <c r="I60" s="64">
        <v>97660000000</v>
      </c>
      <c r="K60" s="65">
        <f>I60/درآمدها!$J$5</f>
        <v>5.3308205991331147E-2</v>
      </c>
      <c r="L60" s="136"/>
    </row>
    <row r="61" spans="1:12" s="127" customFormat="1" ht="18">
      <c r="A61" s="135" t="s">
        <v>223</v>
      </c>
      <c r="B61" s="64"/>
      <c r="C61" s="64">
        <v>0</v>
      </c>
      <c r="D61" s="64"/>
      <c r="E61" s="63">
        <v>30000000000</v>
      </c>
      <c r="F61" s="64"/>
      <c r="G61" s="63">
        <v>0</v>
      </c>
      <c r="H61" s="64"/>
      <c r="I61" s="64">
        <v>30000000000</v>
      </c>
      <c r="K61" s="65">
        <f>I61/درآمدها!$J$5</f>
        <v>1.6375652055498E-2</v>
      </c>
      <c r="L61" s="136"/>
    </row>
    <row r="62" spans="1:12" s="127" customFormat="1" ht="18">
      <c r="A62" s="135" t="s">
        <v>224</v>
      </c>
      <c r="B62" s="64"/>
      <c r="C62" s="64">
        <v>0</v>
      </c>
      <c r="D62" s="64"/>
      <c r="E62" s="63">
        <v>20000000000</v>
      </c>
      <c r="F62" s="64"/>
      <c r="G62" s="63">
        <v>0</v>
      </c>
      <c r="H62" s="64"/>
      <c r="I62" s="64">
        <v>20000000000</v>
      </c>
      <c r="K62" s="65">
        <f>I62/درآمدها!$J$5</f>
        <v>1.0917101370331998E-2</v>
      </c>
      <c r="L62" s="136"/>
    </row>
    <row r="63" spans="1:12" s="127" customFormat="1" ht="18">
      <c r="A63" s="135" t="s">
        <v>225</v>
      </c>
      <c r="B63" s="64"/>
      <c r="C63" s="64">
        <v>0</v>
      </c>
      <c r="D63" s="64"/>
      <c r="E63" s="63">
        <v>10000000000</v>
      </c>
      <c r="F63" s="64"/>
      <c r="G63" s="63">
        <v>0</v>
      </c>
      <c r="H63" s="64"/>
      <c r="I63" s="64">
        <v>10000000000</v>
      </c>
      <c r="K63" s="65">
        <f>I63/درآمدها!$J$5</f>
        <v>5.458550685165999E-3</v>
      </c>
      <c r="L63" s="136"/>
    </row>
    <row r="64" spans="1:12" s="127" customFormat="1" ht="18">
      <c r="A64" s="135" t="s">
        <v>226</v>
      </c>
      <c r="B64" s="64"/>
      <c r="C64" s="64">
        <v>0</v>
      </c>
      <c r="D64" s="64"/>
      <c r="E64" s="63">
        <v>20000000000</v>
      </c>
      <c r="F64" s="64"/>
      <c r="G64" s="63">
        <v>0</v>
      </c>
      <c r="H64" s="64"/>
      <c r="I64" s="64">
        <v>20000000000</v>
      </c>
      <c r="K64" s="65">
        <f>I64/درآمدها!$J$5</f>
        <v>1.0917101370331998E-2</v>
      </c>
      <c r="L64" s="136"/>
    </row>
    <row r="65" spans="1:12" s="127" customFormat="1" ht="18.75" thickBot="1">
      <c r="A65" s="135" t="s">
        <v>227</v>
      </c>
      <c r="B65" s="64"/>
      <c r="C65" s="64">
        <v>0</v>
      </c>
      <c r="D65" s="64"/>
      <c r="E65" s="63">
        <v>151682500000</v>
      </c>
      <c r="F65" s="64"/>
      <c r="G65" s="63">
        <v>151680590000</v>
      </c>
      <c r="H65" s="64"/>
      <c r="I65" s="64">
        <v>1910000</v>
      </c>
      <c r="K65" s="65">
        <f>I65/درآمدها!$J$5</f>
        <v>1.0425831808667059E-6</v>
      </c>
      <c r="L65" s="136"/>
    </row>
    <row r="66" spans="1:12" s="226" customFormat="1" ht="18.75" thickBot="1">
      <c r="A66" s="135"/>
      <c r="B66" s="64"/>
      <c r="C66" s="429">
        <f>SUM(C9:C65)</f>
        <v>848453939088</v>
      </c>
      <c r="D66" s="321">
        <f t="shared" ref="D66:J66" si="0">SUM(D9:D58)</f>
        <v>0</v>
      </c>
      <c r="E66" s="429">
        <f>SUM(E9:E65)</f>
        <v>1749454598497</v>
      </c>
      <c r="F66" s="321">
        <f t="shared" si="0"/>
        <v>0</v>
      </c>
      <c r="G66" s="429">
        <f>SUM(G9:G65)</f>
        <v>1583792660759</v>
      </c>
      <c r="H66" s="321">
        <f t="shared" si="0"/>
        <v>0</v>
      </c>
      <c r="I66" s="429">
        <f>SUM(I9:I65)</f>
        <v>1014115876826</v>
      </c>
      <c r="J66" s="321">
        <f t="shared" si="0"/>
        <v>0</v>
      </c>
      <c r="K66" s="430">
        <f>SUM(K9:K65)</f>
        <v>0.55356029142862795</v>
      </c>
    </row>
    <row r="67" spans="1:12" ht="15.75" thickTop="1"/>
    <row r="68" spans="1:12">
      <c r="E68" s="276"/>
      <c r="G68" s="276"/>
      <c r="I68" s="66"/>
    </row>
    <row r="69" spans="1:12">
      <c r="E69" s="276"/>
      <c r="G69" s="276"/>
      <c r="I69" s="276"/>
    </row>
    <row r="70" spans="1:12">
      <c r="E70" s="66"/>
      <c r="G70" s="66"/>
      <c r="I70" s="276"/>
    </row>
    <row r="71" spans="1:12">
      <c r="D71" s="66"/>
      <c r="E71" s="66"/>
      <c r="G71" s="66"/>
      <c r="I71" s="66"/>
    </row>
    <row r="72" spans="1:12">
      <c r="C72" s="291"/>
      <c r="D72" s="291"/>
      <c r="E72" s="291"/>
      <c r="G72" s="291"/>
      <c r="I72" s="291"/>
    </row>
    <row r="74" spans="1:12">
      <c r="E74" s="276"/>
      <c r="G74" s="276"/>
      <c r="I74" s="276"/>
    </row>
    <row r="75" spans="1:12">
      <c r="E75" s="276"/>
      <c r="G75" s="276"/>
      <c r="I75" s="276"/>
    </row>
    <row r="76" spans="1:12">
      <c r="D76" s="66"/>
      <c r="E76" s="66"/>
      <c r="F76" s="66"/>
      <c r="G76" s="66"/>
      <c r="H76" s="66"/>
      <c r="I76" s="66"/>
    </row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  <rowBreaks count="2" manualBreakCount="2">
    <brk id="28" max="10" man="1"/>
    <brk id="6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9"/>
  <sheetViews>
    <sheetView rightToLeft="1" view="pageBreakPreview" zoomScale="145" zoomScaleNormal="100" zoomScaleSheetLayoutView="145" workbookViewId="0">
      <selection activeCell="C15" sqref="C15"/>
    </sheetView>
  </sheetViews>
  <sheetFormatPr defaultColWidth="9.140625" defaultRowHeight="18"/>
  <cols>
    <col min="1" max="1" width="69.5703125" style="151" bestFit="1" customWidth="1"/>
    <col min="2" max="2" width="1" style="151" customWidth="1"/>
    <col min="3" max="3" width="10.85546875" style="7" bestFit="1" customWidth="1"/>
    <col min="4" max="4" width="1.140625" style="7" customWidth="1"/>
    <col min="5" max="5" width="20" style="77" customWidth="1"/>
    <col min="6" max="6" width="1" style="7" customWidth="1"/>
    <col min="7" max="7" width="15.140625" style="7" customWidth="1"/>
    <col min="8" max="8" width="0.42578125" style="7" customWidth="1"/>
    <col min="9" max="9" width="19.140625" style="7" customWidth="1"/>
    <col min="10" max="10" width="21.28515625" style="232" hidden="1" customWidth="1"/>
    <col min="11" max="11" width="21.140625" style="232" hidden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68" t="s">
        <v>80</v>
      </c>
      <c r="B1" s="368"/>
      <c r="C1" s="368"/>
      <c r="D1" s="368"/>
      <c r="E1" s="368"/>
      <c r="F1" s="368"/>
      <c r="G1" s="368"/>
      <c r="H1" s="368"/>
      <c r="I1" s="368"/>
      <c r="J1" s="219"/>
      <c r="K1" s="219"/>
    </row>
    <row r="2" spans="1:14" ht="21">
      <c r="A2" s="368" t="s">
        <v>44</v>
      </c>
      <c r="B2" s="368"/>
      <c r="C2" s="368"/>
      <c r="D2" s="368"/>
      <c r="E2" s="368"/>
      <c r="F2" s="368"/>
      <c r="G2" s="368"/>
      <c r="H2" s="368"/>
      <c r="I2" s="368"/>
      <c r="J2" s="227"/>
      <c r="K2" s="219"/>
    </row>
    <row r="3" spans="1:14" ht="21.75" thickBot="1">
      <c r="A3" s="368" t="str">
        <f>سپرده!A3</f>
        <v>برای ماه منتهی به 1403/12/30</v>
      </c>
      <c r="B3" s="368"/>
      <c r="C3" s="368"/>
      <c r="D3" s="368"/>
      <c r="E3" s="368"/>
      <c r="F3" s="368"/>
      <c r="G3" s="368"/>
      <c r="H3" s="368"/>
      <c r="I3" s="368"/>
      <c r="J3" s="228"/>
      <c r="K3" s="228"/>
    </row>
    <row r="4" spans="1:14" ht="21.75" thickBot="1">
      <c r="A4" s="137" t="s">
        <v>25</v>
      </c>
      <c r="B4" s="138"/>
      <c r="C4" s="138"/>
      <c r="D4" s="138"/>
      <c r="E4" s="138"/>
      <c r="F4" s="138"/>
      <c r="G4" s="138"/>
      <c r="H4" s="138"/>
      <c r="I4" s="138"/>
      <c r="J4" s="308">
        <v>77884918077</v>
      </c>
      <c r="K4" s="257" t="s">
        <v>79</v>
      </c>
      <c r="M4" s="139"/>
    </row>
    <row r="5" spans="1:14" ht="21.75" customHeight="1" thickBot="1">
      <c r="A5" s="137"/>
      <c r="B5" s="137"/>
      <c r="C5" s="137"/>
      <c r="D5" s="137"/>
      <c r="E5" s="367" t="s">
        <v>216</v>
      </c>
      <c r="F5" s="367"/>
      <c r="G5" s="367"/>
      <c r="H5" s="367"/>
      <c r="I5" s="367"/>
      <c r="J5" s="308">
        <v>1831988118600</v>
      </c>
      <c r="K5" s="258" t="s">
        <v>92</v>
      </c>
    </row>
    <row r="6" spans="1:14" ht="21.75" customHeight="1" thickBot="1">
      <c r="A6" s="140" t="s">
        <v>32</v>
      </c>
      <c r="B6" s="141"/>
      <c r="C6" s="142" t="s">
        <v>33</v>
      </c>
      <c r="D6" s="134"/>
      <c r="E6" s="143" t="s">
        <v>6</v>
      </c>
      <c r="F6" s="134"/>
      <c r="G6" s="142" t="s">
        <v>17</v>
      </c>
      <c r="H6" s="134"/>
      <c r="I6" s="142" t="s">
        <v>78</v>
      </c>
      <c r="J6" s="179"/>
      <c r="K6" s="180"/>
    </row>
    <row r="7" spans="1:14" ht="21" customHeight="1">
      <c r="A7" s="144" t="s">
        <v>102</v>
      </c>
      <c r="B7" s="144"/>
      <c r="C7" s="145" t="s">
        <v>46</v>
      </c>
      <c r="D7" s="138"/>
      <c r="E7" s="146">
        <v>0</v>
      </c>
      <c r="F7" s="138"/>
      <c r="G7" s="207">
        <f>E7/$E$12</f>
        <v>0</v>
      </c>
      <c r="H7" s="147"/>
      <c r="I7" s="208">
        <f>E7/$J$5</f>
        <v>0</v>
      </c>
      <c r="K7" s="229"/>
      <c r="L7" s="148"/>
      <c r="M7" s="155"/>
    </row>
    <row r="8" spans="1:14" ht="21" customHeight="1">
      <c r="A8" s="144" t="s">
        <v>184</v>
      </c>
      <c r="B8" s="144"/>
      <c r="C8" s="145" t="s">
        <v>47</v>
      </c>
      <c r="D8" s="138"/>
      <c r="E8" s="146">
        <f>'درآمد سرمایه گذاری در صندوق'!R11</f>
        <v>4027669295</v>
      </c>
      <c r="F8" s="138"/>
      <c r="G8" s="207">
        <f>E8/$E$12</f>
        <v>3.1642040570347682E-2</v>
      </c>
      <c r="H8" s="147"/>
      <c r="I8" s="208">
        <f t="shared" ref="I8:I11" si="0">E8/$J$5</f>
        <v>2.1985236989844306E-3</v>
      </c>
      <c r="J8" s="181"/>
      <c r="K8" s="229"/>
      <c r="L8" s="148"/>
      <c r="M8" s="155"/>
    </row>
    <row r="9" spans="1:14" ht="18.75" customHeight="1">
      <c r="A9" s="144" t="s">
        <v>41</v>
      </c>
      <c r="B9" s="144"/>
      <c r="C9" s="145" t="s">
        <v>48</v>
      </c>
      <c r="D9" s="138"/>
      <c r="E9" s="146">
        <f>'درآمد سرمایه گذاری در اوراق بها'!Q16</f>
        <v>71868585115</v>
      </c>
      <c r="F9" s="138"/>
      <c r="G9" s="207">
        <f>E9/$E$12</f>
        <v>0.56461157045971311</v>
      </c>
      <c r="H9" s="147"/>
      <c r="I9" s="208">
        <f t="shared" si="0"/>
        <v>3.9229831452139416E-2</v>
      </c>
      <c r="J9" s="148"/>
      <c r="K9" s="148"/>
      <c r="L9" s="148"/>
      <c r="M9" s="154"/>
      <c r="N9" s="154"/>
    </row>
    <row r="10" spans="1:14" ht="18.75" customHeight="1">
      <c r="A10" s="144" t="s">
        <v>42</v>
      </c>
      <c r="B10" s="144"/>
      <c r="C10" s="145" t="s">
        <v>49</v>
      </c>
      <c r="D10" s="138"/>
      <c r="E10" s="146">
        <f>'درآمد سپرده بانکی'!I59</f>
        <v>51391790273</v>
      </c>
      <c r="F10" s="138"/>
      <c r="G10" s="207">
        <f>E10/$E$12</f>
        <v>0.40374246088669141</v>
      </c>
      <c r="H10" s="147"/>
      <c r="I10" s="208">
        <f t="shared" si="0"/>
        <v>2.8052469200659149E-2</v>
      </c>
      <c r="J10" s="148"/>
      <c r="K10" s="148"/>
      <c r="L10" s="148"/>
      <c r="M10" s="154"/>
    </row>
    <row r="11" spans="1:14" ht="19.5" customHeight="1" thickBot="1">
      <c r="A11" s="144" t="s">
        <v>27</v>
      </c>
      <c r="B11" s="144"/>
      <c r="C11" s="145" t="s">
        <v>185</v>
      </c>
      <c r="D11" s="138"/>
      <c r="E11" s="261">
        <f>'سایر درآمدها'!E9</f>
        <v>500000</v>
      </c>
      <c r="F11" s="138"/>
      <c r="G11" s="207">
        <f>E11/$E$12</f>
        <v>3.92808324775181E-6</v>
      </c>
      <c r="H11" s="147"/>
      <c r="I11" s="208">
        <f t="shared" si="0"/>
        <v>2.7292753425829994E-7</v>
      </c>
      <c r="J11" s="148"/>
      <c r="K11" s="148"/>
      <c r="L11" s="148"/>
    </row>
    <row r="12" spans="1:14" ht="19.5" customHeight="1" thickBot="1">
      <c r="A12" s="144" t="s">
        <v>2</v>
      </c>
      <c r="B12" s="149"/>
      <c r="C12" s="127"/>
      <c r="D12" s="127"/>
      <c r="E12" s="150">
        <f>SUM(E7:E11)</f>
        <v>127288544683</v>
      </c>
      <c r="F12" s="127"/>
      <c r="G12" s="209">
        <f>SUM(G7:G11)</f>
        <v>1</v>
      </c>
      <c r="H12" s="210"/>
      <c r="I12" s="211">
        <f>SUM(I7:I11)</f>
        <v>6.9481097279317255E-2</v>
      </c>
      <c r="J12" s="148"/>
      <c r="K12" s="148"/>
      <c r="L12" s="148"/>
    </row>
    <row r="13" spans="1:14" ht="18.75" customHeight="1" thickTop="1">
      <c r="J13" s="148"/>
      <c r="K13" s="148"/>
      <c r="L13" s="148"/>
    </row>
    <row r="14" spans="1:14" ht="18" customHeight="1">
      <c r="E14" s="191"/>
      <c r="F14" s="153"/>
      <c r="G14" s="153"/>
      <c r="I14" s="154"/>
      <c r="J14" s="148"/>
      <c r="K14" s="148"/>
      <c r="L14" s="148"/>
    </row>
    <row r="15" spans="1:14" ht="18" customHeight="1">
      <c r="E15" s="191"/>
      <c r="F15" s="153"/>
      <c r="G15" s="153"/>
      <c r="J15" s="148"/>
      <c r="K15" s="148"/>
      <c r="L15" s="148"/>
    </row>
    <row r="16" spans="1:14" ht="18" customHeight="1">
      <c r="E16" s="155"/>
      <c r="F16" s="153"/>
      <c r="G16" s="153"/>
      <c r="H16" s="153"/>
      <c r="J16" s="231"/>
      <c r="K16" s="148"/>
      <c r="L16" s="148"/>
      <c r="M16" s="148"/>
    </row>
    <row r="17" spans="2:11" ht="18" customHeight="1">
      <c r="E17" s="156"/>
      <c r="F17" s="153"/>
      <c r="G17" s="153"/>
      <c r="I17" s="154"/>
      <c r="J17" s="157"/>
      <c r="K17" s="157"/>
    </row>
    <row r="18" spans="2:11" ht="17.45" customHeight="1">
      <c r="B18" s="242">
        <v>-356455</v>
      </c>
      <c r="E18" s="153"/>
      <c r="F18" s="153"/>
      <c r="G18" s="153"/>
      <c r="I18" s="154"/>
      <c r="J18" s="157"/>
      <c r="K18" s="157"/>
    </row>
    <row r="19" spans="2:11" ht="17.45" customHeight="1">
      <c r="B19" s="242">
        <v>-205678</v>
      </c>
      <c r="E19" s="153"/>
      <c r="F19" s="153"/>
      <c r="G19" s="153"/>
      <c r="K19" s="233"/>
    </row>
    <row r="20" spans="2:11" ht="17.45" customHeight="1">
      <c r="B20" s="242">
        <v>-566700</v>
      </c>
      <c r="E20" s="153"/>
      <c r="K20" s="233"/>
    </row>
    <row r="21" spans="2:11">
      <c r="B21" s="242">
        <v>-13277232</v>
      </c>
      <c r="C21" s="152"/>
      <c r="E21" s="152"/>
      <c r="G21" s="152"/>
      <c r="J21" s="230"/>
      <c r="K21" s="233"/>
    </row>
    <row r="22" spans="2:11">
      <c r="B22" s="242">
        <v>-44132676</v>
      </c>
      <c r="C22" s="155"/>
      <c r="G22" s="152"/>
      <c r="J22" s="230"/>
      <c r="K22" s="233"/>
    </row>
    <row r="23" spans="2:11">
      <c r="B23" s="242">
        <v>-669467</v>
      </c>
      <c r="G23" s="152"/>
      <c r="K23" s="233"/>
    </row>
    <row r="24" spans="2:11">
      <c r="B24" s="242">
        <v>-278224</v>
      </c>
      <c r="G24" s="155"/>
      <c r="K24" s="233"/>
    </row>
    <row r="25" spans="2:11">
      <c r="B25" s="242">
        <v>-2331466</v>
      </c>
      <c r="K25" s="233"/>
    </row>
    <row r="26" spans="2:11">
      <c r="B26" s="242">
        <v>-17573113</v>
      </c>
      <c r="K26" s="233"/>
    </row>
    <row r="27" spans="2:11">
      <c r="B27" s="242">
        <v>-1408954</v>
      </c>
      <c r="K27" s="233"/>
    </row>
    <row r="28" spans="2:11" ht="18.75" customHeight="1">
      <c r="B28" s="242">
        <v>-1015178</v>
      </c>
      <c r="K28" s="233"/>
    </row>
    <row r="29" spans="2:11">
      <c r="B29" s="242">
        <v>-14498169</v>
      </c>
      <c r="K29" s="233"/>
    </row>
    <row r="30" spans="2:11">
      <c r="B30" s="242">
        <v>-470772</v>
      </c>
      <c r="K30" s="233"/>
    </row>
    <row r="31" spans="2:11">
      <c r="B31" s="242">
        <v>-854039</v>
      </c>
      <c r="K31" s="233"/>
    </row>
    <row r="32" spans="2:11">
      <c r="B32" s="242">
        <v>-2219417</v>
      </c>
      <c r="K32" s="233"/>
    </row>
    <row r="33" spans="2:11">
      <c r="B33" s="242">
        <v>-3940834</v>
      </c>
      <c r="K33" s="233"/>
    </row>
    <row r="34" spans="2:11">
      <c r="K34" s="233"/>
    </row>
    <row r="35" spans="2:11">
      <c r="K35" s="233"/>
    </row>
    <row r="37" spans="2:11" ht="18.75" customHeight="1"/>
    <row r="38" spans="2:11" ht="17.45" customHeight="1"/>
    <row r="39" spans="2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19"/>
  <sheetViews>
    <sheetView rightToLeft="1" view="pageBreakPreview" zoomScale="55" zoomScaleNormal="100" zoomScaleSheetLayoutView="55" workbookViewId="0">
      <selection activeCell="M57" sqref="M57"/>
    </sheetView>
  </sheetViews>
  <sheetFormatPr defaultColWidth="9.140625" defaultRowHeight="15"/>
  <cols>
    <col min="1" max="1" width="49.85546875" style="37" customWidth="1"/>
    <col min="2" max="2" width="1.28515625" style="37" customWidth="1"/>
    <col min="3" max="3" width="26.5703125" style="44" customWidth="1"/>
    <col min="4" max="4" width="1" style="37" customWidth="1"/>
    <col min="5" max="5" width="28.42578125" style="45" customWidth="1"/>
    <col min="6" max="6" width="1.42578125" style="45" customWidth="1"/>
    <col min="7" max="7" width="26.5703125" style="45" customWidth="1"/>
    <col min="8" max="8" width="1" style="46" customWidth="1"/>
    <col min="9" max="9" width="28.42578125" style="46" customWidth="1"/>
    <col min="10" max="10" width="2" style="46" customWidth="1"/>
    <col min="11" max="11" width="28.5703125" style="47" customWidth="1"/>
    <col min="12" max="12" width="1.5703125" style="37" customWidth="1"/>
    <col min="13" max="13" width="28.42578125" style="44" bestFit="1" customWidth="1"/>
    <col min="14" max="14" width="0.85546875" style="44" customWidth="1"/>
    <col min="15" max="15" width="28.42578125" style="45" bestFit="1" customWidth="1"/>
    <col min="16" max="16" width="0.85546875" style="45" customWidth="1"/>
    <col min="17" max="17" width="28.42578125" style="45" bestFit="1" customWidth="1"/>
    <col min="18" max="18" width="0.85546875" style="45" customWidth="1"/>
    <col min="19" max="19" width="27.140625" style="45" customWidth="1"/>
    <col min="20" max="20" width="1.42578125" style="45" customWidth="1"/>
    <col min="21" max="21" width="29.85546875" style="47" customWidth="1"/>
    <col min="22" max="16384" width="9.140625" style="37"/>
  </cols>
  <sheetData>
    <row r="1" spans="1:21" ht="27.75">
      <c r="A1" s="376" t="s">
        <v>80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</row>
    <row r="2" spans="1:21" ht="27.75">
      <c r="A2" s="376" t="s">
        <v>50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</row>
    <row r="3" spans="1:21" ht="27.75">
      <c r="A3" s="376" t="str">
        <f>' سهام'!A3:W3</f>
        <v>برای ماه منتهی به 1403/12/30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</row>
    <row r="5" spans="1:21" s="38" customFormat="1" ht="27.75">
      <c r="A5" s="350" t="s">
        <v>26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</row>
    <row r="6" spans="1:21" s="38" customFormat="1" ht="9.75" customHeight="1">
      <c r="C6" s="35"/>
      <c r="E6" s="39"/>
      <c r="F6" s="39"/>
      <c r="G6" s="39"/>
      <c r="H6" s="40"/>
      <c r="I6" s="40"/>
      <c r="J6" s="40"/>
      <c r="K6" s="41"/>
      <c r="M6" s="35"/>
      <c r="N6" s="35"/>
      <c r="O6" s="39"/>
      <c r="P6" s="39"/>
      <c r="Q6" s="39"/>
      <c r="R6" s="39"/>
      <c r="S6" s="39"/>
      <c r="T6" s="39"/>
      <c r="U6" s="41"/>
    </row>
    <row r="7" spans="1:21" s="38" customFormat="1" ht="27" customHeight="1" thickBot="1">
      <c r="A7" s="42"/>
      <c r="B7" s="9"/>
      <c r="C7" s="369" t="s">
        <v>217</v>
      </c>
      <c r="D7" s="369"/>
      <c r="E7" s="369"/>
      <c r="F7" s="369"/>
      <c r="G7" s="369"/>
      <c r="H7" s="369"/>
      <c r="I7" s="369"/>
      <c r="J7" s="369"/>
      <c r="K7" s="369"/>
      <c r="L7" s="9"/>
      <c r="M7" s="369" t="s">
        <v>218</v>
      </c>
      <c r="N7" s="369"/>
      <c r="O7" s="369"/>
      <c r="P7" s="369"/>
      <c r="Q7" s="369"/>
      <c r="R7" s="369"/>
      <c r="S7" s="369"/>
      <c r="T7" s="369"/>
      <c r="U7" s="369"/>
    </row>
    <row r="8" spans="1:21" s="19" customFormat="1" ht="24.75" customHeight="1">
      <c r="A8" s="370" t="s">
        <v>22</v>
      </c>
      <c r="B8" s="370"/>
      <c r="C8" s="377" t="s">
        <v>10</v>
      </c>
      <c r="D8" s="372"/>
      <c r="E8" s="379" t="s">
        <v>11</v>
      </c>
      <c r="F8" s="373"/>
      <c r="G8" s="379" t="s">
        <v>12</v>
      </c>
      <c r="H8" s="385"/>
      <c r="I8" s="381" t="s">
        <v>2</v>
      </c>
      <c r="J8" s="381"/>
      <c r="K8" s="381"/>
      <c r="L8" s="370"/>
      <c r="M8" s="377" t="s">
        <v>10</v>
      </c>
      <c r="N8" s="382"/>
      <c r="O8" s="379" t="s">
        <v>11</v>
      </c>
      <c r="P8" s="373"/>
      <c r="Q8" s="379" t="s">
        <v>12</v>
      </c>
      <c r="R8" s="373"/>
      <c r="S8" s="381" t="s">
        <v>2</v>
      </c>
      <c r="T8" s="381"/>
      <c r="U8" s="381"/>
    </row>
    <row r="9" spans="1:21" s="19" customFormat="1" ht="6" customHeight="1" thickBot="1">
      <c r="A9" s="370"/>
      <c r="B9" s="370"/>
      <c r="C9" s="378"/>
      <c r="D9" s="370"/>
      <c r="E9" s="380"/>
      <c r="F9" s="374"/>
      <c r="G9" s="380"/>
      <c r="H9" s="386"/>
      <c r="I9" s="369"/>
      <c r="J9" s="369"/>
      <c r="K9" s="369"/>
      <c r="L9" s="370"/>
      <c r="M9" s="378"/>
      <c r="N9" s="383"/>
      <c r="O9" s="380"/>
      <c r="P9" s="374"/>
      <c r="Q9" s="380"/>
      <c r="R9" s="374"/>
      <c r="S9" s="369"/>
      <c r="T9" s="369"/>
      <c r="U9" s="369"/>
    </row>
    <row r="10" spans="1:21" s="19" customFormat="1" ht="42.75" customHeight="1" thickBot="1">
      <c r="A10" s="371"/>
      <c r="B10" s="370"/>
      <c r="C10" s="49" t="s">
        <v>53</v>
      </c>
      <c r="D10" s="370"/>
      <c r="E10" s="50" t="s">
        <v>54</v>
      </c>
      <c r="F10" s="375"/>
      <c r="G10" s="50" t="s">
        <v>55</v>
      </c>
      <c r="H10" s="386"/>
      <c r="I10" s="10" t="s">
        <v>6</v>
      </c>
      <c r="J10" s="306"/>
      <c r="K10" s="48" t="s">
        <v>17</v>
      </c>
      <c r="L10" s="370"/>
      <c r="M10" s="49" t="s">
        <v>53</v>
      </c>
      <c r="N10" s="384"/>
      <c r="O10" s="50" t="s">
        <v>54</v>
      </c>
      <c r="P10" s="375"/>
      <c r="Q10" s="50" t="s">
        <v>55</v>
      </c>
      <c r="R10" s="375"/>
      <c r="S10" s="11" t="s">
        <v>6</v>
      </c>
      <c r="T10" s="302"/>
      <c r="U10" s="48" t="s">
        <v>17</v>
      </c>
    </row>
    <row r="11" spans="1:21" s="43" customFormat="1" ht="25.5" customHeight="1" thickBot="1">
      <c r="C11" s="36"/>
      <c r="D11" s="57"/>
      <c r="E11" s="36"/>
      <c r="F11" s="57"/>
      <c r="G11" s="36"/>
      <c r="H11" s="57"/>
      <c r="I11" s="36"/>
      <c r="J11" s="305"/>
      <c r="K11" s="56"/>
      <c r="M11" s="36"/>
      <c r="N11" s="24"/>
      <c r="O11" s="36"/>
      <c r="P11" s="24"/>
      <c r="Q11" s="36"/>
      <c r="R11" s="24"/>
      <c r="S11" s="36"/>
      <c r="T11" s="305"/>
      <c r="U11" s="56"/>
    </row>
    <row r="12" spans="1:21" ht="25.5" customHeight="1" thickTop="1">
      <c r="D12" s="24">
        <v>0</v>
      </c>
      <c r="F12" s="24">
        <v>0</v>
      </c>
      <c r="H12" s="24">
        <v>0</v>
      </c>
      <c r="J12" s="6">
        <v>0</v>
      </c>
      <c r="L12" s="20"/>
      <c r="N12" s="24"/>
      <c r="O12" s="46"/>
      <c r="P12" s="24"/>
      <c r="Q12" s="46"/>
      <c r="R12" s="24"/>
      <c r="S12" s="46"/>
      <c r="T12" s="46"/>
    </row>
    <row r="13" spans="1:21" s="52" customFormat="1" ht="33"/>
    <row r="14" spans="1:21" s="52" customFormat="1" ht="33"/>
    <row r="15" spans="1:21" s="52" customFormat="1" ht="33"/>
    <row r="19" spans="4:8" ht="33">
      <c r="D19" s="53"/>
      <c r="E19" s="54"/>
      <c r="F19" s="54"/>
      <c r="G19" s="54"/>
      <c r="H19" s="55"/>
    </row>
  </sheetData>
  <autoFilter ref="A10:U10" xr:uid="{00000000-0009-0000-0000-00000A000000}">
    <sortState xmlns:xlrd2="http://schemas.microsoft.com/office/spreadsheetml/2017/richdata2" ref="A12:U52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15E5-73A2-46D4-B5E9-51E071AE912D}">
  <dimension ref="A1:S13"/>
  <sheetViews>
    <sheetView rightToLeft="1" view="pageBreakPreview" zoomScale="110" zoomScaleNormal="100" zoomScaleSheetLayoutView="110" workbookViewId="0">
      <selection activeCell="I14" sqref="I14"/>
    </sheetView>
  </sheetViews>
  <sheetFormatPr defaultColWidth="9.140625" defaultRowHeight="15.75"/>
  <cols>
    <col min="1" max="1" width="30.140625" style="277" customWidth="1"/>
    <col min="2" max="2" width="0.5703125" style="277" customWidth="1"/>
    <col min="3" max="3" width="9.140625" style="277" customWidth="1"/>
    <col min="4" max="4" width="0.42578125" style="277" customWidth="1"/>
    <col min="5" max="5" width="14.42578125" style="277" bestFit="1" customWidth="1"/>
    <col min="6" max="6" width="0.85546875" style="277" customWidth="1"/>
    <col min="7" max="7" width="9.140625" style="277"/>
    <col min="8" max="8" width="1" style="277" customWidth="1"/>
    <col min="9" max="9" width="13.5703125" style="277" bestFit="1" customWidth="1"/>
    <col min="10" max="10" width="12.5703125" style="277" customWidth="1"/>
    <col min="11" max="11" width="0.7109375" style="277" customWidth="1"/>
    <col min="12" max="12" width="9.140625" style="277"/>
    <col min="13" max="13" width="0.5703125" style="277" customWidth="1"/>
    <col min="14" max="14" width="13.5703125" style="277" bestFit="1" customWidth="1"/>
    <col min="15" max="15" width="0.85546875" style="277" customWidth="1"/>
    <col min="16" max="16" width="9.85546875" style="277" bestFit="1" customWidth="1"/>
    <col min="17" max="17" width="0.85546875" style="277" customWidth="1"/>
    <col min="18" max="18" width="14.42578125" style="277" bestFit="1" customWidth="1"/>
    <col min="19" max="19" width="10.5703125" style="277" customWidth="1"/>
    <col min="20" max="16384" width="9.140625" style="277"/>
  </cols>
  <sheetData>
    <row r="1" spans="1:19" ht="21">
      <c r="A1" s="394" t="s">
        <v>80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19" ht="21">
      <c r="A2" s="394" t="s">
        <v>50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</row>
    <row r="3" spans="1:19" ht="21">
      <c r="A3" s="394" t="s">
        <v>201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</row>
    <row r="5" spans="1:19" ht="25.5">
      <c r="A5" s="395" t="s">
        <v>177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</row>
    <row r="7" spans="1:19" ht="19.5" customHeight="1" thickBot="1">
      <c r="A7" s="278"/>
      <c r="B7" s="279"/>
      <c r="C7" s="391" t="s">
        <v>217</v>
      </c>
      <c r="D7" s="391"/>
      <c r="E7" s="391"/>
      <c r="F7" s="391"/>
      <c r="G7" s="391"/>
      <c r="H7" s="391"/>
      <c r="I7" s="391"/>
      <c r="J7" s="391"/>
      <c r="K7" s="279"/>
      <c r="L7" s="391" t="s">
        <v>218</v>
      </c>
      <c r="M7" s="391"/>
      <c r="N7" s="391"/>
      <c r="O7" s="391"/>
      <c r="P7" s="391"/>
      <c r="Q7" s="391"/>
      <c r="R7" s="391"/>
      <c r="S7" s="391"/>
    </row>
    <row r="8" spans="1:19" ht="19.5" customHeight="1">
      <c r="A8" s="392" t="s">
        <v>178</v>
      </c>
      <c r="B8" s="390"/>
      <c r="C8" s="387" t="s">
        <v>179</v>
      </c>
      <c r="D8" s="389"/>
      <c r="E8" s="387" t="s">
        <v>11</v>
      </c>
      <c r="F8" s="389"/>
      <c r="G8" s="387" t="s">
        <v>12</v>
      </c>
      <c r="H8" s="389"/>
      <c r="I8" s="387" t="s">
        <v>2</v>
      </c>
      <c r="J8" s="387"/>
      <c r="K8" s="390"/>
      <c r="L8" s="387" t="s">
        <v>179</v>
      </c>
      <c r="M8" s="389"/>
      <c r="N8" s="387" t="s">
        <v>11</v>
      </c>
      <c r="O8" s="389"/>
      <c r="P8" s="387" t="s">
        <v>12</v>
      </c>
      <c r="Q8" s="389"/>
      <c r="R8" s="387" t="s">
        <v>2</v>
      </c>
      <c r="S8" s="387"/>
    </row>
    <row r="9" spans="1:19" ht="18.75" customHeight="1" thickBot="1">
      <c r="A9" s="392"/>
      <c r="B9" s="390"/>
      <c r="C9" s="388"/>
      <c r="D9" s="390"/>
      <c r="E9" s="388"/>
      <c r="F9" s="390"/>
      <c r="G9" s="388"/>
      <c r="H9" s="390"/>
      <c r="I9" s="391"/>
      <c r="J9" s="391"/>
      <c r="K9" s="390"/>
      <c r="L9" s="388"/>
      <c r="M9" s="390"/>
      <c r="N9" s="388"/>
      <c r="O9" s="390"/>
      <c r="P9" s="388"/>
      <c r="Q9" s="390"/>
      <c r="R9" s="391"/>
      <c r="S9" s="391"/>
    </row>
    <row r="10" spans="1:19" ht="28.5" customHeight="1" thickBot="1">
      <c r="A10" s="393"/>
      <c r="B10" s="390"/>
      <c r="C10" s="281" t="s">
        <v>180</v>
      </c>
      <c r="D10" s="390"/>
      <c r="E10" s="281" t="s">
        <v>54</v>
      </c>
      <c r="F10" s="390"/>
      <c r="G10" s="281" t="s">
        <v>55</v>
      </c>
      <c r="H10" s="390"/>
      <c r="I10" s="282" t="s">
        <v>6</v>
      </c>
      <c r="J10" s="282" t="s">
        <v>181</v>
      </c>
      <c r="K10" s="390"/>
      <c r="L10" s="281" t="s">
        <v>180</v>
      </c>
      <c r="M10" s="390"/>
      <c r="N10" s="281" t="s">
        <v>54</v>
      </c>
      <c r="O10" s="390"/>
      <c r="P10" s="281" t="s">
        <v>55</v>
      </c>
      <c r="Q10" s="390"/>
      <c r="R10" s="282" t="s">
        <v>6</v>
      </c>
      <c r="S10" s="282" t="s">
        <v>181</v>
      </c>
    </row>
    <row r="11" spans="1:19" ht="28.5" customHeight="1">
      <c r="A11" s="312" t="s">
        <v>247</v>
      </c>
      <c r="B11" s="280"/>
      <c r="C11" s="313"/>
      <c r="D11" s="280"/>
      <c r="E11" s="314">
        <v>4027669295</v>
      </c>
      <c r="F11" s="315"/>
      <c r="G11" s="314"/>
      <c r="H11" s="315"/>
      <c r="I11" s="316">
        <v>4027669295</v>
      </c>
      <c r="J11" s="317">
        <v>9.7100000000000009</v>
      </c>
      <c r="K11" s="315"/>
      <c r="L11" s="314"/>
      <c r="M11" s="315"/>
      <c r="N11" s="314">
        <v>4027669295</v>
      </c>
      <c r="O11" s="315"/>
      <c r="P11" s="314"/>
      <c r="Q11" s="315"/>
      <c r="R11" s="317">
        <v>4027669295</v>
      </c>
      <c r="S11" s="317">
        <v>3.68</v>
      </c>
    </row>
    <row r="12" spans="1:19" ht="16.5" thickBot="1">
      <c r="A12" s="283" t="s">
        <v>2</v>
      </c>
      <c r="B12" s="280"/>
      <c r="C12" s="285"/>
      <c r="D12" s="284"/>
      <c r="E12" s="318">
        <f>SUM(E11)</f>
        <v>4027669295</v>
      </c>
      <c r="F12" s="319"/>
      <c r="G12" s="318"/>
      <c r="H12" s="319"/>
      <c r="I12" s="318">
        <f>SUM(I11)</f>
        <v>4027669295</v>
      </c>
      <c r="J12" s="320">
        <f>SUM(J11)</f>
        <v>9.7100000000000009</v>
      </c>
      <c r="K12" s="319"/>
      <c r="L12" s="318"/>
      <c r="M12" s="319"/>
      <c r="N12" s="318">
        <f>SUM(N11)</f>
        <v>4027669295</v>
      </c>
      <c r="O12" s="319"/>
      <c r="P12" s="318"/>
      <c r="Q12" s="319"/>
      <c r="R12" s="318">
        <f>SUM(R11)</f>
        <v>4027669295</v>
      </c>
      <c r="S12" s="318">
        <f>SUM(S11)</f>
        <v>3.68</v>
      </c>
    </row>
    <row r="13" spans="1:19" ht="16.5" thickTop="1"/>
  </sheetData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T25"/>
  <sheetViews>
    <sheetView rightToLeft="1" view="pageBreakPreview" zoomScaleNormal="100" zoomScaleSheetLayoutView="100" workbookViewId="0">
      <selection activeCell="G20" sqref="G20"/>
    </sheetView>
  </sheetViews>
  <sheetFormatPr defaultColWidth="9.140625" defaultRowHeight="21.75"/>
  <cols>
    <col min="1" max="1" width="38.85546875" style="100" customWidth="1"/>
    <col min="2" max="2" width="0.42578125" style="100" customWidth="1"/>
    <col min="3" max="3" width="21.140625" style="100" bestFit="1" customWidth="1"/>
    <col min="4" max="4" width="0.7109375" style="100" customWidth="1"/>
    <col min="5" max="5" width="20" style="100" bestFit="1" customWidth="1"/>
    <col min="6" max="6" width="0.5703125" style="100" customWidth="1"/>
    <col min="7" max="7" width="21" style="100" customWidth="1"/>
    <col min="8" max="8" width="0.5703125" style="100" customWidth="1"/>
    <col min="9" max="9" width="22.85546875" style="100" bestFit="1" customWidth="1"/>
    <col min="10" max="10" width="0.42578125" style="100" customWidth="1"/>
    <col min="11" max="11" width="22.85546875" style="100" bestFit="1" customWidth="1"/>
    <col min="12" max="12" width="0.5703125" style="100" customWidth="1"/>
    <col min="13" max="13" width="21.140625" style="100" bestFit="1" customWidth="1"/>
    <col min="14" max="14" width="0.85546875" style="100" customWidth="1"/>
    <col min="15" max="15" width="21.140625" style="100" bestFit="1" customWidth="1"/>
    <col min="16" max="16" width="0.5703125" style="100" customWidth="1"/>
    <col min="17" max="17" width="22.85546875" style="100" bestFit="1" customWidth="1"/>
    <col min="18" max="18" width="16" style="100" bestFit="1" customWidth="1"/>
    <col min="19" max="19" width="15.42578125" style="100" bestFit="1" customWidth="1"/>
    <col min="20" max="16384" width="9.140625" style="100"/>
  </cols>
  <sheetData>
    <row r="1" spans="1:20" ht="21" customHeight="1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20" ht="21.75" customHeight="1">
      <c r="A2" s="401" t="s">
        <v>50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20" ht="23.25" customHeight="1">
      <c r="A3" s="401" t="str">
        <f>' سهام'!A3:W3</f>
        <v>برای ماه منتهی به 1403/12/30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20">
      <c r="A4" s="358" t="s">
        <v>182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</row>
    <row r="5" spans="1:20" ht="4.5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20" ht="22.5" customHeight="1" thickBot="1">
      <c r="A6" s="165"/>
      <c r="B6" s="166"/>
      <c r="C6" s="400" t="s">
        <v>217</v>
      </c>
      <c r="D6" s="400"/>
      <c r="E6" s="400"/>
      <c r="F6" s="400"/>
      <c r="G6" s="400"/>
      <c r="H6" s="400"/>
      <c r="I6" s="400"/>
      <c r="J6" s="131"/>
      <c r="K6" s="400" t="s">
        <v>218</v>
      </c>
      <c r="L6" s="400"/>
      <c r="M6" s="400"/>
      <c r="N6" s="400"/>
      <c r="O6" s="400"/>
      <c r="P6" s="400"/>
      <c r="Q6" s="400"/>
    </row>
    <row r="7" spans="1:20" ht="15.75" customHeight="1">
      <c r="A7" s="396"/>
      <c r="B7" s="397"/>
      <c r="C7" s="398" t="s">
        <v>13</v>
      </c>
      <c r="D7" s="398"/>
      <c r="E7" s="398" t="s">
        <v>11</v>
      </c>
      <c r="F7" s="396"/>
      <c r="G7" s="398" t="s">
        <v>12</v>
      </c>
      <c r="H7" s="396"/>
      <c r="I7" s="398" t="s">
        <v>2</v>
      </c>
      <c r="J7" s="167"/>
      <c r="K7" s="398" t="s">
        <v>13</v>
      </c>
      <c r="L7" s="398"/>
      <c r="M7" s="398" t="s">
        <v>11</v>
      </c>
      <c r="N7" s="396"/>
      <c r="O7" s="398" t="s">
        <v>12</v>
      </c>
      <c r="P7" s="396"/>
      <c r="Q7" s="398" t="s">
        <v>2</v>
      </c>
    </row>
    <row r="8" spans="1:20" ht="12" customHeight="1">
      <c r="A8" s="397"/>
      <c r="B8" s="397"/>
      <c r="C8" s="399"/>
      <c r="D8" s="399"/>
      <c r="E8" s="399"/>
      <c r="F8" s="397"/>
      <c r="G8" s="399"/>
      <c r="H8" s="397"/>
      <c r="I8" s="399"/>
      <c r="J8" s="167"/>
      <c r="K8" s="399"/>
      <c r="L8" s="399"/>
      <c r="M8" s="399"/>
      <c r="N8" s="397"/>
      <c r="O8" s="399"/>
      <c r="P8" s="397"/>
      <c r="Q8" s="399"/>
    </row>
    <row r="9" spans="1:20" ht="20.25" customHeight="1" thickBot="1">
      <c r="A9" s="397"/>
      <c r="B9" s="397"/>
      <c r="C9" s="168" t="s">
        <v>58</v>
      </c>
      <c r="D9" s="399"/>
      <c r="E9" s="168" t="s">
        <v>54</v>
      </c>
      <c r="F9" s="397"/>
      <c r="G9" s="168" t="s">
        <v>55</v>
      </c>
      <c r="H9" s="397"/>
      <c r="I9" s="400"/>
      <c r="J9" s="169"/>
      <c r="K9" s="168" t="s">
        <v>58</v>
      </c>
      <c r="L9" s="399"/>
      <c r="M9" s="168" t="s">
        <v>54</v>
      </c>
      <c r="N9" s="397"/>
      <c r="O9" s="168" t="s">
        <v>55</v>
      </c>
      <c r="P9" s="397"/>
      <c r="Q9" s="400"/>
    </row>
    <row r="10" spans="1:20" ht="20.25" customHeight="1">
      <c r="A10" s="131" t="s">
        <v>116</v>
      </c>
      <c r="B10" s="131"/>
      <c r="C10" s="67">
        <f>IFERROR(VLOOKUP(A10,'سود اوراق بهادار'!$A$7:$Q$57,11,0),0)</f>
        <v>0</v>
      </c>
      <c r="D10" s="167"/>
      <c r="E10" s="67">
        <v>663301995</v>
      </c>
      <c r="F10" s="131"/>
      <c r="G10" s="67">
        <f>IFERROR(VLOOKUP(A10,'درآمد ناشی ازفروش'!$A$7:$Q$7,9,0),0)</f>
        <v>0</v>
      </c>
      <c r="H10" s="131"/>
      <c r="I10" s="67">
        <f>G10+E10+C10</f>
        <v>663301995</v>
      </c>
      <c r="J10" s="169"/>
      <c r="K10" s="67">
        <f>IFERROR(VLOOKUP(A10,'سود اوراق بهادار'!$A$7:$Q$57,17,0),0)</f>
        <v>0</v>
      </c>
      <c r="L10" s="167"/>
      <c r="M10" s="67">
        <f>IFERROR(VLOOKUP(A10,'درآمد ناشی از تغییر قیمت اوراق '!$A$7:$Q$12,17,0),0)</f>
        <v>2263786603</v>
      </c>
      <c r="N10" s="131"/>
      <c r="O10" s="67">
        <f>IFERROR(VLOOKUP(A10,'درآمد ناشی ازفروش'!$A$7:$Q$7,17,0),0)</f>
        <v>0</v>
      </c>
      <c r="P10" s="131"/>
      <c r="Q10" s="67">
        <f>K10+M10+O10</f>
        <v>2263786603</v>
      </c>
      <c r="R10" s="161"/>
      <c r="S10" s="161"/>
      <c r="T10" s="161"/>
    </row>
    <row r="11" spans="1:20" ht="27.75" customHeight="1">
      <c r="A11" s="131" t="s">
        <v>188</v>
      </c>
      <c r="B11" s="131"/>
      <c r="C11" s="67">
        <f>IFERROR(VLOOKUP(A11,'سود اوراق بهادار'!$A$7:$Q$57,11,0),0)</f>
        <v>2178216484</v>
      </c>
      <c r="D11" s="167"/>
      <c r="E11" s="67">
        <f>IFERROR(VLOOKUP(A11,'درآمد ناشی از تغییر قیمت اوراق '!$A$7:$Q$12,9,0),0)</f>
        <v>599891250</v>
      </c>
      <c r="F11" s="131"/>
      <c r="G11" s="67">
        <f>IFERROR(VLOOKUP(A11,'درآمد ناشی ازفروش'!$A$7:$Q$7,9,0),0)</f>
        <v>0</v>
      </c>
      <c r="H11" s="131"/>
      <c r="I11" s="67">
        <f t="shared" ref="I11:I15" si="0">G11+E11+C11</f>
        <v>2778107734</v>
      </c>
      <c r="J11" s="169"/>
      <c r="K11" s="67">
        <v>5610441120</v>
      </c>
      <c r="L11" s="167"/>
      <c r="M11" s="67">
        <f>IFERROR(VLOOKUP(A11,'درآمد ناشی از تغییر قیمت اوراق '!$A$7:$Q$12,17,0),0)</f>
        <v>566991250</v>
      </c>
      <c r="N11" s="131"/>
      <c r="O11" s="67">
        <f>IFERROR(VLOOKUP(A11,'درآمد ناشی ازفروش'!$A$7:$Q$7,17,0),0)</f>
        <v>0</v>
      </c>
      <c r="P11" s="131"/>
      <c r="Q11" s="67">
        <f t="shared" ref="Q11:Q15" si="1">K11+M11+O11</f>
        <v>6177432370</v>
      </c>
      <c r="R11" s="161"/>
      <c r="S11" s="161"/>
      <c r="T11" s="161"/>
    </row>
    <row r="12" spans="1:20" ht="27.75" customHeight="1">
      <c r="A12" s="131" t="s">
        <v>104</v>
      </c>
      <c r="B12" s="131"/>
      <c r="C12" s="67">
        <f>IFERROR(VLOOKUP(A12,'سود اوراق بهادار'!$A$7:$Q$57,11,0),0)</f>
        <v>0</v>
      </c>
      <c r="D12" s="167"/>
      <c r="E12" s="67">
        <f>IFERROR(VLOOKUP(A12,'درآمد ناشی از تغییر قیمت اوراق '!$A$7:$Q$12,9,0),0)</f>
        <v>0</v>
      </c>
      <c r="F12" s="131"/>
      <c r="G12" s="67">
        <f>IFERROR(VLOOKUP(A12,'درآمد ناشی ازفروش'!$A$7:$Q$7,9,0),0)</f>
        <v>0</v>
      </c>
      <c r="H12" s="131"/>
      <c r="I12" s="67">
        <f>G12+E12+C12</f>
        <v>0</v>
      </c>
      <c r="J12" s="169"/>
      <c r="K12" s="67">
        <f>IFERROR(VLOOKUP(A12,'سود اوراق بهادار'!$A$7:$Q$57,17,0),0)</f>
        <v>1298748528</v>
      </c>
      <c r="L12" s="167"/>
      <c r="M12" s="67">
        <f>IFERROR(VLOOKUP(A12,'درآمد ناشی از تغییر قیمت اوراق '!$A$7:$Q$12,17,0),0)</f>
        <v>0</v>
      </c>
      <c r="N12" s="131"/>
      <c r="O12" s="67">
        <f>IFERROR(VLOOKUP(A12,'درآمد ناشی ازفروش'!$A$7:$Q$7,17,0),0)</f>
        <v>5638702098</v>
      </c>
      <c r="P12" s="131"/>
      <c r="Q12" s="67">
        <f t="shared" si="1"/>
        <v>6937450626</v>
      </c>
      <c r="R12" s="161"/>
      <c r="S12" s="161"/>
      <c r="T12" s="161"/>
    </row>
    <row r="13" spans="1:20" ht="27.75" customHeight="1">
      <c r="A13" s="131" t="s">
        <v>117</v>
      </c>
      <c r="B13" s="131"/>
      <c r="C13" s="67">
        <v>8640604737</v>
      </c>
      <c r="D13" s="167"/>
      <c r="E13" s="67">
        <f>IFERROR(VLOOKUP(A13,'درآمد ناشی از تغییر قیمت اوراق '!$A$7:$Q$12,9,0),0)</f>
        <v>550940125</v>
      </c>
      <c r="F13" s="131"/>
      <c r="G13" s="67">
        <f>IFERROR(VLOOKUP(A13,'درآمد ناشی ازفروش'!$A$7:$Q$7,9,0),0)</f>
        <v>0</v>
      </c>
      <c r="H13" s="131"/>
      <c r="I13" s="67">
        <f t="shared" si="0"/>
        <v>9191544862</v>
      </c>
      <c r="J13" s="169"/>
      <c r="K13" s="67">
        <v>26679448891</v>
      </c>
      <c r="L13" s="167"/>
      <c r="M13" s="67">
        <f>IFERROR(VLOOKUP(A13,'درآمد ناشی از تغییر قیمت اوراق '!$A$7:$Q$12,17,0),0)</f>
        <v>550940125</v>
      </c>
      <c r="N13" s="131"/>
      <c r="O13" s="67">
        <f>IFERROR(VLOOKUP(A13,'درآمد ناشی ازفروش'!$A$7:$Q$7,17,0),0)</f>
        <v>0</v>
      </c>
      <c r="P13" s="131"/>
      <c r="Q13" s="67">
        <f t="shared" si="1"/>
        <v>27230389016</v>
      </c>
      <c r="R13" s="161"/>
      <c r="S13" s="161"/>
      <c r="T13" s="161"/>
    </row>
    <row r="14" spans="1:20" ht="27.75" customHeight="1">
      <c r="A14" s="131" t="s">
        <v>189</v>
      </c>
      <c r="B14" s="131"/>
      <c r="C14" s="67">
        <v>6428119792</v>
      </c>
      <c r="D14" s="167"/>
      <c r="E14" s="67">
        <v>-3352032335</v>
      </c>
      <c r="F14" s="131"/>
      <c r="G14" s="67">
        <v>0</v>
      </c>
      <c r="H14" s="131"/>
      <c r="I14" s="67">
        <f t="shared" si="0"/>
        <v>3076087457</v>
      </c>
      <c r="J14" s="169"/>
      <c r="K14" s="67">
        <v>16822224014</v>
      </c>
      <c r="L14" s="167"/>
      <c r="M14" s="67">
        <f>IFERROR(VLOOKUP(A14,'درآمد ناشی از تغییر قیمت اوراق '!$A$7:$Q$12,17,0),0)</f>
        <v>-7143592200</v>
      </c>
      <c r="N14" s="131"/>
      <c r="O14" s="67">
        <v>0</v>
      </c>
      <c r="P14" s="131"/>
      <c r="Q14" s="67">
        <f t="shared" si="1"/>
        <v>9678631814</v>
      </c>
      <c r="R14" s="161"/>
      <c r="S14" s="161"/>
      <c r="T14" s="161"/>
    </row>
    <row r="15" spans="1:20" ht="20.25" customHeight="1">
      <c r="A15" s="131" t="s">
        <v>165</v>
      </c>
      <c r="B15" s="131"/>
      <c r="C15" s="67">
        <v>6119056426</v>
      </c>
      <c r="D15" s="167"/>
      <c r="E15" s="67">
        <f>IFERROR(VLOOKUP(A15,'درآمد ناشی از تغییر قیمت اوراق '!$A$7:$Q$12,9,0),0)</f>
        <v>1359753500</v>
      </c>
      <c r="F15" s="131"/>
      <c r="G15" s="67">
        <f>IFERROR(VLOOKUP(A15,'درآمد ناشی ازفروش'!$A$7:$Q$7,9,0),0)</f>
        <v>0</v>
      </c>
      <c r="H15" s="131"/>
      <c r="I15" s="67">
        <f t="shared" si="0"/>
        <v>7478809926</v>
      </c>
      <c r="J15" s="169"/>
      <c r="K15" s="67">
        <v>18221141186</v>
      </c>
      <c r="L15" s="167"/>
      <c r="M15" s="67">
        <f>IFERROR(VLOOKUP(A15,'درآمد ناشی از تغییر قیمت اوراق '!$A$7:$Q$12,17,0),0)</f>
        <v>1359753500</v>
      </c>
      <c r="N15" s="131"/>
      <c r="O15" s="67">
        <f>IFERROR(VLOOKUP(A15,'درآمد ناشی ازفروش'!$A$7:$Q$7,17,0),0)</f>
        <v>0</v>
      </c>
      <c r="P15" s="131"/>
      <c r="Q15" s="67">
        <f t="shared" si="1"/>
        <v>19580894686</v>
      </c>
      <c r="R15" s="161"/>
      <c r="S15" s="161"/>
      <c r="T15" s="161"/>
    </row>
    <row r="16" spans="1:20" ht="29.25" customHeight="1" thickBot="1">
      <c r="A16" s="248" t="s">
        <v>2</v>
      </c>
      <c r="B16" s="170"/>
      <c r="C16" s="286">
        <f>SUM(C10:C15)</f>
        <v>23365997439</v>
      </c>
      <c r="D16" s="287" t="e">
        <f>SUM(#REF!)</f>
        <v>#REF!</v>
      </c>
      <c r="E16" s="286">
        <f>SUM(E10:E15)</f>
        <v>-178145465</v>
      </c>
      <c r="F16" s="287" t="e">
        <f>SUM(#REF!)</f>
        <v>#REF!</v>
      </c>
      <c r="G16" s="286">
        <f>SUM(G10:G15)</f>
        <v>0</v>
      </c>
      <c r="H16" s="287" t="e">
        <f>SUM(#REF!)</f>
        <v>#REF!</v>
      </c>
      <c r="I16" s="286">
        <f>SUM(I10:I15)</f>
        <v>23187851974</v>
      </c>
      <c r="J16" s="287" t="e">
        <f>SUM(#REF!)</f>
        <v>#REF!</v>
      </c>
      <c r="K16" s="286">
        <f>SUM(K10:K15)</f>
        <v>68632003739</v>
      </c>
      <c r="L16" s="287" t="e">
        <f>SUM(#REF!)</f>
        <v>#REF!</v>
      </c>
      <c r="M16" s="286">
        <f>SUM(M10:M15)</f>
        <v>-2402120722</v>
      </c>
      <c r="N16" s="287" t="e">
        <f>SUM(#REF!)</f>
        <v>#REF!</v>
      </c>
      <c r="O16" s="286">
        <f>SUM(O10:O15)</f>
        <v>5638702098</v>
      </c>
      <c r="P16" s="287" t="e">
        <f>SUM(#REF!)</f>
        <v>#REF!</v>
      </c>
      <c r="Q16" s="286">
        <f>SUM(Q10:Q15)</f>
        <v>71868585115</v>
      </c>
    </row>
    <row r="17" spans="1:17" ht="22.5" thickTop="1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9" spans="1:17"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</row>
    <row r="20" spans="1:17">
      <c r="C20" s="161"/>
      <c r="E20" s="161"/>
      <c r="G20" s="161"/>
      <c r="K20" s="161"/>
      <c r="M20" s="161"/>
      <c r="O20" s="161"/>
    </row>
    <row r="22" spans="1:17">
      <c r="C22" s="161"/>
      <c r="E22" s="161"/>
      <c r="G22" s="161"/>
      <c r="K22" s="161"/>
      <c r="M22" s="161"/>
      <c r="O22" s="161"/>
    </row>
    <row r="25" spans="1:17">
      <c r="C25" s="161"/>
      <c r="E25" s="161"/>
      <c r="G25" s="161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Mina Tahani</cp:lastModifiedBy>
  <cp:lastPrinted>2024-06-29T13:13:56Z</cp:lastPrinted>
  <dcterms:created xsi:type="dcterms:W3CDTF">2017-11-22T14:26:20Z</dcterms:created>
  <dcterms:modified xsi:type="dcterms:W3CDTF">2025-03-30T10:18:53Z</dcterms:modified>
</cp:coreProperties>
</file>