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Y:\fund\ندای ثابت کیان\گزارش ماهانه\1401\مرداد\"/>
    </mc:Choice>
  </mc:AlternateContent>
  <xr:revisionPtr revIDLastSave="0" documentId="13_ncr:1_{CA6C6F77-8E26-426F-865C-C90D5378ACF0}" xr6:coauthVersionLast="47" xr6:coauthVersionMax="47" xr10:uidLastSave="{00000000-0000-0000-0000-000000000000}"/>
  <bookViews>
    <workbookView xWindow="-120" yWindow="-120" windowWidth="29040" windowHeight="15840" tabRatio="87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اوراق بها" sheetId="6" r:id="rId11"/>
    <sheet name="درآمد سرمایه گذاری در سهام " sheetId="5" r:id="rId12"/>
    <sheet name="سایر درآمدها" sheetId="8" r:id="rId13"/>
    <sheet name="درآمد سپرده بانکی" sheetId="7" r:id="rId14"/>
  </sheets>
  <definedNames>
    <definedName name="_xlnm._FilterDatabase" localSheetId="1" hidden="1">' سهام'!$A$9:$W$9</definedName>
    <definedName name="_xlnm._FilterDatabase" localSheetId="13" hidden="1">'درآمد سپرده بانکی'!$A$7:$M$7</definedName>
    <definedName name="_xlnm._FilterDatabase" localSheetId="10" hidden="1">'درآمد سرمایه گذاری در اوراق بها'!$A$9:$Q$9</definedName>
    <definedName name="_xlnm._FilterDatabase" localSheetId="11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بانکی'!$A$6:$Q$6</definedName>
    <definedName name="_xlnm.Print_Area" localSheetId="1">' سهام'!$A$1:$W$12</definedName>
    <definedName name="_xlnm.Print_Area" localSheetId="2">اوراق!$A$1:$AG$13</definedName>
    <definedName name="_xlnm.Print_Area" localSheetId="3">'تعدیل اوراق'!$A$1:$M$11</definedName>
    <definedName name="_xlnm.Print_Area" localSheetId="13">'درآمد سپرده بانکی'!$A$1:$L$15</definedName>
    <definedName name="_xlnm.Print_Area" localSheetId="10">'درآمد سرمایه گذاری در اوراق بها'!$A$1:$Q$17</definedName>
    <definedName name="_xlnm.Print_Area" localSheetId="11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'!$A$1:$Q$14</definedName>
    <definedName name="_xlnm.Print_Area" localSheetId="8">'درآمد ناشی ازفروش'!$A$1:$Q$16</definedName>
    <definedName name="_xlnm.Print_Area" localSheetId="5">درآمدها!$A$1:$I$11</definedName>
    <definedName name="_xlnm.Print_Area" localSheetId="0">روکش!$A$1:$I$36</definedName>
    <definedName name="_xlnm.Print_Area" localSheetId="12">'سایر درآمدها'!$A$1:$E$10</definedName>
    <definedName name="_xlnm.Print_Area" localSheetId="4">سپرده!$A$1:$S$18</definedName>
    <definedName name="_xlnm.Print_Area" localSheetId="6">'سود اوراق بهادار و سپرده بانکی'!$A$1:$Q$18</definedName>
    <definedName name="_xlnm.Print_Titles" localSheetId="1">' سهام'!$7:$9</definedName>
    <definedName name="_xlnm.Print_Titles" localSheetId="11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5" l="1"/>
  <c r="O11" i="15" l="1"/>
  <c r="O10" i="15"/>
  <c r="O9" i="15"/>
  <c r="O8" i="15"/>
  <c r="O7" i="15"/>
  <c r="O7" i="14"/>
  <c r="K8" i="13" l="1"/>
  <c r="K9" i="13"/>
  <c r="K10" i="13"/>
  <c r="K11" i="13"/>
  <c r="K12" i="13"/>
  <c r="K13" i="13"/>
  <c r="K14" i="13"/>
  <c r="K15" i="13"/>
  <c r="K7" i="13"/>
  <c r="Q8" i="13"/>
  <c r="Q9" i="13"/>
  <c r="Q10" i="13"/>
  <c r="Q11" i="13"/>
  <c r="Q12" i="13"/>
  <c r="Q13" i="13"/>
  <c r="Q16" i="13" s="1"/>
  <c r="Q14" i="13"/>
  <c r="Q15" i="13"/>
  <c r="Q7" i="13"/>
  <c r="I9" i="19"/>
  <c r="W12" i="17"/>
  <c r="K9" i="19"/>
  <c r="I14" i="7"/>
  <c r="K12" i="7" s="1"/>
  <c r="E14" i="7"/>
  <c r="G13" i="7" s="1"/>
  <c r="Q10" i="6"/>
  <c r="M12" i="15"/>
  <c r="O16" i="13"/>
  <c r="M16" i="13"/>
  <c r="I16" i="13"/>
  <c r="G16" i="13"/>
  <c r="I10" i="11"/>
  <c r="G10" i="7" l="1"/>
  <c r="G11" i="7"/>
  <c r="G12" i="7"/>
  <c r="G9" i="7"/>
  <c r="K16" i="13"/>
  <c r="K10" i="7"/>
  <c r="E9" i="11"/>
  <c r="K13" i="7"/>
  <c r="K11" i="7"/>
  <c r="Q16" i="2"/>
  <c r="O16" i="2"/>
  <c r="M16" i="2"/>
  <c r="S12" i="2"/>
  <c r="S13" i="2"/>
  <c r="S14" i="2"/>
  <c r="S15" i="2"/>
  <c r="AG11" i="17"/>
  <c r="AG10" i="17"/>
  <c r="AG9" i="17"/>
  <c r="AE12" i="17"/>
  <c r="I9" i="11" l="1"/>
  <c r="O12" i="17"/>
  <c r="Q12" i="17"/>
  <c r="T12" i="17"/>
  <c r="Q11" i="6"/>
  <c r="Q12" i="6"/>
  <c r="Q13" i="6"/>
  <c r="Q14" i="6"/>
  <c r="Q15" i="6"/>
  <c r="O16" i="6"/>
  <c r="G8" i="7"/>
  <c r="M16" i="6"/>
  <c r="K16" i="6"/>
  <c r="G16" i="6"/>
  <c r="E16" i="6"/>
  <c r="C16" i="6"/>
  <c r="O10" i="14"/>
  <c r="M10" i="14"/>
  <c r="G10" i="14"/>
  <c r="E10" i="14"/>
  <c r="O12" i="15"/>
  <c r="G12" i="15"/>
  <c r="E12" i="15"/>
  <c r="I16" i="6"/>
  <c r="Q16" i="6" l="1"/>
  <c r="E8" i="11" s="1"/>
  <c r="I8" i="11" s="1"/>
  <c r="G14" i="7"/>
  <c r="Q10" i="14"/>
  <c r="I10" i="14"/>
  <c r="Q12" i="15"/>
  <c r="I12" i="15"/>
  <c r="AC12" i="17" l="1"/>
  <c r="K16" i="2"/>
  <c r="E9" i="8"/>
  <c r="C9" i="8"/>
  <c r="AG12" i="17" l="1"/>
  <c r="A3" i="19" l="1"/>
  <c r="A3" i="17"/>
  <c r="K8" i="7" l="1"/>
  <c r="K9" i="7"/>
  <c r="S10" i="2" l="1"/>
  <c r="S11" i="2"/>
  <c r="S9" i="2"/>
  <c r="S16" i="2" s="1"/>
  <c r="W10" i="1" l="1"/>
  <c r="K14" i="7" l="1"/>
  <c r="Q9" i="18" l="1"/>
  <c r="S8" i="18"/>
  <c r="M8" i="18"/>
  <c r="S11" i="5"/>
  <c r="I11" i="5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C12" i="5"/>
  <c r="E12" i="5"/>
  <c r="G12" i="5"/>
  <c r="M12" i="5"/>
  <c r="O12" i="5"/>
  <c r="Q12" i="5"/>
  <c r="I12" i="5" l="1"/>
  <c r="S12" i="5"/>
  <c r="E7" i="11" s="1"/>
  <c r="I7" i="11" l="1"/>
  <c r="I11" i="11" s="1"/>
  <c r="E11" i="11"/>
  <c r="G7" i="11"/>
  <c r="U12" i="5"/>
  <c r="G9" i="11" l="1"/>
  <c r="G10" i="11"/>
  <c r="G8" i="11"/>
  <c r="G11" i="11" s="1"/>
  <c r="K12" i="5"/>
  <c r="P16" i="13" l="1"/>
  <c r="J9" i="18"/>
  <c r="L9" i="18"/>
  <c r="N9" i="18"/>
  <c r="R9" i="18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13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<sst xmlns="http://schemas.openxmlformats.org/spreadsheetml/2006/main" count="331" uniqueCount="151">
  <si>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</si>
  <si>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</si>
  <si>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</si>
  <si>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</si>
  <si>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</si>
  <si>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</si>
  <si>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</si>
  <si>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</si>
  <si>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</si>
  <si>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</si>
  <si>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</si>
  <si>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</si>
  <si>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</si>
  <si>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</si>
  <si>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</si>
  <si>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</si>
  <si>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</si>
  <si>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</si>
  <si>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</si>
  <si>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</si>
  <si>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</si>
  <si>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</si>
  <si>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</si>
  <si>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</si>
  <si>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</si>
  <si>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</si>
  <si>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</si>
  <si>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</si>
  <si>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</si>
  <si>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</si>
  <si>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</si>
  <si>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</si>
  <si>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</si>
  <si>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</si>
  <si>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</si>
  <si>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</si>
  <si>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</si>
  <si>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</si>
  <si>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</si>
  <si>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</si>
  <si>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</si>
  <si>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</si>
  <si>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</si>
  <si>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</si>
  <si>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</si>
  <si>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</si>
  <si>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</si>
  <si>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</si>
  <si>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</si>
  <si>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</si>
  <si>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</si>
  <si>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</si>
  <si>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</si>
  <si>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</si>
  <si>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</si>
  <si>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</si>
  <si>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</si>
  <si>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</si>
  <si>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</si>
  <si>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</si>
  <si>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</si>
  <si>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</si>
  <si>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</si>
  <si>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</si>
  <si>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</si>
  <si>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</si>
  <si>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</si>
  <si>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</si>
  <si>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</si>
  <si>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</si>
  <si>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</si>
  <si>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</si>
  <si>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</si>
  <si>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</si>
  <si>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</si>
  <si>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</si>
  <si>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</si>
  <si>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</si>
  <si>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</si>
  <si>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</si>
  <si>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</si>
  <si>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</si>
  <si>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</si>
  <si>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</si>
  <si>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</si>
  <si>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</si>
  <si>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</si>
  <si>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</si>
  <si>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</si>
  <si>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</si>
  <si>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</si>
  <si>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</si>
  <si>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</si>
  <si>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</si>
  <si>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</si>
  <si>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</si>
  <si>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</si>
  <si>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اسناد خزانه-م16بودجه98-010503 (اخزا816)</t>
  </si>
  <si>
    <t>بلی</t>
  </si>
  <si>
    <t>1398/05/03</t>
  </si>
  <si>
    <t>1401/05/03</t>
  </si>
  <si>
    <t>مرابحه عام دولت3-ش.خ 0103 (اراد35)</t>
  </si>
  <si>
    <t>1401/03/03</t>
  </si>
  <si>
    <t>صکوک اجاره غدیر 408 (صغدیر408)</t>
  </si>
  <si>
    <t>1400/08/26</t>
  </si>
  <si>
    <t>1404/08/26</t>
  </si>
  <si>
    <t>پاسارگاد کوتاه مدت</t>
  </si>
  <si>
    <t>پاسارگاد 2099012152272681</t>
  </si>
  <si>
    <t>209-8100-15227268-1</t>
  </si>
  <si>
    <t>209-9012-15227268-1</t>
  </si>
  <si>
    <t>اسنادخزانه-م17بودجه99-010226 (اخزا917)</t>
  </si>
  <si>
    <t>اسنادخزانه-م18بودجه99-010323 (اخزا918)</t>
  </si>
  <si>
    <t>تعدیل کارمزد کارگزاری‫</t>
  </si>
  <si>
    <t>1401/01/10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</si>
  <si>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</si>
  <si>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</si>
  <si>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</si>
  <si>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</si>
  <si>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</si>
  <si>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</si>
  <si>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به منظور جلوگیری از نوسانات NAV صندوق در زمان سررسید اوراق مذکور، تفاوت قیمت بازخرید و قیمت تمام شده آن را به صورت روزانه تحت عنوان قیمت کارشناسی تا تاریخ سررسید ثبت می گردد.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</si>
  <si>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</si>
  <si>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</si>
  <si>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</si>
  <si>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</si>
  <si>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</si>
  <si>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</si>
  <si>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</si>
  <si>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1401/04/31</t>
  </si>
  <si>
    <t>منتهی به 1401/05/31</t>
  </si>
  <si>
    <t>برای ماه منتهی به 1401/05/31</t>
  </si>
  <si>
    <t>1401/05/31</t>
  </si>
  <si>
    <t>1,005,336</t>
  </si>
  <si>
    <t>پاسارگاد 2099012152272682</t>
  </si>
  <si>
    <t>اقتصاد نوین 12428368674802</t>
  </si>
  <si>
    <t>اقتصاد نوین 12428368674801</t>
  </si>
  <si>
    <t>اقتصاد نوین کوتاه مدت</t>
  </si>
  <si>
    <t>209-9012-15227268-2</t>
  </si>
  <si>
    <t>12428368674802</t>
  </si>
  <si>
    <t>12428368674801</t>
  </si>
  <si>
    <t>12485068674801</t>
  </si>
  <si>
    <t>سپرده سرمایه‌گذاری</t>
  </si>
  <si>
    <t>1401/05/22</t>
  </si>
  <si>
    <t>1401/05/23</t>
  </si>
  <si>
    <t>‫1401/05/31</t>
  </si>
  <si>
    <t>طی مرداد ماه</t>
  </si>
  <si>
    <t>از ابتدای سال مالی تا پایان مرداد ماه</t>
  </si>
  <si>
    <t xml:space="preserve">209-8100-15227268-1	</t>
  </si>
  <si>
    <t xml:space="preserve">209-9012-15227268-1	</t>
  </si>
  <si>
    <t xml:space="preserve">209-9012-15227268-2	</t>
  </si>
  <si>
    <t>از ابتدای سال مالی تا مرداد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</si>
</sst>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00%"/>
  </numFmts>
  <fonts count="5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b/>
      <sz val="12"/>
      <color rgb="FFFF0000"/>
      <name val="B Mitra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82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2" fontId="18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 applyFill="1"/>
    <xf numFmtId="0" fontId="10" fillId="0" borderId="0" xfId="0" applyFont="1" applyFill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2" fontId="18" fillId="0" borderId="2" xfId="0" applyNumberFormat="1" applyFont="1" applyBorder="1" applyAlignment="1">
      <alignment horizontal="center" vertical="center" readingOrder="2"/>
    </xf>
    <xf numFmtId="38" fontId="18" fillId="0" borderId="10" xfId="0" applyNumberFormat="1" applyFont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45" fillId="0" borderId="0" xfId="0" applyFont="1"/>
    <xf numFmtId="166" fontId="48" fillId="0" borderId="0" xfId="1" applyNumberFormat="1" applyFont="1" applyAlignment="1">
      <alignment horizontal="left" vertical="center" wrapText="1" shrinkToFit="1"/>
    </xf>
    <xf numFmtId="167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 applyAlignment="1"/>
    <xf numFmtId="37" fontId="44" fillId="0" borderId="16" xfId="0" applyNumberFormat="1" applyFont="1" applyBorder="1" applyAlignment="1">
      <alignment horizontal="center" vertical="center"/>
    </xf>
    <xf numFmtId="0" fontId="45" fillId="0" borderId="3" xfId="0" applyFont="1" applyBorder="1"/>
    <xf numFmtId="37" fontId="46" fillId="0" borderId="18" xfId="0" applyNumberFormat="1" applyFont="1" applyFill="1" applyBorder="1" applyAlignment="1">
      <alignment horizontal="right" vertical="center" wrapText="1"/>
    </xf>
    <xf numFmtId="0" fontId="47" fillId="0" borderId="1" xfId="0" applyFont="1" applyBorder="1" applyAlignment="1">
      <alignment horizontal="center"/>
    </xf>
    <xf numFmtId="164" fontId="46" fillId="0" borderId="1" xfId="0" applyNumberFormat="1" applyFont="1" applyFill="1" applyBorder="1" applyAlignment="1">
      <alignment horizontal="left" vertical="center" wrapText="1" shrinkToFit="1"/>
    </xf>
    <xf numFmtId="164" fontId="9" fillId="0" borderId="0" xfId="1" applyNumberFormat="1" applyFont="1" applyAlignment="1"/>
    <xf numFmtId="164" fontId="48" fillId="0" borderId="0" xfId="1" applyNumberFormat="1" applyFont="1" applyAlignment="1">
      <alignment horizontal="left" vertical="center" wrapText="1" shrinkToFit="1"/>
    </xf>
    <xf numFmtId="164" fontId="0" fillId="0" borderId="0" xfId="1" applyNumberFormat="1" applyFont="1"/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readingOrder="2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Border="1"/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 applyFill="1"/>
    <xf numFmtId="164" fontId="20" fillId="0" borderId="0" xfId="0" applyNumberFormat="1" applyFont="1" applyFill="1"/>
    <xf numFmtId="3" fontId="20" fillId="0" borderId="0" xfId="0" applyNumberFormat="1" applyFont="1" applyFill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/>
    <xf numFmtId="0" fontId="15" fillId="0" borderId="0" xfId="0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164" fontId="20" fillId="0" borderId="0" xfId="1" applyNumberFormat="1" applyFont="1" applyFill="1"/>
    <xf numFmtId="0" fontId="14" fillId="0" borderId="0" xfId="0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 applyFill="1"/>
    <xf numFmtId="0" fontId="20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  <xf numFmtId="3" fontId="6" fillId="0" borderId="0" xfId="1" applyNumberFormat="1" applyFont="1" applyFill="1" applyAlignment="1">
      <alignment horizontal="right" vertical="center"/>
    </xf>
    <xf numFmtId="0" fontId="48" fillId="0" borderId="0" xfId="0" applyFont="1" applyBorder="1"/>
    <xf numFmtId="164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4" fillId="0" borderId="0" xfId="1" applyNumberFormat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164" fontId="53" fillId="0" borderId="0" xfId="0" applyNumberFormat="1" applyFont="1" applyAlignment="1">
      <alignment vertical="center" wrapText="1" shrinkToFi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3" fontId="43" fillId="0" borderId="0" xfId="0" applyNumberFormat="1" applyFont="1"/>
    <xf numFmtId="0" fontId="47" fillId="0" borderId="1" xfId="0" applyFont="1" applyFill="1" applyBorder="1" applyAlignment="1">
      <alignment horizontal="center"/>
    </xf>
    <xf numFmtId="168" fontId="46" fillId="0" borderId="1" xfId="0" applyNumberFormat="1" applyFont="1" applyFill="1" applyBorder="1" applyAlignment="1">
      <alignment horizontal="left" vertical="center" wrapText="1" shrinkToFit="1"/>
    </xf>
    <xf numFmtId="0" fontId="45" fillId="0" borderId="3" xfId="0" applyFont="1" applyFill="1" applyBorder="1"/>
    <xf numFmtId="37" fontId="44" fillId="0" borderId="17" xfId="0" applyNumberFormat="1" applyFont="1" applyFill="1" applyBorder="1" applyAlignment="1">
      <alignment horizontal="center" vertical="center"/>
    </xf>
    <xf numFmtId="169" fontId="10" fillId="0" borderId="0" xfId="2" applyNumberFormat="1" applyFont="1" applyFill="1" applyAlignment="1">
      <alignment horizontal="center" vertical="center"/>
    </xf>
    <xf numFmtId="164" fontId="55" fillId="0" borderId="0" xfId="1" applyNumberFormat="1" applyFont="1" applyAlignment="1"/>
    <xf numFmtId="164" fontId="14" fillId="0" borderId="0" xfId="0" applyNumberFormat="1" applyFont="1"/>
    <xf numFmtId="3" fontId="14" fillId="0" borderId="0" xfId="0" applyNumberFormat="1" applyFont="1"/>
    <xf numFmtId="164" fontId="6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vertical="center" wrapText="1"/>
    </xf>
    <xf numFmtId="3" fontId="56" fillId="0" borderId="0" xfId="0" applyNumberFormat="1" applyFont="1"/>
    <xf numFmtId="3" fontId="36" fillId="0" borderId="0" xfId="0" applyNumberFormat="1" applyFont="1"/>
    <xf numFmtId="9" fontId="10" fillId="0" borderId="0" xfId="2" applyNumberFormat="1" applyFont="1" applyFill="1" applyAlignment="1">
      <alignment horizontal="center" vertical="center"/>
    </xf>
    <xf numFmtId="10" fontId="10" fillId="0" borderId="0" xfId="2" applyNumberFormat="1" applyFont="1" applyFill="1" applyAlignment="1">
      <alignment horizontal="center" vertical="center"/>
    </xf>
    <xf numFmtId="164" fontId="46" fillId="0" borderId="1" xfId="0" applyNumberFormat="1" applyFont="1" applyFill="1" applyBorder="1" applyAlignment="1">
      <alignment horizontal="right" vertical="center" wrapText="1" shrinkToFit="1"/>
    </xf>
    <xf numFmtId="164" fontId="0" fillId="0" borderId="0" xfId="0" applyNumberFormat="1"/>
    <xf numFmtId="38" fontId="21" fillId="3" borderId="14" xfId="1" applyNumberFormat="1" applyFont="1" applyFill="1" applyBorder="1" applyAlignment="1">
      <alignment horizontal="right" vertical="center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164" fontId="18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right" vertical="center" readingOrder="2"/>
    </xf>
    <xf numFmtId="37" fontId="44" fillId="0" borderId="1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readingOrder="2"/>
    </xf>
    <xf numFmtId="0" fontId="11" fillId="0" borderId="0" xfId="0" applyFont="1" applyFill="1" applyAlignment="1">
      <alignment horizontal="right" vertical="center" readingOrder="2"/>
    </xf>
    <xf numFmtId="0" fontId="9" fillId="0" borderId="1" xfId="0" applyFont="1" applyFill="1" applyBorder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22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topLeftCell="A4" zoomScaleNormal="100" zoomScaleSheetLayoutView="100" workbookViewId="0">
      <selection activeCell="N23" sqref="N23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81" t="s">
        <v>74</v>
      </c>
      <c r="B24" s="281"/>
      <c r="C24" s="281"/>
      <c r="D24" s="281"/>
      <c r="E24" s="281"/>
      <c r="F24" s="281"/>
      <c r="G24" s="281"/>
      <c r="H24" s="281"/>
      <c r="I24" s="281"/>
      <c r="J24" s="281"/>
      <c r="K24" s="39"/>
      <c r="L24" s="39"/>
    </row>
    <row r="25" spans="1:13" ht="15" customHeight="1">
      <c r="A25" s="281"/>
      <c r="B25" s="281"/>
      <c r="C25" s="281"/>
      <c r="D25" s="281"/>
      <c r="E25" s="281"/>
      <c r="F25" s="281"/>
      <c r="G25" s="281"/>
      <c r="H25" s="281"/>
      <c r="I25" s="281"/>
      <c r="J25" s="281"/>
      <c r="K25" s="39"/>
      <c r="L25" s="39"/>
    </row>
    <row r="26" spans="1:13" ht="15" customHeight="1">
      <c r="A26" s="281"/>
      <c r="B26" s="281"/>
      <c r="C26" s="281"/>
      <c r="D26" s="281"/>
      <c r="E26" s="281"/>
      <c r="F26" s="281"/>
      <c r="G26" s="281"/>
      <c r="H26" s="281"/>
      <c r="I26" s="281"/>
      <c r="J26" s="281"/>
      <c r="K26" s="39"/>
      <c r="L26" s="39"/>
    </row>
    <row r="28" spans="1:13" ht="15" customHeight="1">
      <c r="A28" s="281" t="s">
        <v>129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</row>
    <row r="29" spans="1:13" ht="15" customHeight="1">
      <c r="A29" s="281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</row>
    <row r="30" spans="1:13" ht="15" customHeight="1">
      <c r="A30" s="281"/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</row>
    <row r="31" spans="1:13" ht="15" customHeight="1">
      <c r="A31" s="281"/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  <pageSetUpPr fitToPage="1"/>
  </sheetPr>
  <dimension ref="A1:S25"/>
  <sheetViews>
    <sheetView rightToLeft="1" view="pageBreakPreview" zoomScale="85" zoomScaleNormal="100" zoomScaleSheetLayoutView="85" workbookViewId="0">
      <selection activeCell="Q7" sqref="Q7"/>
    </sheetView>
  </sheetViews>
  <sheetFormatPr defaultColWidth="9.140625" defaultRowHeight="21.75"/>
  <cols>
    <col min="1" max="1" width="33.5703125" style="184" customWidth="1"/>
    <col min="2" max="2" width="0.5703125" style="184" customWidth="1"/>
    <col min="3" max="3" width="17.7109375" style="31" bestFit="1" customWidth="1"/>
    <col min="4" max="4" width="0.85546875" style="31" customWidth="1"/>
    <col min="5" max="5" width="25.7109375" style="31" bestFit="1" customWidth="1"/>
    <col min="6" max="6" width="0.85546875" style="31" customWidth="1"/>
    <col min="7" max="7" width="25.7109375" style="31" bestFit="1" customWidth="1"/>
    <col min="8" max="8" width="0.7109375" style="31" customWidth="1"/>
    <col min="9" max="9" width="25.140625" style="31" customWidth="1"/>
    <col min="10" max="10" width="1.42578125" style="31" customWidth="1"/>
    <col min="11" max="11" width="17.7109375" style="31" bestFit="1" customWidth="1"/>
    <col min="12" max="12" width="1.140625" style="31" customWidth="1"/>
    <col min="13" max="13" width="25.7109375" style="31" bestFit="1" customWidth="1"/>
    <col min="14" max="14" width="1" style="31" customWidth="1"/>
    <col min="15" max="15" width="25.7109375" style="31" bestFit="1" customWidth="1"/>
    <col min="16" max="16" width="1.140625" style="31" customWidth="1"/>
    <col min="17" max="17" width="25.7109375" style="31" bestFit="1" customWidth="1"/>
    <col min="18" max="18" width="14.5703125" style="184" bestFit="1" customWidth="1"/>
    <col min="19" max="16384" width="9.140625" style="184"/>
  </cols>
  <sheetData>
    <row r="1" spans="1:19" ht="22.5">
      <c r="A1" s="339" t="s">
        <v>91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19" ht="22.5">
      <c r="A2" s="339" t="s">
        <v>57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</row>
    <row r="3" spans="1:19" ht="22.5">
      <c r="A3" s="339" t="str">
        <f>' سهام'!A3:W3</f>
        <v>برای ماه منتهی به 1401/05/31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</row>
    <row r="4" spans="1:19">
      <c r="A4" s="322" t="s">
        <v>63</v>
      </c>
      <c r="B4" s="322"/>
      <c r="C4" s="322"/>
      <c r="D4" s="322"/>
      <c r="E4" s="322"/>
      <c r="F4" s="322"/>
      <c r="G4" s="322"/>
      <c r="H4" s="322"/>
    </row>
    <row r="5" spans="1:19" ht="16.5" customHeight="1" thickBot="1">
      <c r="A5" s="48"/>
      <c r="B5" s="48"/>
      <c r="C5" s="350" t="s">
        <v>145</v>
      </c>
      <c r="D5" s="350"/>
      <c r="E5" s="350"/>
      <c r="F5" s="350"/>
      <c r="G5" s="350"/>
      <c r="H5" s="350"/>
      <c r="I5" s="350"/>
      <c r="K5" s="344" t="s">
        <v>146</v>
      </c>
      <c r="L5" s="344"/>
      <c r="M5" s="344"/>
      <c r="N5" s="344"/>
      <c r="O5" s="344"/>
      <c r="P5" s="344"/>
      <c r="Q5" s="344"/>
    </row>
    <row r="6" spans="1:19" ht="27" customHeight="1" thickBot="1">
      <c r="A6" s="204" t="s">
        <v>38</v>
      </c>
      <c r="B6" s="204"/>
      <c r="C6" s="246" t="s">
        <v>3</v>
      </c>
      <c r="D6" s="189"/>
      <c r="E6" s="247" t="s">
        <v>21</v>
      </c>
      <c r="F6" s="189"/>
      <c r="G6" s="246" t="s">
        <v>42</v>
      </c>
      <c r="H6" s="189"/>
      <c r="I6" s="248" t="s">
        <v>43</v>
      </c>
      <c r="K6" s="246" t="s">
        <v>3</v>
      </c>
      <c r="L6" s="189"/>
      <c r="M6" s="247" t="s">
        <v>21</v>
      </c>
      <c r="N6" s="189"/>
      <c r="O6" s="246" t="s">
        <v>42</v>
      </c>
      <c r="P6" s="189"/>
      <c r="Q6" s="248" t="s">
        <v>43</v>
      </c>
    </row>
    <row r="7" spans="1:19">
      <c r="A7" s="205" t="s">
        <v>124</v>
      </c>
      <c r="C7" s="163">
        <v>200000</v>
      </c>
      <c r="D7" s="163"/>
      <c r="E7" s="163">
        <v>189924356570</v>
      </c>
      <c r="F7" s="163"/>
      <c r="G7" s="163">
        <v>-189525828817</v>
      </c>
      <c r="H7" s="163"/>
      <c r="I7" s="163">
        <v>398527753</v>
      </c>
      <c r="J7" s="163"/>
      <c r="K7" s="163">
        <v>200000</v>
      </c>
      <c r="L7" s="163"/>
      <c r="M7" s="163">
        <v>201030756570</v>
      </c>
      <c r="N7" s="163"/>
      <c r="O7" s="163">
        <f>M7-Q7</f>
        <v>200036250000</v>
      </c>
      <c r="P7" s="163"/>
      <c r="Q7" s="163">
        <v>994506570</v>
      </c>
      <c r="R7" s="157"/>
      <c r="S7" s="186"/>
    </row>
    <row r="8" spans="1:19">
      <c r="A8" s="205" t="s">
        <v>103</v>
      </c>
      <c r="C8" s="163">
        <v>0</v>
      </c>
      <c r="D8" s="163"/>
      <c r="E8" s="163">
        <v>-17024680000</v>
      </c>
      <c r="F8" s="163"/>
      <c r="G8" s="163">
        <v>16992156009</v>
      </c>
      <c r="H8" s="163"/>
      <c r="I8" s="163">
        <v>-32523991</v>
      </c>
      <c r="J8" s="163"/>
      <c r="K8" s="163">
        <v>0</v>
      </c>
      <c r="L8" s="163"/>
      <c r="M8" s="163">
        <v>0</v>
      </c>
      <c r="N8" s="163"/>
      <c r="O8" s="163">
        <v>0</v>
      </c>
      <c r="P8" s="163"/>
      <c r="Q8" s="163">
        <v>0</v>
      </c>
      <c r="R8" s="157"/>
      <c r="S8" s="186"/>
    </row>
    <row r="9" spans="1:19" hidden="1">
      <c r="A9" s="205" t="s">
        <v>97</v>
      </c>
      <c r="C9" s="163">
        <v>0</v>
      </c>
      <c r="D9" s="163"/>
      <c r="E9" s="163">
        <v>0</v>
      </c>
      <c r="F9" s="163"/>
      <c r="G9" s="163">
        <v>0</v>
      </c>
      <c r="H9" s="163"/>
      <c r="I9" s="163">
        <v>0</v>
      </c>
      <c r="J9" s="163"/>
      <c r="K9" s="163">
        <v>0</v>
      </c>
      <c r="L9" s="163"/>
      <c r="M9" s="163">
        <v>0</v>
      </c>
      <c r="N9" s="163"/>
      <c r="O9" s="163">
        <v>0</v>
      </c>
      <c r="P9" s="163"/>
      <c r="Q9" s="163">
        <v>0</v>
      </c>
      <c r="R9" s="157"/>
      <c r="S9" s="186"/>
    </row>
    <row r="10" spans="1:19" ht="23.25" thickBot="1">
      <c r="A10" s="206"/>
      <c r="B10" s="206"/>
      <c r="C10" s="206"/>
      <c r="D10" s="206"/>
      <c r="E10" s="207">
        <f>SUM(E7:E9)</f>
        <v>172899676570</v>
      </c>
      <c r="F10" s="208"/>
      <c r="G10" s="207">
        <f>SUM(G7:G9)</f>
        <v>-172533672808</v>
      </c>
      <c r="H10" s="208"/>
      <c r="I10" s="207">
        <f>SUM(I7:I9)</f>
        <v>366003762</v>
      </c>
      <c r="J10" s="208"/>
      <c r="K10" s="206"/>
      <c r="L10" s="208"/>
      <c r="M10" s="207">
        <f>SUM(M7:M9)</f>
        <v>201030756570</v>
      </c>
      <c r="N10" s="208"/>
      <c r="O10" s="207">
        <f>SUM(O7:O9)</f>
        <v>200036250000</v>
      </c>
      <c r="P10" s="208"/>
      <c r="Q10" s="207">
        <f>SUM(Q7:Q9)</f>
        <v>994506570</v>
      </c>
    </row>
    <row r="11" spans="1:19" ht="7.5" customHeight="1" thickTop="1">
      <c r="A11" s="48"/>
      <c r="B11" s="48"/>
    </row>
    <row r="12" spans="1:19" ht="24.75" customHeight="1">
      <c r="A12" s="347" t="s">
        <v>44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9"/>
    </row>
    <row r="13" spans="1:19">
      <c r="Q13" s="199"/>
    </row>
    <row r="14" spans="1:19" s="209" customFormat="1" ht="24">
      <c r="I14" s="163"/>
      <c r="J14" s="201"/>
      <c r="K14" s="201"/>
      <c r="L14" s="201"/>
      <c r="M14" s="201"/>
      <c r="N14" s="201"/>
      <c r="O14" s="201"/>
      <c r="P14" s="201"/>
      <c r="Q14" s="163"/>
    </row>
    <row r="15" spans="1:19">
      <c r="A15" s="15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</row>
    <row r="16" spans="1:19" ht="24">
      <c r="A16" s="153"/>
      <c r="C16" s="163"/>
      <c r="D16" s="163"/>
      <c r="E16" s="163"/>
      <c r="F16" s="163"/>
      <c r="G16" s="163"/>
      <c r="H16" s="163"/>
      <c r="I16" s="202"/>
      <c r="J16" s="202"/>
      <c r="K16" s="202"/>
      <c r="L16" s="202"/>
      <c r="M16" s="202"/>
      <c r="N16" s="202"/>
      <c r="O16" s="202"/>
      <c r="P16" s="202"/>
      <c r="Q16" s="202"/>
    </row>
    <row r="17" spans="9:17" s="209" customFormat="1" ht="24">
      <c r="I17" s="202"/>
      <c r="J17" s="202"/>
      <c r="K17" s="202"/>
      <c r="L17" s="202"/>
      <c r="M17" s="202"/>
      <c r="N17" s="202"/>
      <c r="O17" s="202"/>
      <c r="P17" s="202"/>
      <c r="Q17" s="202"/>
    </row>
    <row r="18" spans="9:17" s="209" customFormat="1" ht="24.75">
      <c r="I18" s="203"/>
      <c r="J18" s="202"/>
      <c r="K18" s="202"/>
      <c r="L18" s="202"/>
      <c r="M18" s="202"/>
      <c r="N18" s="202"/>
      <c r="O18" s="202"/>
      <c r="P18" s="202"/>
      <c r="Q18" s="203"/>
    </row>
    <row r="19" spans="9:17" s="209" customFormat="1" ht="24">
      <c r="Q19" s="185"/>
    </row>
    <row r="20" spans="9:17" s="209" customFormat="1" ht="24"/>
    <row r="21" spans="9:17" s="209" customFormat="1" ht="24"/>
    <row r="22" spans="9:17" s="209" customFormat="1" ht="24"/>
    <row r="23" spans="9:17" s="209" customFormat="1" ht="24"/>
    <row r="24" spans="9:17" s="209" customFormat="1" ht="24"/>
    <row r="25" spans="9:17" s="209" customFormat="1" ht="24"/>
  </sheetData>
  <autoFilter ref="A6:Q6" xr:uid="{00000000-0009-0000-0000-000009000000}">
    <sortState xmlns:xlrd2="http://schemas.microsoft.com/office/spreadsheetml/2017/richdata2" ref="A7:Q32">
      <sortCondition descending="1" ref="Q6"/>
    </sortState>
  </autoFilter>
  <mergeCells count="7">
    <mergeCell ref="A12:Q12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3"/>
  <sheetViews>
    <sheetView rightToLeft="1" view="pageBreakPreview" zoomScale="90" zoomScaleNormal="100" zoomScaleSheetLayoutView="90" workbookViewId="0">
      <selection activeCell="K16" sqref="K16"/>
    </sheetView>
  </sheetViews>
  <sheetFormatPr defaultColWidth="9.140625" defaultRowHeight="21.75"/>
  <cols>
    <col min="1" max="1" width="34.42578125" style="37" bestFit="1" customWidth="1"/>
    <col min="2" max="2" width="0.42578125" style="37" customWidth="1"/>
    <col min="3" max="3" width="21.140625" style="37" bestFit="1" customWidth="1"/>
    <col min="4" max="4" width="0.7109375" style="37" customWidth="1"/>
    <col min="5" max="5" width="20" style="37" bestFit="1" customWidth="1"/>
    <col min="6" max="6" width="0.5703125" style="37" customWidth="1"/>
    <col min="7" max="7" width="17.5703125" style="37" bestFit="1" customWidth="1"/>
    <col min="8" max="8" width="0.5703125" style="37" customWidth="1"/>
    <col min="9" max="9" width="20.42578125" style="37" bestFit="1" customWidth="1"/>
    <col min="10" max="10" width="0.42578125" style="37" customWidth="1"/>
    <col min="11" max="11" width="22.85546875" style="37" bestFit="1" customWidth="1"/>
    <col min="12" max="12" width="0.5703125" style="37" customWidth="1"/>
    <col min="13" max="13" width="17.7109375" style="37" bestFit="1" customWidth="1"/>
    <col min="14" max="14" width="0.85546875" style="37" customWidth="1"/>
    <col min="15" max="15" width="21.140625" style="37" bestFit="1" customWidth="1"/>
    <col min="16" max="16" width="0.5703125" style="37" customWidth="1"/>
    <col min="17" max="17" width="22.85546875" style="37" bestFit="1" customWidth="1"/>
    <col min="18" max="18" width="9.140625" style="37"/>
    <col min="19" max="19" width="12.7109375" style="37" bestFit="1" customWidth="1"/>
    <col min="20" max="16384" width="9.140625" style="37"/>
  </cols>
  <sheetData>
    <row r="1" spans="1:20" ht="21" customHeight="1">
      <c r="A1" s="339" t="s">
        <v>91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20" ht="18" customHeight="1">
      <c r="A2" s="339" t="s">
        <v>57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</row>
    <row r="3" spans="1:20" ht="19.5" customHeight="1">
      <c r="A3" s="339" t="str">
        <f>' سهام'!A3:W3</f>
        <v>برای ماه منتهی به 1401/05/31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</row>
    <row r="4" spans="1:20">
      <c r="A4" s="322" t="s">
        <v>29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</row>
    <row r="5" spans="1:20" ht="4.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0" ht="22.5" customHeight="1" thickBot="1">
      <c r="A6" s="210"/>
      <c r="B6" s="211"/>
      <c r="C6" s="357" t="s">
        <v>145</v>
      </c>
      <c r="D6" s="357"/>
      <c r="E6" s="357"/>
      <c r="F6" s="357"/>
      <c r="G6" s="357"/>
      <c r="H6" s="357"/>
      <c r="I6" s="357"/>
      <c r="J6" s="242"/>
      <c r="K6" s="357" t="s">
        <v>146</v>
      </c>
      <c r="L6" s="357"/>
      <c r="M6" s="357"/>
      <c r="N6" s="357"/>
      <c r="O6" s="357"/>
      <c r="P6" s="357"/>
      <c r="Q6" s="357"/>
    </row>
    <row r="7" spans="1:20" ht="15.75" customHeight="1">
      <c r="A7" s="351"/>
      <c r="B7" s="352"/>
      <c r="C7" s="354" t="s">
        <v>15</v>
      </c>
      <c r="D7" s="354"/>
      <c r="E7" s="354" t="s">
        <v>13</v>
      </c>
      <c r="F7" s="351"/>
      <c r="G7" s="354" t="s">
        <v>14</v>
      </c>
      <c r="H7" s="351"/>
      <c r="I7" s="354" t="s">
        <v>2</v>
      </c>
      <c r="J7" s="243"/>
      <c r="K7" s="354" t="s">
        <v>15</v>
      </c>
      <c r="L7" s="354"/>
      <c r="M7" s="354" t="s">
        <v>13</v>
      </c>
      <c r="N7" s="351"/>
      <c r="O7" s="354" t="s">
        <v>14</v>
      </c>
      <c r="P7" s="351"/>
      <c r="Q7" s="354" t="s">
        <v>2</v>
      </c>
    </row>
    <row r="8" spans="1:20" ht="12" customHeight="1">
      <c r="A8" s="352"/>
      <c r="B8" s="352"/>
      <c r="C8" s="355"/>
      <c r="D8" s="355"/>
      <c r="E8" s="355"/>
      <c r="F8" s="352"/>
      <c r="G8" s="355"/>
      <c r="H8" s="352"/>
      <c r="I8" s="355"/>
      <c r="J8" s="243"/>
      <c r="K8" s="355"/>
      <c r="L8" s="355"/>
      <c r="M8" s="355"/>
      <c r="N8" s="352"/>
      <c r="O8" s="355"/>
      <c r="P8" s="352"/>
      <c r="Q8" s="355"/>
    </row>
    <row r="9" spans="1:20" ht="14.25" customHeight="1" thickBot="1">
      <c r="A9" s="353"/>
      <c r="B9" s="353"/>
      <c r="C9" s="213" t="s">
        <v>66</v>
      </c>
      <c r="D9" s="356"/>
      <c r="E9" s="213" t="s">
        <v>61</v>
      </c>
      <c r="F9" s="353"/>
      <c r="G9" s="213" t="s">
        <v>62</v>
      </c>
      <c r="H9" s="353"/>
      <c r="I9" s="357"/>
      <c r="J9" s="214"/>
      <c r="K9" s="213" t="s">
        <v>66</v>
      </c>
      <c r="L9" s="356"/>
      <c r="M9" s="213" t="s">
        <v>61</v>
      </c>
      <c r="N9" s="353"/>
      <c r="O9" s="213" t="s">
        <v>62</v>
      </c>
      <c r="P9" s="353"/>
      <c r="Q9" s="357"/>
    </row>
    <row r="10" spans="1:20" ht="21" customHeight="1">
      <c r="A10" s="151" t="s">
        <v>124</v>
      </c>
      <c r="B10" s="184"/>
      <c r="C10" s="163">
        <v>3098232133</v>
      </c>
      <c r="D10" s="163"/>
      <c r="E10" s="163">
        <v>398527753</v>
      </c>
      <c r="F10" s="163"/>
      <c r="G10" s="163">
        <v>0</v>
      </c>
      <c r="H10" s="163"/>
      <c r="I10" s="163">
        <v>3496759886</v>
      </c>
      <c r="J10" s="163"/>
      <c r="K10" s="163">
        <v>8509564771</v>
      </c>
      <c r="L10" s="163"/>
      <c r="M10" s="163">
        <v>994506570</v>
      </c>
      <c r="N10" s="163"/>
      <c r="O10" s="163">
        <v>0</v>
      </c>
      <c r="P10" s="163"/>
      <c r="Q10" s="163">
        <f>K10+M10+O10</f>
        <v>9504071341</v>
      </c>
      <c r="T10" s="177"/>
    </row>
    <row r="11" spans="1:20" ht="21" customHeight="1">
      <c r="A11" s="151" t="s">
        <v>110</v>
      </c>
      <c r="B11" s="184"/>
      <c r="C11" s="163">
        <v>0</v>
      </c>
      <c r="D11" s="163"/>
      <c r="E11" s="163">
        <v>0</v>
      </c>
      <c r="F11" s="163"/>
      <c r="G11" s="163">
        <v>0</v>
      </c>
      <c r="H11" s="163"/>
      <c r="I11" s="163">
        <v>0</v>
      </c>
      <c r="J11" s="163"/>
      <c r="K11" s="163">
        <v>0</v>
      </c>
      <c r="L11" s="163"/>
      <c r="M11" s="163">
        <v>0</v>
      </c>
      <c r="N11" s="163"/>
      <c r="O11" s="163">
        <v>270731644</v>
      </c>
      <c r="P11" s="163"/>
      <c r="Q11" s="163">
        <f t="shared" ref="Q11:Q15" si="0">K11+M11+O11</f>
        <v>270731644</v>
      </c>
      <c r="T11" s="177"/>
    </row>
    <row r="12" spans="1:20" ht="21" customHeight="1">
      <c r="A12" s="151" t="s">
        <v>103</v>
      </c>
      <c r="B12" s="184"/>
      <c r="C12" s="163">
        <v>2459946575</v>
      </c>
      <c r="D12" s="163"/>
      <c r="E12" s="163">
        <v>-32523991</v>
      </c>
      <c r="F12" s="163"/>
      <c r="G12" s="163">
        <v>490600966</v>
      </c>
      <c r="H12" s="163"/>
      <c r="I12" s="163">
        <v>2918023550</v>
      </c>
      <c r="J12" s="163"/>
      <c r="K12" s="163">
        <v>16073089312</v>
      </c>
      <c r="L12" s="163"/>
      <c r="M12" s="163">
        <v>0</v>
      </c>
      <c r="N12" s="163"/>
      <c r="O12" s="163">
        <v>2650811049</v>
      </c>
      <c r="P12" s="163"/>
      <c r="Q12" s="163">
        <f t="shared" si="0"/>
        <v>18723900361</v>
      </c>
      <c r="T12" s="177"/>
    </row>
    <row r="13" spans="1:20" ht="21" customHeight="1">
      <c r="A13" s="151" t="s">
        <v>111</v>
      </c>
      <c r="B13" s="184"/>
      <c r="C13" s="163">
        <v>0</v>
      </c>
      <c r="D13" s="163"/>
      <c r="E13" s="163">
        <v>0</v>
      </c>
      <c r="F13" s="163"/>
      <c r="G13" s="163">
        <v>0</v>
      </c>
      <c r="H13" s="163"/>
      <c r="I13" s="163">
        <v>0</v>
      </c>
      <c r="J13" s="163"/>
      <c r="K13" s="163">
        <v>0</v>
      </c>
      <c r="L13" s="163"/>
      <c r="M13" s="163">
        <v>0</v>
      </c>
      <c r="N13" s="163"/>
      <c r="O13" s="163">
        <v>330243697</v>
      </c>
      <c r="P13" s="163"/>
      <c r="Q13" s="163">
        <f t="shared" si="0"/>
        <v>330243697</v>
      </c>
      <c r="T13" s="177"/>
    </row>
    <row r="14" spans="1:20" ht="21" customHeight="1">
      <c r="A14" s="151" t="s">
        <v>101</v>
      </c>
      <c r="B14" s="184"/>
      <c r="C14" s="163">
        <v>0</v>
      </c>
      <c r="D14" s="163"/>
      <c r="E14" s="163">
        <v>0</v>
      </c>
      <c r="F14" s="163"/>
      <c r="G14" s="163">
        <v>0</v>
      </c>
      <c r="H14" s="163"/>
      <c r="I14" s="163">
        <v>0</v>
      </c>
      <c r="J14" s="163"/>
      <c r="K14" s="163">
        <v>1342418150</v>
      </c>
      <c r="L14" s="163"/>
      <c r="M14" s="163">
        <v>0</v>
      </c>
      <c r="N14" s="163"/>
      <c r="O14" s="163">
        <v>351506075</v>
      </c>
      <c r="P14" s="163"/>
      <c r="Q14" s="163">
        <f t="shared" si="0"/>
        <v>1693924225</v>
      </c>
      <c r="T14" s="177"/>
    </row>
    <row r="15" spans="1:20" ht="21" customHeight="1">
      <c r="A15" s="151" t="s">
        <v>97</v>
      </c>
      <c r="B15" s="184"/>
      <c r="C15" s="163">
        <v>0</v>
      </c>
      <c r="D15" s="163"/>
      <c r="E15" s="163">
        <v>0</v>
      </c>
      <c r="F15" s="163"/>
      <c r="G15" s="163">
        <v>5700889</v>
      </c>
      <c r="H15" s="163"/>
      <c r="I15" s="163">
        <v>5700889</v>
      </c>
      <c r="J15" s="163"/>
      <c r="K15" s="163">
        <v>0</v>
      </c>
      <c r="L15" s="163"/>
      <c r="M15" s="163">
        <v>0</v>
      </c>
      <c r="N15" s="163"/>
      <c r="O15" s="163">
        <v>183166009</v>
      </c>
      <c r="P15" s="163"/>
      <c r="Q15" s="163">
        <f t="shared" si="0"/>
        <v>183166009</v>
      </c>
      <c r="T15" s="177"/>
    </row>
    <row r="16" spans="1:20" ht="21" customHeight="1" thickBot="1">
      <c r="A16" s="215" t="s">
        <v>2</v>
      </c>
      <c r="B16" s="216"/>
      <c r="C16" s="217">
        <f>SUM(C10:C15)</f>
        <v>5558178708</v>
      </c>
      <c r="D16" s="218">
        <f t="shared" ref="D16:P16" si="1">SUM(D10:D10)</f>
        <v>0</v>
      </c>
      <c r="E16" s="217">
        <f>SUM(E10:E15)</f>
        <v>366003762</v>
      </c>
      <c r="F16" s="218">
        <f t="shared" si="1"/>
        <v>0</v>
      </c>
      <c r="G16" s="217">
        <f>SUM(G10:G15)</f>
        <v>496301855</v>
      </c>
      <c r="H16" s="218">
        <f t="shared" si="1"/>
        <v>0</v>
      </c>
      <c r="I16" s="217">
        <f>SUM(I10:I15)</f>
        <v>6420484325</v>
      </c>
      <c r="J16" s="218">
        <f t="shared" si="1"/>
        <v>0</v>
      </c>
      <c r="K16" s="217">
        <f>SUM(K10:K15)</f>
        <v>25925072233</v>
      </c>
      <c r="L16" s="218">
        <f t="shared" si="1"/>
        <v>0</v>
      </c>
      <c r="M16" s="217">
        <f>SUM(M10:M15)</f>
        <v>994506570</v>
      </c>
      <c r="N16" s="218">
        <f t="shared" si="1"/>
        <v>0</v>
      </c>
      <c r="O16" s="217">
        <f>SUM(O10:O15)</f>
        <v>3786458474</v>
      </c>
      <c r="P16" s="218">
        <f t="shared" si="1"/>
        <v>0</v>
      </c>
      <c r="Q16" s="217">
        <f>SUM(Q10:Q15)</f>
        <v>30706037277</v>
      </c>
    </row>
    <row r="17" spans="1:17" ht="22.5" thickTop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s="163" customFormat="1"/>
    <row r="19" spans="1:17" s="163" customFormat="1"/>
    <row r="20" spans="1:17" s="163" customFormat="1">
      <c r="C20" s="237"/>
      <c r="E20" s="237"/>
    </row>
    <row r="21" spans="1:17">
      <c r="C21" s="177"/>
      <c r="E21" s="177"/>
    </row>
    <row r="22" spans="1:17">
      <c r="O22" s="219"/>
      <c r="Q22" s="219"/>
    </row>
    <row r="23" spans="1:17">
      <c r="O23" s="177"/>
      <c r="Q23" s="177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20"/>
  <sheetViews>
    <sheetView rightToLeft="1" view="pageBreakPreview" zoomScale="50" zoomScaleNormal="100" zoomScaleSheetLayoutView="50" workbookViewId="0">
      <selection activeCell="M8" sqref="M8:M9"/>
    </sheetView>
  </sheetViews>
  <sheetFormatPr defaultColWidth="9.140625" defaultRowHeight="15"/>
  <cols>
    <col min="1" max="1" width="49.85546875" style="66" customWidth="1"/>
    <col min="2" max="2" width="1.28515625" style="66" customWidth="1"/>
    <col min="3" max="3" width="26.5703125" style="74" customWidth="1"/>
    <col min="4" max="4" width="1" style="66" customWidth="1"/>
    <col min="5" max="5" width="28.42578125" style="75" customWidth="1"/>
    <col min="6" max="6" width="1.42578125" style="75" customWidth="1"/>
    <col min="7" max="7" width="26.5703125" style="75" customWidth="1"/>
    <col min="8" max="8" width="1" style="76" customWidth="1"/>
    <col min="9" max="9" width="28.42578125" style="76" customWidth="1"/>
    <col min="10" max="10" width="2" style="76" customWidth="1"/>
    <col min="11" max="11" width="28.5703125" style="77" customWidth="1"/>
    <col min="12" max="12" width="1.5703125" style="66" customWidth="1"/>
    <col min="13" max="13" width="28.42578125" style="74" bestFit="1" customWidth="1"/>
    <col min="14" max="14" width="0.85546875" style="74" customWidth="1"/>
    <col min="15" max="15" width="28.42578125" style="75" bestFit="1" customWidth="1"/>
    <col min="16" max="16" width="0.85546875" style="75" customWidth="1"/>
    <col min="17" max="17" width="28.42578125" style="75" bestFit="1" customWidth="1"/>
    <col min="18" max="18" width="0.85546875" style="75" customWidth="1"/>
    <col min="19" max="19" width="27.140625" style="75" customWidth="1"/>
    <col min="20" max="20" width="1.42578125" style="75" customWidth="1"/>
    <col min="21" max="21" width="29.85546875" style="77" customWidth="1"/>
    <col min="22" max="16384" width="9.140625" style="66"/>
  </cols>
  <sheetData>
    <row r="1" spans="1:21" ht="27.75">
      <c r="A1" s="366" t="s">
        <v>91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</row>
    <row r="2" spans="1:21" s="67" customFormat="1" ht="27.75">
      <c r="A2" s="367" t="s">
        <v>57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</row>
    <row r="3" spans="1:21" ht="27.75">
      <c r="A3" s="366" t="str">
        <f>' سهام'!A3:W3</f>
        <v>برای ماه منتهی به 1401/05/31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</row>
    <row r="5" spans="1:21" s="68" customFormat="1" ht="24.75">
      <c r="A5" s="373" t="s">
        <v>28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</row>
    <row r="6" spans="1:21" s="68" customFormat="1" ht="9.75" customHeight="1">
      <c r="C6" s="63"/>
      <c r="E6" s="69"/>
      <c r="F6" s="69"/>
      <c r="G6" s="69"/>
      <c r="H6" s="70"/>
      <c r="I6" s="70"/>
      <c r="J6" s="70"/>
      <c r="K6" s="71"/>
      <c r="M6" s="63"/>
      <c r="N6" s="63"/>
      <c r="O6" s="69"/>
      <c r="P6" s="69"/>
      <c r="Q6" s="69"/>
      <c r="R6" s="69"/>
      <c r="S6" s="69"/>
      <c r="T6" s="69"/>
      <c r="U6" s="71"/>
    </row>
    <row r="7" spans="1:21" s="68" customFormat="1" ht="27" customHeight="1" thickBot="1">
      <c r="A7" s="72"/>
      <c r="B7" s="28"/>
      <c r="C7" s="358" t="s">
        <v>145</v>
      </c>
      <c r="D7" s="358"/>
      <c r="E7" s="358"/>
      <c r="F7" s="358"/>
      <c r="G7" s="358"/>
      <c r="H7" s="358"/>
      <c r="I7" s="358"/>
      <c r="J7" s="358"/>
      <c r="K7" s="358"/>
      <c r="L7" s="28"/>
      <c r="M7" s="358" t="s">
        <v>146</v>
      </c>
      <c r="N7" s="358"/>
      <c r="O7" s="358"/>
      <c r="P7" s="358"/>
      <c r="Q7" s="358"/>
      <c r="R7" s="358"/>
      <c r="S7" s="358"/>
      <c r="T7" s="358"/>
      <c r="U7" s="358"/>
    </row>
    <row r="8" spans="1:21" s="43" customFormat="1" ht="24.75" customHeight="1">
      <c r="A8" s="360" t="s">
        <v>24</v>
      </c>
      <c r="B8" s="360"/>
      <c r="C8" s="368" t="s">
        <v>12</v>
      </c>
      <c r="D8" s="362"/>
      <c r="E8" s="370" t="s">
        <v>13</v>
      </c>
      <c r="F8" s="363"/>
      <c r="G8" s="370" t="s">
        <v>14</v>
      </c>
      <c r="H8" s="377"/>
      <c r="I8" s="372" t="s">
        <v>2</v>
      </c>
      <c r="J8" s="372"/>
      <c r="K8" s="372"/>
      <c r="L8" s="359"/>
      <c r="M8" s="368" t="s">
        <v>12</v>
      </c>
      <c r="N8" s="374"/>
      <c r="O8" s="370" t="s">
        <v>13</v>
      </c>
      <c r="P8" s="363"/>
      <c r="Q8" s="370" t="s">
        <v>14</v>
      </c>
      <c r="R8" s="363"/>
      <c r="S8" s="372" t="s">
        <v>2</v>
      </c>
      <c r="T8" s="372"/>
      <c r="U8" s="372"/>
    </row>
    <row r="9" spans="1:21" s="43" customFormat="1" ht="6" customHeight="1" thickBot="1">
      <c r="A9" s="360"/>
      <c r="B9" s="360"/>
      <c r="C9" s="369"/>
      <c r="D9" s="360"/>
      <c r="E9" s="371"/>
      <c r="F9" s="364"/>
      <c r="G9" s="371"/>
      <c r="H9" s="378"/>
      <c r="I9" s="358"/>
      <c r="J9" s="358"/>
      <c r="K9" s="358"/>
      <c r="L9" s="359"/>
      <c r="M9" s="369"/>
      <c r="N9" s="375"/>
      <c r="O9" s="371"/>
      <c r="P9" s="364"/>
      <c r="Q9" s="371"/>
      <c r="R9" s="364"/>
      <c r="S9" s="358"/>
      <c r="T9" s="358"/>
      <c r="U9" s="358"/>
    </row>
    <row r="10" spans="1:21" s="43" customFormat="1" ht="42.75" customHeight="1" thickBot="1">
      <c r="A10" s="361"/>
      <c r="B10" s="359"/>
      <c r="C10" s="79" t="s">
        <v>60</v>
      </c>
      <c r="D10" s="359"/>
      <c r="E10" s="80" t="s">
        <v>61</v>
      </c>
      <c r="F10" s="365"/>
      <c r="G10" s="80" t="s">
        <v>62</v>
      </c>
      <c r="H10" s="379"/>
      <c r="I10" s="29" t="s">
        <v>6</v>
      </c>
      <c r="J10" s="29"/>
      <c r="K10" s="78" t="s">
        <v>19</v>
      </c>
      <c r="L10" s="359"/>
      <c r="M10" s="79" t="s">
        <v>60</v>
      </c>
      <c r="N10" s="376"/>
      <c r="O10" s="80" t="s">
        <v>61</v>
      </c>
      <c r="P10" s="365"/>
      <c r="Q10" s="80" t="s">
        <v>62</v>
      </c>
      <c r="R10" s="365"/>
      <c r="S10" s="30" t="s">
        <v>6</v>
      </c>
      <c r="T10" s="30"/>
      <c r="U10" s="78" t="s">
        <v>19</v>
      </c>
    </row>
    <row r="11" spans="1:21" s="47" customFormat="1" ht="30.75">
      <c r="A11" s="100" t="s">
        <v>96</v>
      </c>
      <c r="C11" s="58">
        <v>0</v>
      </c>
      <c r="D11" s="58"/>
      <c r="E11" s="58">
        <v>0</v>
      </c>
      <c r="F11" s="58"/>
      <c r="G11" s="58">
        <v>0</v>
      </c>
      <c r="H11" s="58"/>
      <c r="I11" s="52">
        <f>C11+E11+G11</f>
        <v>0</v>
      </c>
      <c r="J11" s="90"/>
      <c r="K11" s="91">
        <v>0</v>
      </c>
      <c r="L11" s="90"/>
      <c r="M11" s="58">
        <v>0</v>
      </c>
      <c r="N11" s="52"/>
      <c r="O11" s="52">
        <v>0</v>
      </c>
      <c r="P11" s="52"/>
      <c r="Q11" s="52">
        <v>0</v>
      </c>
      <c r="R11" s="52"/>
      <c r="S11" s="52">
        <f>M11+O11+Q11</f>
        <v>0</v>
      </c>
      <c r="T11" s="6"/>
      <c r="U11" s="91"/>
    </row>
    <row r="12" spans="1:21" s="73" customFormat="1" ht="25.5" customHeight="1" thickBot="1">
      <c r="C12" s="64">
        <f>SUM(C11:C11)</f>
        <v>0</v>
      </c>
      <c r="D12" s="92">
        <v>0</v>
      </c>
      <c r="E12" s="64">
        <f>SUM(E11:E11)</f>
        <v>0</v>
      </c>
      <c r="F12" s="92">
        <v>0</v>
      </c>
      <c r="G12" s="64">
        <f>SUM(G11:G11)</f>
        <v>0</v>
      </c>
      <c r="H12" s="92">
        <v>0</v>
      </c>
      <c r="I12" s="64">
        <f>SUM(I11:I11)</f>
        <v>0</v>
      </c>
      <c r="J12" s="93">
        <v>0</v>
      </c>
      <c r="K12" s="89">
        <f>SUM(K11:K11)</f>
        <v>0</v>
      </c>
      <c r="L12" s="94"/>
      <c r="M12" s="64">
        <f>SUM(M11:M11)</f>
        <v>0</v>
      </c>
      <c r="N12" s="52"/>
      <c r="O12" s="64">
        <f>SUM(O11:O11)</f>
        <v>0</v>
      </c>
      <c r="P12" s="52"/>
      <c r="Q12" s="64">
        <f>SUM(Q11:Q11)</f>
        <v>0</v>
      </c>
      <c r="R12" s="52"/>
      <c r="S12" s="64">
        <f>SUM(S11:S11)</f>
        <v>0</v>
      </c>
      <c r="T12" s="65"/>
      <c r="U12" s="89">
        <f>SUM(U11:U11)</f>
        <v>0</v>
      </c>
    </row>
    <row r="13" spans="1:21" ht="25.5" customHeight="1" thickTop="1">
      <c r="D13" s="52">
        <v>0</v>
      </c>
      <c r="F13" s="52">
        <v>0</v>
      </c>
      <c r="H13" s="52">
        <v>0</v>
      </c>
      <c r="J13" s="6">
        <v>0</v>
      </c>
      <c r="L13" s="47"/>
      <c r="N13" s="52"/>
      <c r="O13" s="76"/>
      <c r="P13" s="52"/>
      <c r="Q13" s="76"/>
      <c r="R13" s="52"/>
      <c r="S13" s="76"/>
      <c r="T13" s="76"/>
    </row>
    <row r="14" spans="1:21" s="85" customFormat="1" ht="33"/>
    <row r="15" spans="1:21" s="85" customFormat="1" ht="33"/>
    <row r="16" spans="1:21" s="85" customFormat="1" ht="33"/>
    <row r="20" spans="4:8" ht="33">
      <c r="D20" s="86"/>
      <c r="E20" s="87"/>
      <c r="F20" s="87"/>
      <c r="G20" s="87"/>
      <c r="H20" s="88"/>
    </row>
  </sheetData>
  <autoFilter ref="A10:U10" xr:uid="{00000000-0009-0000-0000-00000B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</sheetPr>
  <dimension ref="A1:G22"/>
  <sheetViews>
    <sheetView rightToLeft="1" view="pageBreakPreview" zoomScaleNormal="100" zoomScaleSheetLayoutView="100" workbookViewId="0">
      <selection activeCell="C6" sqref="C6:E7"/>
    </sheetView>
  </sheetViews>
  <sheetFormatPr defaultColWidth="9.140625" defaultRowHeight="18"/>
  <cols>
    <col min="1" max="1" width="32.42578125" style="48" customWidth="1"/>
    <col min="2" max="2" width="1.42578125" style="48" customWidth="1"/>
    <col min="3" max="3" width="17.7109375" style="48" bestFit="1" customWidth="1"/>
    <col min="4" max="4" width="0.85546875" style="48" customWidth="1"/>
    <col min="5" max="5" width="18.140625" style="48" customWidth="1"/>
    <col min="6" max="6" width="16.5703125" style="48" customWidth="1"/>
    <col min="7" max="16384" width="9.140625" style="48"/>
  </cols>
  <sheetData>
    <row r="1" spans="1:6" s="36" customFormat="1" ht="18.75">
      <c r="A1" s="320" t="s">
        <v>91</v>
      </c>
      <c r="B1" s="320"/>
      <c r="C1" s="320"/>
      <c r="D1" s="320"/>
      <c r="E1" s="320"/>
    </row>
    <row r="2" spans="1:6" s="36" customFormat="1" ht="18.75">
      <c r="A2" s="320" t="s">
        <v>57</v>
      </c>
      <c r="B2" s="320"/>
      <c r="C2" s="320"/>
      <c r="D2" s="320"/>
      <c r="E2" s="320"/>
    </row>
    <row r="3" spans="1:6" s="36" customFormat="1" ht="18.75">
      <c r="A3" s="320" t="str">
        <f>' سهام'!A3:W3</f>
        <v>برای ماه منتهی به 1401/05/31</v>
      </c>
      <c r="B3" s="320"/>
      <c r="C3" s="320"/>
      <c r="D3" s="320"/>
      <c r="E3" s="320"/>
    </row>
    <row r="4" spans="1:6" ht="18.75">
      <c r="A4" s="322" t="s">
        <v>31</v>
      </c>
      <c r="B4" s="322"/>
      <c r="C4" s="322"/>
      <c r="D4" s="322"/>
      <c r="E4" s="322"/>
    </row>
    <row r="5" spans="1:6" ht="49.5" customHeight="1" thickBot="1">
      <c r="A5" s="210"/>
      <c r="B5" s="211"/>
      <c r="C5" s="244" t="s">
        <v>145</v>
      </c>
      <c r="D5" s="242"/>
      <c r="E5" s="244" t="s">
        <v>150</v>
      </c>
    </row>
    <row r="6" spans="1:6" ht="18.75">
      <c r="A6" s="351"/>
      <c r="B6" s="352"/>
      <c r="C6" s="354" t="s">
        <v>6</v>
      </c>
      <c r="D6" s="276"/>
      <c r="E6" s="354" t="s">
        <v>6</v>
      </c>
    </row>
    <row r="7" spans="1:6" ht="18.75" thickBot="1">
      <c r="A7" s="353"/>
      <c r="B7" s="353"/>
      <c r="C7" s="357"/>
      <c r="D7" s="214"/>
      <c r="E7" s="357"/>
    </row>
    <row r="8" spans="1:6" ht="25.9" customHeight="1">
      <c r="A8" s="231" t="s">
        <v>112</v>
      </c>
      <c r="B8" s="184"/>
      <c r="C8" s="155">
        <v>1458611</v>
      </c>
      <c r="D8" s="155"/>
      <c r="E8" s="155">
        <v>18552708</v>
      </c>
    </row>
    <row r="9" spans="1:6" ht="18.75" thickBot="1">
      <c r="A9" s="232" t="s">
        <v>2</v>
      </c>
      <c r="B9" s="242"/>
      <c r="C9" s="229">
        <f>SUM(C8)</f>
        <v>1458611</v>
      </c>
      <c r="D9" s="155"/>
      <c r="E9" s="229">
        <f>SUM(E8)</f>
        <v>18552708</v>
      </c>
    </row>
    <row r="10" spans="1:6" ht="18.75" thickTop="1">
      <c r="D10" s="155"/>
    </row>
    <row r="11" spans="1:6">
      <c r="D11" s="155"/>
    </row>
    <row r="12" spans="1:6">
      <c r="E12" s="159"/>
    </row>
    <row r="14" spans="1:6">
      <c r="C14" s="159"/>
      <c r="E14" s="158"/>
    </row>
    <row r="16" spans="1:6">
      <c r="F16" s="266"/>
    </row>
    <row r="19" spans="6:7">
      <c r="F19" s="266"/>
      <c r="G19" s="158"/>
    </row>
    <row r="22" spans="6:7">
      <c r="F22" s="266"/>
      <c r="G22" s="158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7"/>
  <sheetViews>
    <sheetView rightToLeft="1" view="pageBreakPreview" zoomScale="90" zoomScaleNormal="100" zoomScaleSheetLayoutView="90" workbookViewId="0">
      <selection activeCell="E7" sqref="E7:I7"/>
    </sheetView>
  </sheetViews>
  <sheetFormatPr defaultColWidth="9.140625" defaultRowHeight="21.75"/>
  <cols>
    <col min="1" max="1" width="32.140625" style="37" customWidth="1"/>
    <col min="2" max="2" width="0.7109375" style="37" customWidth="1"/>
    <col min="3" max="3" width="22.85546875" style="37" customWidth="1"/>
    <col min="4" max="4" width="0.7109375" style="37" customWidth="1"/>
    <col min="5" max="5" width="18.42578125" style="165" customWidth="1"/>
    <col min="6" max="6" width="1.42578125" style="165" customWidth="1"/>
    <col min="7" max="7" width="21.7109375" style="165" customWidth="1"/>
    <col min="8" max="8" width="1.42578125" style="165" customWidth="1"/>
    <col min="9" max="9" width="19.5703125" style="165" customWidth="1"/>
    <col min="10" max="10" width="1.28515625" style="37" customWidth="1"/>
    <col min="11" max="11" width="22" style="37" customWidth="1"/>
    <col min="12" max="12" width="0.7109375" style="37" customWidth="1"/>
    <col min="13" max="13" width="13.42578125" style="37" bestFit="1" customWidth="1"/>
    <col min="14" max="14" width="11.28515625" style="37" bestFit="1" customWidth="1"/>
    <col min="15" max="16384" width="9.140625" style="37"/>
  </cols>
  <sheetData>
    <row r="1" spans="1:14" ht="22.5">
      <c r="A1" s="339" t="s">
        <v>91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</row>
    <row r="2" spans="1:14" ht="22.5">
      <c r="A2" s="339" t="s">
        <v>57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4" ht="22.5">
      <c r="A3" s="339" t="str">
        <f>' سهام'!A3:W3</f>
        <v>برای ماه منتهی به 1401/05/31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1:14">
      <c r="A4" s="322" t="s">
        <v>30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</row>
    <row r="5" spans="1:14" ht="22.5" thickBot="1">
      <c r="A5" s="140"/>
      <c r="B5" s="140"/>
      <c r="C5" s="140"/>
      <c r="D5" s="48"/>
      <c r="E5" s="141"/>
      <c r="F5" s="141"/>
      <c r="G5" s="141"/>
      <c r="H5" s="141"/>
      <c r="I5" s="141"/>
      <c r="J5" s="140"/>
      <c r="K5" s="140"/>
      <c r="L5" s="140"/>
    </row>
    <row r="6" spans="1:14" ht="37.5" customHeight="1" thickBot="1">
      <c r="A6" s="380" t="s">
        <v>20</v>
      </c>
      <c r="B6" s="380"/>
      <c r="C6" s="380"/>
      <c r="D6" s="220"/>
      <c r="E6" s="381" t="s">
        <v>145</v>
      </c>
      <c r="F6" s="381"/>
      <c r="G6" s="381"/>
      <c r="H6" s="381"/>
      <c r="I6" s="380" t="s">
        <v>146</v>
      </c>
      <c r="J6" s="380"/>
      <c r="K6" s="380"/>
      <c r="L6" s="380"/>
      <c r="M6" s="221"/>
    </row>
    <row r="7" spans="1:14" ht="37.5">
      <c r="A7" s="222" t="s">
        <v>16</v>
      </c>
      <c r="B7" s="220"/>
      <c r="C7" s="222" t="s">
        <v>9</v>
      </c>
      <c r="D7" s="212"/>
      <c r="E7" s="223" t="s">
        <v>17</v>
      </c>
      <c r="F7" s="224"/>
      <c r="G7" s="223" t="s">
        <v>18</v>
      </c>
      <c r="H7" s="225"/>
      <c r="I7" s="223" t="s">
        <v>17</v>
      </c>
      <c r="J7" s="145"/>
      <c r="K7" s="222" t="s">
        <v>18</v>
      </c>
      <c r="L7" s="145"/>
      <c r="M7" s="216"/>
    </row>
    <row r="8" spans="1:14" ht="27" customHeight="1">
      <c r="A8" s="226" t="s">
        <v>92</v>
      </c>
      <c r="B8" s="184"/>
      <c r="C8" s="152" t="s">
        <v>93</v>
      </c>
      <c r="D8" s="184"/>
      <c r="E8" s="155">
        <v>66478502</v>
      </c>
      <c r="F8" s="184"/>
      <c r="G8" s="227">
        <f>E8/E14</f>
        <v>3.2901145031624682E-2</v>
      </c>
      <c r="H8" s="184"/>
      <c r="I8" s="155">
        <v>12183285347</v>
      </c>
      <c r="J8" s="184"/>
      <c r="K8" s="227">
        <f>I8/I14</f>
        <v>0.51189891748568372</v>
      </c>
      <c r="L8" s="145"/>
      <c r="M8" s="255"/>
      <c r="N8" s="177"/>
    </row>
    <row r="9" spans="1:14" ht="27" customHeight="1">
      <c r="A9" s="226" t="s">
        <v>106</v>
      </c>
      <c r="B9" s="184"/>
      <c r="C9" s="254" t="s">
        <v>147</v>
      </c>
      <c r="D9" s="184"/>
      <c r="E9" s="155">
        <v>162820</v>
      </c>
      <c r="F9" s="184"/>
      <c r="G9" s="227">
        <f>E9/E14</f>
        <v>8.0581906524445021E-5</v>
      </c>
      <c r="H9" s="184"/>
      <c r="I9" s="155">
        <v>169426</v>
      </c>
      <c r="J9" s="184"/>
      <c r="K9" s="227">
        <f>I9/I14</f>
        <v>7.1186862593910687E-6</v>
      </c>
      <c r="L9" s="252"/>
      <c r="M9" s="255"/>
      <c r="N9" s="177"/>
    </row>
    <row r="10" spans="1:14" ht="27" customHeight="1">
      <c r="A10" s="226" t="s">
        <v>107</v>
      </c>
      <c r="B10" s="184"/>
      <c r="C10" s="253" t="s">
        <v>148</v>
      </c>
      <c r="D10" s="184"/>
      <c r="E10" s="155">
        <v>167062200</v>
      </c>
      <c r="F10" s="184"/>
      <c r="G10" s="227">
        <f>E10/E14</f>
        <v>8.2681430930893862E-2</v>
      </c>
      <c r="H10" s="184"/>
      <c r="I10" s="155">
        <v>9829873896</v>
      </c>
      <c r="J10" s="184"/>
      <c r="K10" s="227">
        <f>I10/I14</f>
        <v>0.41301682289024205</v>
      </c>
      <c r="L10" s="145"/>
      <c r="M10" s="255"/>
      <c r="N10" s="177"/>
    </row>
    <row r="11" spans="1:14" ht="27" customHeight="1">
      <c r="A11" s="226" t="s">
        <v>133</v>
      </c>
      <c r="B11" s="184"/>
      <c r="C11" s="253" t="s">
        <v>149</v>
      </c>
      <c r="D11" s="184"/>
      <c r="E11" s="155">
        <v>406849311</v>
      </c>
      <c r="F11" s="184"/>
      <c r="G11" s="227">
        <f>E11/E14</f>
        <v>0.20135544250421852</v>
      </c>
      <c r="H11" s="184"/>
      <c r="I11" s="155">
        <v>406849311</v>
      </c>
      <c r="J11" s="184"/>
      <c r="K11" s="227">
        <f>I11/I14</f>
        <v>1.7094381026869686E-2</v>
      </c>
      <c r="L11" s="265"/>
      <c r="M11" s="255"/>
      <c r="N11" s="177"/>
    </row>
    <row r="12" spans="1:14" ht="27" customHeight="1">
      <c r="A12" s="226" t="s">
        <v>135</v>
      </c>
      <c r="B12" s="184"/>
      <c r="C12" s="254">
        <v>12485068674801</v>
      </c>
      <c r="D12" s="184"/>
      <c r="E12" s="155">
        <v>170136990</v>
      </c>
      <c r="F12" s="184"/>
      <c r="G12" s="227">
        <f>E12/E14</f>
        <v>8.420318771975456E-2</v>
      </c>
      <c r="H12" s="184"/>
      <c r="I12" s="155">
        <v>170136990</v>
      </c>
      <c r="J12" s="184"/>
      <c r="K12" s="227">
        <f>I12/I14</f>
        <v>7.148559565398201E-3</v>
      </c>
      <c r="L12" s="265"/>
      <c r="M12" s="255"/>
      <c r="N12" s="177"/>
    </row>
    <row r="13" spans="1:14" ht="27" customHeight="1" thickBot="1">
      <c r="A13" s="226" t="s">
        <v>134</v>
      </c>
      <c r="B13" s="184"/>
      <c r="C13" s="254">
        <v>12428368674802</v>
      </c>
      <c r="D13" s="184"/>
      <c r="E13" s="155">
        <v>1209863016</v>
      </c>
      <c r="F13" s="184"/>
      <c r="G13" s="227">
        <f>E13/E14</f>
        <v>0.59877821190698399</v>
      </c>
      <c r="H13" s="184"/>
      <c r="I13" s="155">
        <v>1209863016</v>
      </c>
      <c r="J13" s="184"/>
      <c r="K13" s="227">
        <f>I13/I14</f>
        <v>5.0834200345546948E-2</v>
      </c>
      <c r="L13" s="265"/>
      <c r="M13" s="255"/>
      <c r="N13" s="177"/>
    </row>
    <row r="14" spans="1:14" ht="22.5" thickBot="1">
      <c r="A14" s="215" t="s">
        <v>2</v>
      </c>
      <c r="B14" s="216"/>
      <c r="D14" s="228"/>
      <c r="E14" s="229">
        <f>SUM(E8:E13)</f>
        <v>2020552839</v>
      </c>
      <c r="F14" s="184"/>
      <c r="G14" s="230">
        <f>SUM(G8:G13)</f>
        <v>1</v>
      </c>
      <c r="H14" s="184"/>
      <c r="I14" s="229">
        <f>SUM(I8:I13)</f>
        <v>23800177986</v>
      </c>
      <c r="J14" s="184"/>
      <c r="K14" s="230">
        <f>SUM(K8:K13)</f>
        <v>1</v>
      </c>
      <c r="L14" s="145"/>
      <c r="M14" s="216"/>
    </row>
    <row r="15" spans="1:14" ht="22.5" thickTop="1">
      <c r="F15" s="184"/>
      <c r="H15" s="184"/>
      <c r="J15" s="184"/>
    </row>
    <row r="17" spans="5:9">
      <c r="E17" s="163"/>
      <c r="I17" s="163"/>
    </row>
  </sheetData>
  <autoFilter ref="A7:M7" xr:uid="{00000000-0009-0000-0000-00000C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E20" sqref="E20"/>
    </sheetView>
  </sheetViews>
  <sheetFormatPr defaultColWidth="9.140625" defaultRowHeight="30.75"/>
  <cols>
    <col min="1" max="1" width="36.7109375" style="47" customWidth="1"/>
    <col min="2" max="2" width="1.85546875" style="47" customWidth="1"/>
    <col min="3" max="3" width="22.5703125" style="52" bestFit="1" customWidth="1"/>
    <col min="4" max="4" width="1.140625" style="52" customWidth="1"/>
    <col min="5" max="5" width="32" style="52" bestFit="1" customWidth="1"/>
    <col min="6" max="6" width="1.42578125" style="52" customWidth="1"/>
    <col min="7" max="7" width="32.140625" style="52" customWidth="1"/>
    <col min="8" max="8" width="1.5703125" style="52" customWidth="1"/>
    <col min="9" max="9" width="20.5703125" style="52" bestFit="1" customWidth="1"/>
    <col min="10" max="10" width="29.140625" style="52" bestFit="1" customWidth="1"/>
    <col min="11" max="11" width="1.42578125" style="52" customWidth="1"/>
    <col min="12" max="12" width="20.7109375" style="52" customWidth="1"/>
    <col min="13" max="13" width="29.140625" style="52" customWidth="1"/>
    <col min="14" max="14" width="1.140625" style="52" customWidth="1"/>
    <col min="15" max="15" width="22.5703125" style="52" bestFit="1" customWidth="1"/>
    <col min="16" max="16" width="1.42578125" style="52" customWidth="1"/>
    <col min="17" max="17" width="18.7109375" style="52" customWidth="1"/>
    <col min="18" max="18" width="1.5703125" style="52" customWidth="1"/>
    <col min="19" max="19" width="32" style="52" bestFit="1" customWidth="1"/>
    <col min="20" max="20" width="1.85546875" style="52" customWidth="1"/>
    <col min="21" max="21" width="37.42578125" style="52" bestFit="1" customWidth="1"/>
    <col min="22" max="22" width="1.5703125" style="47" customWidth="1"/>
    <col min="23" max="23" width="21.85546875" style="59" customWidth="1"/>
    <col min="24" max="24" width="10.140625" style="47" bestFit="1" customWidth="1"/>
    <col min="25" max="16384" width="9.140625" style="47"/>
  </cols>
  <sheetData>
    <row r="1" spans="1:23" ht="31.5">
      <c r="A1" s="290" t="s">
        <v>91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</row>
    <row r="2" spans="1:23" ht="31.5">
      <c r="A2" s="290" t="s">
        <v>51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</row>
    <row r="3" spans="1:23" ht="31.5">
      <c r="A3" s="290" t="s">
        <v>130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</row>
    <row r="4" spans="1:23" ht="31.5">
      <c r="A4" s="297" t="s">
        <v>25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</row>
    <row r="5" spans="1:23" ht="31.5">
      <c r="A5" s="297" t="s">
        <v>26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</row>
    <row r="7" spans="1:23" ht="36.75" customHeight="1" thickBot="1">
      <c r="A7" s="1"/>
      <c r="B7" s="2"/>
      <c r="C7" s="282" t="s">
        <v>128</v>
      </c>
      <c r="D7" s="282"/>
      <c r="E7" s="282"/>
      <c r="F7" s="282"/>
      <c r="G7" s="282"/>
      <c r="H7" s="3"/>
      <c r="I7" s="298" t="s">
        <v>7</v>
      </c>
      <c r="J7" s="298"/>
      <c r="K7" s="298"/>
      <c r="L7" s="298"/>
      <c r="M7" s="298"/>
      <c r="O7" s="283" t="s">
        <v>131</v>
      </c>
      <c r="P7" s="283"/>
      <c r="Q7" s="283"/>
      <c r="R7" s="283"/>
      <c r="S7" s="283"/>
      <c r="T7" s="283"/>
      <c r="U7" s="283"/>
      <c r="V7" s="283"/>
      <c r="W7" s="283"/>
    </row>
    <row r="8" spans="1:23" ht="29.25" customHeight="1">
      <c r="A8" s="291" t="s">
        <v>1</v>
      </c>
      <c r="B8" s="4"/>
      <c r="C8" s="296" t="s">
        <v>3</v>
      </c>
      <c r="D8" s="284"/>
      <c r="E8" s="296" t="s">
        <v>0</v>
      </c>
      <c r="F8" s="284"/>
      <c r="G8" s="286" t="s">
        <v>21</v>
      </c>
      <c r="H8" s="51"/>
      <c r="I8" s="293" t="s">
        <v>4</v>
      </c>
      <c r="J8" s="293"/>
      <c r="K8" s="53"/>
      <c r="L8" s="293" t="s">
        <v>5</v>
      </c>
      <c r="M8" s="293"/>
      <c r="O8" s="294" t="s">
        <v>3</v>
      </c>
      <c r="P8" s="284"/>
      <c r="Q8" s="286" t="s">
        <v>33</v>
      </c>
      <c r="R8" s="50"/>
      <c r="S8" s="294" t="s">
        <v>0</v>
      </c>
      <c r="T8" s="284"/>
      <c r="U8" s="286" t="s">
        <v>21</v>
      </c>
      <c r="V8" s="5"/>
      <c r="W8" s="288" t="s">
        <v>22</v>
      </c>
    </row>
    <row r="9" spans="1:23" ht="49.5" customHeight="1" thickBot="1">
      <c r="A9" s="292"/>
      <c r="B9" s="4"/>
      <c r="C9" s="295"/>
      <c r="D9" s="285"/>
      <c r="E9" s="295"/>
      <c r="F9" s="285"/>
      <c r="G9" s="287"/>
      <c r="H9" s="51"/>
      <c r="I9" s="54" t="s">
        <v>3</v>
      </c>
      <c r="J9" s="54" t="s">
        <v>0</v>
      </c>
      <c r="K9" s="53"/>
      <c r="L9" s="54" t="s">
        <v>3</v>
      </c>
      <c r="M9" s="54" t="s">
        <v>50</v>
      </c>
      <c r="O9" s="295"/>
      <c r="P9" s="284"/>
      <c r="Q9" s="287"/>
      <c r="R9" s="50"/>
      <c r="S9" s="295"/>
      <c r="T9" s="284"/>
      <c r="U9" s="287"/>
      <c r="V9" s="5"/>
      <c r="W9" s="289"/>
    </row>
    <row r="10" spans="1:23" ht="28.5" customHeight="1" thickBot="1">
      <c r="A10" s="102" t="s">
        <v>96</v>
      </c>
      <c r="C10" s="52">
        <v>0</v>
      </c>
      <c r="E10" s="52">
        <v>0</v>
      </c>
      <c r="G10" s="52">
        <v>0</v>
      </c>
      <c r="I10" s="52">
        <v>0</v>
      </c>
      <c r="J10" s="52">
        <v>0</v>
      </c>
      <c r="K10" s="6"/>
      <c r="L10" s="52">
        <v>0</v>
      </c>
      <c r="M10" s="52">
        <v>0</v>
      </c>
      <c r="O10" s="52">
        <v>0</v>
      </c>
      <c r="Q10" s="52">
        <v>0</v>
      </c>
      <c r="S10" s="52">
        <v>0</v>
      </c>
      <c r="U10" s="52">
        <v>0</v>
      </c>
      <c r="V10" s="6"/>
      <c r="W10" s="84">
        <f>U10/درآمدها!$J$5</f>
        <v>0</v>
      </c>
    </row>
    <row r="11" spans="1:23" ht="42" customHeight="1" thickBot="1">
      <c r="A11" s="47" t="s">
        <v>2</v>
      </c>
      <c r="B11" s="4"/>
      <c r="D11" s="55">
        <f>SUM(D10:D10)</f>
        <v>0</v>
      </c>
      <c r="E11" s="55">
        <f>SUM(E10:E10)</f>
        <v>0</v>
      </c>
      <c r="G11" s="55">
        <f>SUM(G10:G10)</f>
        <v>0</v>
      </c>
      <c r="J11" s="55">
        <f>SUM(J10:J10)</f>
        <v>0</v>
      </c>
      <c r="M11" s="55">
        <f>SUM(M10:M10)</f>
        <v>0</v>
      </c>
      <c r="S11" s="55">
        <f>SUM(S10:S10)</f>
        <v>0</v>
      </c>
      <c r="U11" s="56">
        <f>SUM(U10:U10)</f>
        <v>0</v>
      </c>
      <c r="W11" s="57">
        <f>SUM(W10:W10)</f>
        <v>0</v>
      </c>
    </row>
    <row r="12" spans="1:23" ht="31.5" thickTop="1">
      <c r="U12" s="58"/>
    </row>
    <row r="14" spans="1:23">
      <c r="E14" s="98"/>
      <c r="G14" s="98"/>
      <c r="S14" s="98"/>
      <c r="U14" s="98"/>
    </row>
    <row r="16" spans="1:23">
      <c r="E16" s="98"/>
      <c r="G16" s="98"/>
      <c r="S16" s="98"/>
      <c r="U16" s="98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4"/>
  <sheetViews>
    <sheetView rightToLeft="1" view="pageBreakPreview" zoomScale="51" zoomScaleNormal="100" zoomScaleSheetLayoutView="51" workbookViewId="0">
      <selection activeCell="W11" sqref="W11"/>
    </sheetView>
  </sheetViews>
  <sheetFormatPr defaultColWidth="9.140625" defaultRowHeight="15.75"/>
  <cols>
    <col min="1" max="1" width="45.7109375" style="118" customWidth="1"/>
    <col min="2" max="2" width="0.5703125" style="118" customWidth="1"/>
    <col min="3" max="3" width="12.5703125" style="118" customWidth="1"/>
    <col min="4" max="4" width="0.5703125" style="118" customWidth="1"/>
    <col min="5" max="5" width="29.140625" style="118" customWidth="1"/>
    <col min="6" max="6" width="0.5703125" style="118" customWidth="1"/>
    <col min="7" max="7" width="26.7109375" style="118" bestFit="1" customWidth="1"/>
    <col min="8" max="8" width="0.5703125" style="118" customWidth="1"/>
    <col min="9" max="9" width="22.5703125" style="118" bestFit="1" customWidth="1"/>
    <col min="10" max="10" width="0.42578125" style="118" customWidth="1"/>
    <col min="11" max="11" width="23.140625" style="118" bestFit="1" customWidth="1"/>
    <col min="12" max="12" width="0.7109375" style="118" customWidth="1"/>
    <col min="13" max="13" width="19.42578125" style="118" bestFit="1" customWidth="1"/>
    <col min="14" max="14" width="1.140625" style="118" customWidth="1"/>
    <col min="15" max="15" width="36.28515625" style="118" bestFit="1" customWidth="1"/>
    <col min="16" max="16" width="0.5703125" style="118" customWidth="1"/>
    <col min="17" max="17" width="36.28515625" style="118" bestFit="1" customWidth="1"/>
    <col min="18" max="18" width="0.5703125" style="118" customWidth="1"/>
    <col min="19" max="19" width="14.42578125" style="118" bestFit="1" customWidth="1"/>
    <col min="20" max="20" width="27" style="118" bestFit="1" customWidth="1"/>
    <col min="21" max="21" width="0.5703125" style="118" customWidth="1"/>
    <col min="22" max="22" width="19.42578125" style="118" bestFit="1" customWidth="1"/>
    <col min="23" max="23" width="36.28515625" style="118" bestFit="1" customWidth="1"/>
    <col min="24" max="24" width="0.5703125" style="118" customWidth="1"/>
    <col min="25" max="25" width="19.42578125" style="118" bestFit="1" customWidth="1"/>
    <col min="26" max="26" width="0.42578125" style="118" customWidth="1"/>
    <col min="27" max="27" width="23" style="118" bestFit="1" customWidth="1"/>
    <col min="28" max="28" width="0.7109375" style="118" customWidth="1"/>
    <col min="29" max="29" width="36.28515625" style="118" bestFit="1" customWidth="1"/>
    <col min="30" max="30" width="0.7109375" style="118" customWidth="1"/>
    <col min="31" max="31" width="36.28515625" style="118" bestFit="1" customWidth="1"/>
    <col min="32" max="32" width="0.7109375" style="118" customWidth="1"/>
    <col min="33" max="33" width="16.5703125" style="118" customWidth="1"/>
    <col min="34" max="34" width="27" style="118" bestFit="1" customWidth="1"/>
    <col min="35" max="35" width="25.42578125" style="118" bestFit="1" customWidth="1"/>
    <col min="36" max="36" width="14.5703125" style="118" bestFit="1" customWidth="1"/>
    <col min="37" max="16384" width="9.140625" style="118"/>
  </cols>
  <sheetData>
    <row r="1" spans="1:36" s="37" customFormat="1" ht="24.75">
      <c r="A1" s="302" t="s">
        <v>91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</row>
    <row r="2" spans="1:36" s="37" customFormat="1" ht="24.75">
      <c r="A2" s="302" t="s">
        <v>51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</row>
    <row r="3" spans="1:36" s="37" customFormat="1" ht="24.75">
      <c r="A3" s="302" t="str">
        <f>' سهام'!A3:W3</f>
        <v>برای ماه منتهی به 1401/05/31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</row>
    <row r="4" spans="1:36" ht="24.75">
      <c r="A4" s="309" t="s">
        <v>67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</row>
    <row r="5" spans="1:36" ht="24.75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</row>
    <row r="6" spans="1:36" ht="27.75" customHeight="1" thickBot="1">
      <c r="A6" s="301" t="s">
        <v>68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 t="s">
        <v>128</v>
      </c>
      <c r="N6" s="301"/>
      <c r="O6" s="301"/>
      <c r="P6" s="301"/>
      <c r="Q6" s="301"/>
      <c r="R6" s="119"/>
      <c r="S6" s="310" t="s">
        <v>7</v>
      </c>
      <c r="T6" s="310"/>
      <c r="U6" s="310"/>
      <c r="V6" s="310"/>
      <c r="W6" s="310"/>
      <c r="X6" s="239"/>
      <c r="Y6" s="301" t="s">
        <v>131</v>
      </c>
      <c r="Z6" s="301"/>
      <c r="AA6" s="301"/>
      <c r="AB6" s="301"/>
      <c r="AC6" s="301"/>
      <c r="AD6" s="301"/>
      <c r="AE6" s="301"/>
      <c r="AF6" s="301"/>
      <c r="AG6" s="301"/>
    </row>
    <row r="7" spans="1:36" ht="26.25" customHeight="1">
      <c r="A7" s="299" t="s">
        <v>69</v>
      </c>
      <c r="B7" s="238"/>
      <c r="C7" s="305" t="s">
        <v>70</v>
      </c>
      <c r="D7" s="240"/>
      <c r="E7" s="307" t="s">
        <v>75</v>
      </c>
      <c r="F7" s="240"/>
      <c r="G7" s="300" t="s">
        <v>71</v>
      </c>
      <c r="H7" s="240"/>
      <c r="I7" s="305" t="s">
        <v>23</v>
      </c>
      <c r="J7" s="240"/>
      <c r="K7" s="307" t="s">
        <v>72</v>
      </c>
      <c r="L7" s="120"/>
      <c r="M7" s="303" t="s">
        <v>3</v>
      </c>
      <c r="N7" s="300"/>
      <c r="O7" s="300" t="s">
        <v>0</v>
      </c>
      <c r="P7" s="300"/>
      <c r="Q7" s="300" t="s">
        <v>21</v>
      </c>
      <c r="R7" s="275"/>
      <c r="S7" s="302" t="s">
        <v>4</v>
      </c>
      <c r="T7" s="302"/>
      <c r="U7" s="121"/>
      <c r="V7" s="302" t="s">
        <v>5</v>
      </c>
      <c r="W7" s="302"/>
      <c r="X7" s="274"/>
      <c r="Y7" s="303" t="s">
        <v>3</v>
      </c>
      <c r="Z7" s="299"/>
      <c r="AA7" s="300" t="s">
        <v>73</v>
      </c>
      <c r="AB7" s="273"/>
      <c r="AC7" s="300" t="s">
        <v>0</v>
      </c>
      <c r="AD7" s="299"/>
      <c r="AE7" s="300" t="s">
        <v>21</v>
      </c>
      <c r="AF7" s="122"/>
      <c r="AG7" s="300" t="s">
        <v>22</v>
      </c>
    </row>
    <row r="8" spans="1:36" s="126" customFormat="1" ht="55.5" customHeight="1" thickBot="1">
      <c r="A8" s="301"/>
      <c r="B8" s="238"/>
      <c r="C8" s="306"/>
      <c r="D8" s="240"/>
      <c r="E8" s="306"/>
      <c r="F8" s="240"/>
      <c r="G8" s="301"/>
      <c r="H8" s="240"/>
      <c r="I8" s="306"/>
      <c r="J8" s="240"/>
      <c r="K8" s="306"/>
      <c r="L8" s="119"/>
      <c r="M8" s="304"/>
      <c r="N8" s="308"/>
      <c r="O8" s="301"/>
      <c r="P8" s="308"/>
      <c r="Q8" s="301"/>
      <c r="R8" s="275"/>
      <c r="S8" s="280" t="s">
        <v>3</v>
      </c>
      <c r="T8" s="280" t="s">
        <v>0</v>
      </c>
      <c r="U8" s="123"/>
      <c r="V8" s="280" t="s">
        <v>3</v>
      </c>
      <c r="W8" s="280" t="s">
        <v>50</v>
      </c>
      <c r="X8" s="124"/>
      <c r="Y8" s="304"/>
      <c r="Z8" s="299"/>
      <c r="AA8" s="301"/>
      <c r="AB8" s="273"/>
      <c r="AC8" s="301"/>
      <c r="AD8" s="299"/>
      <c r="AE8" s="301"/>
      <c r="AF8" s="122"/>
      <c r="AG8" s="301"/>
      <c r="AH8" s="125"/>
      <c r="AJ8" s="125"/>
    </row>
    <row r="9" spans="1:36" s="126" customFormat="1" ht="55.5" customHeight="1">
      <c r="A9" s="127" t="s">
        <v>97</v>
      </c>
      <c r="B9" s="238"/>
      <c r="C9" s="128" t="s">
        <v>98</v>
      </c>
      <c r="D9" s="90"/>
      <c r="E9" s="128" t="s">
        <v>98</v>
      </c>
      <c r="F9" s="90"/>
      <c r="G9" s="128" t="s">
        <v>99</v>
      </c>
      <c r="H9" s="90"/>
      <c r="I9" s="128" t="s">
        <v>100</v>
      </c>
      <c r="J9" s="128"/>
      <c r="K9" s="129">
        <v>1000000</v>
      </c>
      <c r="L9" s="119"/>
      <c r="M9" s="58">
        <v>1500</v>
      </c>
      <c r="N9" s="130"/>
      <c r="O9" s="58">
        <v>1410405589</v>
      </c>
      <c r="P9" s="58"/>
      <c r="Q9" s="58">
        <v>1494299111</v>
      </c>
      <c r="R9" s="58"/>
      <c r="S9" s="58">
        <v>0</v>
      </c>
      <c r="T9" s="58">
        <v>0</v>
      </c>
      <c r="U9" s="58"/>
      <c r="V9" s="58">
        <v>1500</v>
      </c>
      <c r="W9" s="58">
        <v>1410405589</v>
      </c>
      <c r="X9" s="58"/>
      <c r="Y9" s="58">
        <v>0</v>
      </c>
      <c r="Z9" s="58"/>
      <c r="AA9" s="233"/>
      <c r="AB9" s="58"/>
      <c r="AC9" s="58">
        <v>0</v>
      </c>
      <c r="AD9" s="58"/>
      <c r="AE9" s="58">
        <v>0</v>
      </c>
      <c r="AG9" s="131">
        <f>AE9/درآمدها!$J$5</f>
        <v>0</v>
      </c>
      <c r="AH9" s="255"/>
      <c r="AI9" s="58"/>
      <c r="AJ9" s="125"/>
    </row>
    <row r="10" spans="1:36" s="126" customFormat="1" ht="55.5" customHeight="1">
      <c r="A10" s="127" t="s">
        <v>103</v>
      </c>
      <c r="B10" s="238"/>
      <c r="C10" s="128" t="s">
        <v>98</v>
      </c>
      <c r="D10" s="90"/>
      <c r="E10" s="128" t="s">
        <v>98</v>
      </c>
      <c r="F10" s="90"/>
      <c r="G10" s="128" t="s">
        <v>104</v>
      </c>
      <c r="H10" s="90"/>
      <c r="I10" s="128" t="s">
        <v>105</v>
      </c>
      <c r="J10" s="128"/>
      <c r="K10" s="129">
        <v>1000000</v>
      </c>
      <c r="L10" s="119"/>
      <c r="M10" s="58">
        <v>230000</v>
      </c>
      <c r="N10" s="130"/>
      <c r="O10" s="58">
        <v>230041687500</v>
      </c>
      <c r="P10" s="58"/>
      <c r="Q10" s="58">
        <v>213455021491</v>
      </c>
      <c r="R10" s="58"/>
      <c r="S10" s="58">
        <v>0</v>
      </c>
      <c r="T10" s="58">
        <v>0</v>
      </c>
      <c r="U10" s="58"/>
      <c r="V10" s="58">
        <v>230000</v>
      </c>
      <c r="W10" s="58">
        <v>230041687500</v>
      </c>
      <c r="X10" s="58"/>
      <c r="Y10" s="58">
        <v>0</v>
      </c>
      <c r="Z10" s="58"/>
      <c r="AA10" s="233"/>
      <c r="AB10" s="58"/>
      <c r="AC10" s="58">
        <v>0</v>
      </c>
      <c r="AD10" s="58"/>
      <c r="AE10" s="58"/>
      <c r="AG10" s="131">
        <f>AE10/درآمدها!$J$5</f>
        <v>0</v>
      </c>
      <c r="AH10" s="255"/>
      <c r="AI10" s="58"/>
      <c r="AJ10" s="125"/>
    </row>
    <row r="11" spans="1:36" s="126" customFormat="1" ht="55.5" customHeight="1" thickBot="1">
      <c r="A11" s="127" t="s">
        <v>124</v>
      </c>
      <c r="B11" s="238"/>
      <c r="C11" s="128" t="s">
        <v>98</v>
      </c>
      <c r="D11" s="90"/>
      <c r="E11" s="128" t="s">
        <v>98</v>
      </c>
      <c r="F11" s="90"/>
      <c r="G11" s="128" t="s">
        <v>125</v>
      </c>
      <c r="H11" s="90"/>
      <c r="I11" s="128" t="s">
        <v>126</v>
      </c>
      <c r="J11" s="128"/>
      <c r="K11" s="129">
        <v>1000000</v>
      </c>
      <c r="L11" s="119"/>
      <c r="M11" s="58">
        <v>200000</v>
      </c>
      <c r="N11" s="130"/>
      <c r="O11" s="58">
        <v>200036250000</v>
      </c>
      <c r="P11" s="58"/>
      <c r="Q11" s="58">
        <v>194976628817</v>
      </c>
      <c r="R11" s="58"/>
      <c r="S11" s="58">
        <v>0</v>
      </c>
      <c r="T11" s="58">
        <v>0</v>
      </c>
      <c r="U11" s="58"/>
      <c r="V11" s="58">
        <v>0</v>
      </c>
      <c r="W11" s="58">
        <v>0</v>
      </c>
      <c r="X11" s="58"/>
      <c r="Y11" s="58">
        <v>200000</v>
      </c>
      <c r="Z11" s="58"/>
      <c r="AA11" s="233" t="s">
        <v>132</v>
      </c>
      <c r="AB11" s="58"/>
      <c r="AC11" s="58">
        <v>200036250000</v>
      </c>
      <c r="AD11" s="58"/>
      <c r="AE11" s="58">
        <v>201030756570</v>
      </c>
      <c r="AG11" s="131">
        <f>AE11/درآمدها!$J$5</f>
        <v>0.3948098431609699</v>
      </c>
      <c r="AH11" s="255"/>
      <c r="AI11" s="58"/>
      <c r="AJ11" s="125"/>
    </row>
    <row r="12" spans="1:36" s="135" customFormat="1" ht="32.25" thickBot="1">
      <c r="A12" s="132" t="s">
        <v>2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18"/>
      <c r="N12" s="118"/>
      <c r="O12" s="103">
        <f>SUM(O9:O11)</f>
        <v>431488343089</v>
      </c>
      <c r="P12" s="118"/>
      <c r="Q12" s="103">
        <f>SUM(Q9:Q11)</f>
        <v>409925949419</v>
      </c>
      <c r="R12" s="118"/>
      <c r="S12" s="118"/>
      <c r="T12" s="103">
        <f>SUM(T9:T11)</f>
        <v>0</v>
      </c>
      <c r="U12" s="118"/>
      <c r="V12" s="118"/>
      <c r="W12" s="103">
        <f>SUM(W9:W11)</f>
        <v>231452093089</v>
      </c>
      <c r="X12" s="118"/>
      <c r="Y12" s="118"/>
      <c r="Z12" s="118"/>
      <c r="AA12" s="118"/>
      <c r="AB12" s="118"/>
      <c r="AC12" s="103">
        <f>SUM(AC9:AC11)</f>
        <v>200036250000</v>
      </c>
      <c r="AD12" s="118"/>
      <c r="AE12" s="103">
        <f>SUM(AE9:AE11)</f>
        <v>201030756570</v>
      </c>
      <c r="AF12" s="118"/>
      <c r="AG12" s="134">
        <f>SUM(AG9:AG11)</f>
        <v>0.3948098431609699</v>
      </c>
      <c r="AH12" s="264"/>
      <c r="AJ12" s="125"/>
    </row>
    <row r="13" spans="1:36" s="136" customFormat="1" ht="32.25" thickTop="1">
      <c r="M13" s="118"/>
      <c r="N13" s="118"/>
      <c r="P13" s="118"/>
      <c r="R13" s="118"/>
      <c r="S13" s="118"/>
      <c r="U13" s="118"/>
      <c r="V13" s="118"/>
      <c r="X13" s="118"/>
      <c r="Y13" s="118"/>
      <c r="Z13" s="118"/>
      <c r="AA13" s="118"/>
      <c r="AB13" s="118"/>
      <c r="AD13" s="118"/>
      <c r="AF13" s="118"/>
    </row>
    <row r="14" spans="1:36" s="58" customFormat="1" ht="30.75"/>
    <row r="15" spans="1:36" s="58" customFormat="1" ht="30.75">
      <c r="AG15" s="131"/>
    </row>
    <row r="16" spans="1:36" s="58" customFormat="1" ht="30.75">
      <c r="T16" s="255"/>
      <c r="AC16" s="131"/>
      <c r="AG16" s="131"/>
    </row>
    <row r="17" spans="1:33" s="58" customFormat="1" ht="30.75">
      <c r="A17" s="127"/>
      <c r="AC17" s="131"/>
      <c r="AG17" s="131"/>
    </row>
    <row r="18" spans="1:33" s="58" customFormat="1" ht="30.75">
      <c r="A18" s="127"/>
      <c r="AC18" s="131"/>
      <c r="AG18" s="137"/>
    </row>
    <row r="19" spans="1:33" s="58" customFormat="1" ht="30.75">
      <c r="A19" s="127"/>
    </row>
    <row r="20" spans="1:33" s="58" customFormat="1" ht="30.75"/>
    <row r="21" spans="1:33" s="58" customFormat="1" ht="30.75"/>
    <row r="22" spans="1:33" s="58" customFormat="1" ht="30.75"/>
    <row r="23" spans="1:33" s="58" customFormat="1" ht="30.75"/>
    <row r="24" spans="1:33" s="58" customFormat="1" ht="30.75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0"/>
  <sheetViews>
    <sheetView rightToLeft="1" view="pageBreakPreview" zoomScale="80" zoomScaleNormal="56" zoomScaleSheetLayoutView="80" workbookViewId="0">
      <selection activeCell="C17" sqref="C17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19.85546875" style="117" bestFit="1" customWidth="1"/>
    <col min="16" max="16" width="14.85546875" bestFit="1" customWidth="1"/>
  </cols>
  <sheetData>
    <row r="1" spans="1:33" s="7" customFormat="1" ht="24.75">
      <c r="A1" s="313" t="s">
        <v>91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109"/>
      <c r="O1" s="115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pans="1:33" s="7" customFormat="1" ht="24.75">
      <c r="A2" s="313" t="s">
        <v>51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109"/>
      <c r="O2" s="115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spans="1:33" s="7" customFormat="1" ht="24.75">
      <c r="A3" s="313" t="str">
        <f>' سهام'!A3:W3</f>
        <v>برای ماه منتهی به 1401/05/31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109"/>
      <c r="O3" s="115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</row>
    <row r="5" spans="1:33" s="105" customFormat="1" ht="22.5">
      <c r="A5" s="311" t="s">
        <v>121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106"/>
      <c r="O5" s="116"/>
      <c r="P5" s="107"/>
    </row>
    <row r="6" spans="1:33" s="105" customFormat="1" ht="22.5">
      <c r="A6" s="311" t="s">
        <v>122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106"/>
      <c r="O6" s="116"/>
      <c r="P6" s="107"/>
    </row>
    <row r="7" spans="1:33" s="105" customFormat="1" ht="47.1" customHeight="1" thickBot="1">
      <c r="A7" s="108"/>
      <c r="N7" s="106"/>
      <c r="O7" s="116"/>
      <c r="P7" s="107"/>
    </row>
    <row r="8" spans="1:33" ht="42">
      <c r="A8" s="110" t="s">
        <v>114</v>
      </c>
      <c r="B8" s="111"/>
      <c r="C8" s="279" t="s">
        <v>115</v>
      </c>
      <c r="D8" s="258"/>
      <c r="E8" s="279" t="s">
        <v>123</v>
      </c>
      <c r="F8" s="258"/>
      <c r="G8" s="279" t="s">
        <v>116</v>
      </c>
      <c r="H8" s="258"/>
      <c r="I8" s="279" t="s">
        <v>117</v>
      </c>
      <c r="J8" s="258"/>
      <c r="K8" s="279" t="s">
        <v>118</v>
      </c>
      <c r="L8" s="258"/>
      <c r="M8" s="259" t="s">
        <v>119</v>
      </c>
      <c r="N8" s="106"/>
      <c r="O8" s="116"/>
      <c r="P8" s="107"/>
    </row>
    <row r="9" spans="1:33" ht="112.5" customHeight="1" thickBot="1">
      <c r="A9" s="112" t="s">
        <v>127</v>
      </c>
      <c r="B9" s="113"/>
      <c r="C9" s="114">
        <v>200000</v>
      </c>
      <c r="D9" s="113"/>
      <c r="E9" s="114">
        <v>1000000</v>
      </c>
      <c r="F9" s="113"/>
      <c r="G9" s="114">
        <v>1005336</v>
      </c>
      <c r="H9" s="256"/>
      <c r="I9" s="257">
        <f>(G9/E9)-1</f>
        <v>5.3360000000000074E-3</v>
      </c>
      <c r="J9" s="256"/>
      <c r="K9" s="114">
        <f>اوراق!AE11</f>
        <v>201030756570</v>
      </c>
      <c r="L9" s="234"/>
      <c r="M9" s="270" t="s">
        <v>120</v>
      </c>
      <c r="N9" s="106"/>
      <c r="O9" s="116"/>
      <c r="P9" s="107"/>
    </row>
    <row r="10" spans="1:33" ht="22.5">
      <c r="L10" s="234"/>
    </row>
    <row r="11" spans="1:33" ht="22.5">
      <c r="L11" s="234"/>
    </row>
    <row r="14" spans="1:33" ht="22.5">
      <c r="N14" s="106"/>
    </row>
    <row r="15" spans="1:33" ht="22.5">
      <c r="N15" s="106"/>
    </row>
    <row r="16" spans="1:33" ht="22.5">
      <c r="N16" s="106"/>
    </row>
    <row r="18" spans="13:13">
      <c r="M18" s="255"/>
    </row>
    <row r="20" spans="13:13">
      <c r="M20" s="271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24"/>
  <sheetViews>
    <sheetView rightToLeft="1" view="pageBreakPreview" zoomScale="90" zoomScaleNormal="100" zoomScaleSheetLayoutView="90" workbookViewId="0">
      <selection activeCell="K7" sqref="K7:Q8"/>
    </sheetView>
  </sheetViews>
  <sheetFormatPr defaultColWidth="9.140625" defaultRowHeight="15"/>
  <cols>
    <col min="1" max="1" width="39.140625" style="138" bestFit="1" customWidth="1"/>
    <col min="2" max="2" width="0.7109375" style="138" customWidth="1"/>
    <col min="3" max="3" width="24.28515625" style="138" customWidth="1"/>
    <col min="4" max="4" width="0.7109375" style="138" customWidth="1"/>
    <col min="5" max="5" width="17" style="138" customWidth="1"/>
    <col min="6" max="6" width="0.7109375" style="138" customWidth="1"/>
    <col min="7" max="7" width="15.85546875" style="138" bestFit="1" customWidth="1"/>
    <col min="8" max="8" width="0.7109375" style="138" customWidth="1"/>
    <col min="9" max="9" width="9.28515625" style="138" customWidth="1"/>
    <col min="10" max="10" width="0.5703125" style="138" customWidth="1"/>
    <col min="11" max="11" width="21.28515625" style="162" customWidth="1"/>
    <col min="12" max="12" width="0.7109375" style="138" customWidth="1"/>
    <col min="13" max="13" width="21.85546875" style="138" customWidth="1"/>
    <col min="14" max="14" width="0.42578125" style="138" customWidth="1"/>
    <col min="15" max="15" width="22.140625" style="138" customWidth="1"/>
    <col min="16" max="16" width="0.42578125" style="138" customWidth="1"/>
    <col min="17" max="17" width="20.140625" style="138" bestFit="1" customWidth="1"/>
    <col min="18" max="18" width="0.5703125" style="138" customWidth="1"/>
    <col min="19" max="19" width="12.140625" style="138" customWidth="1"/>
    <col min="20" max="20" width="13.42578125" style="138" bestFit="1" customWidth="1"/>
    <col min="21" max="16384" width="9.140625" style="138"/>
  </cols>
  <sheetData>
    <row r="1" spans="1:23" ht="18.75">
      <c r="A1" s="320" t="s">
        <v>91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23" ht="18.75">
      <c r="A2" s="320" t="s">
        <v>51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</row>
    <row r="3" spans="1:23" ht="18.75">
      <c r="A3" s="320" t="str">
        <f>' سهام'!A3:W3</f>
        <v>برای ماه منتهی به 1401/05/31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1:23" s="139" customFormat="1" ht="18.75">
      <c r="A4" s="322" t="s">
        <v>52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</row>
    <row r="5" spans="1:23" ht="18.75" thickBot="1">
      <c r="A5" s="48"/>
      <c r="B5" s="48"/>
      <c r="C5" s="140"/>
      <c r="D5" s="140"/>
      <c r="E5" s="140"/>
      <c r="F5" s="140"/>
      <c r="G5" s="140"/>
      <c r="H5" s="140"/>
      <c r="I5" s="140"/>
      <c r="J5" s="140"/>
      <c r="K5" s="141"/>
      <c r="L5" s="140"/>
      <c r="M5" s="140"/>
      <c r="N5" s="140"/>
      <c r="O5" s="140"/>
      <c r="P5" s="140"/>
      <c r="Q5" s="140"/>
      <c r="R5" s="140"/>
      <c r="S5" s="140"/>
    </row>
    <row r="6" spans="1:23" ht="18.75" customHeight="1" thickBot="1">
      <c r="A6" s="142"/>
      <c r="B6" s="48"/>
      <c r="C6" s="318" t="s">
        <v>11</v>
      </c>
      <c r="D6" s="318"/>
      <c r="E6" s="318"/>
      <c r="F6" s="318"/>
      <c r="G6" s="318"/>
      <c r="H6" s="318"/>
      <c r="I6" s="318"/>
      <c r="J6" s="143"/>
      <c r="K6" s="144" t="s">
        <v>128</v>
      </c>
      <c r="L6" s="242"/>
      <c r="M6" s="319" t="s">
        <v>7</v>
      </c>
      <c r="N6" s="319"/>
      <c r="O6" s="319"/>
      <c r="P6" s="48"/>
      <c r="Q6" s="318" t="s">
        <v>131</v>
      </c>
      <c r="R6" s="318"/>
      <c r="S6" s="318"/>
    </row>
    <row r="7" spans="1:23" ht="24" customHeight="1">
      <c r="A7" s="325" t="s">
        <v>8</v>
      </c>
      <c r="B7" s="146"/>
      <c r="C7" s="314" t="s">
        <v>9</v>
      </c>
      <c r="D7" s="147"/>
      <c r="E7" s="314" t="s">
        <v>10</v>
      </c>
      <c r="F7" s="147"/>
      <c r="G7" s="314" t="s">
        <v>34</v>
      </c>
      <c r="H7" s="147"/>
      <c r="I7" s="314" t="s">
        <v>88</v>
      </c>
      <c r="J7" s="325"/>
      <c r="K7" s="328" t="s">
        <v>6</v>
      </c>
      <c r="L7" s="146"/>
      <c r="M7" s="316" t="s">
        <v>36</v>
      </c>
      <c r="N7" s="148"/>
      <c r="O7" s="316" t="s">
        <v>37</v>
      </c>
      <c r="P7" s="48"/>
      <c r="Q7" s="323" t="s">
        <v>6</v>
      </c>
      <c r="R7" s="325"/>
      <c r="S7" s="321" t="s">
        <v>22</v>
      </c>
    </row>
    <row r="8" spans="1:23" ht="18.75" thickBot="1">
      <c r="A8" s="326"/>
      <c r="B8" s="146"/>
      <c r="C8" s="315"/>
      <c r="D8" s="149"/>
      <c r="E8" s="315"/>
      <c r="F8" s="149"/>
      <c r="G8" s="315"/>
      <c r="H8" s="149"/>
      <c r="I8" s="315"/>
      <c r="J8" s="327"/>
      <c r="K8" s="329"/>
      <c r="L8" s="146"/>
      <c r="M8" s="317"/>
      <c r="N8" s="150"/>
      <c r="O8" s="317"/>
      <c r="P8" s="48"/>
      <c r="Q8" s="324"/>
      <c r="R8" s="325"/>
      <c r="S8" s="315"/>
    </row>
    <row r="9" spans="1:23" s="48" customFormat="1" ht="18">
      <c r="A9" s="151" t="s">
        <v>92</v>
      </c>
      <c r="C9" s="152" t="s">
        <v>93</v>
      </c>
      <c r="E9" s="153" t="s">
        <v>94</v>
      </c>
      <c r="G9" s="152" t="s">
        <v>95</v>
      </c>
      <c r="I9" s="154">
        <v>18</v>
      </c>
      <c r="J9" s="155"/>
      <c r="K9" s="155">
        <v>32557258902</v>
      </c>
      <c r="L9" s="155"/>
      <c r="M9" s="155">
        <v>310666231078</v>
      </c>
      <c r="N9" s="155"/>
      <c r="O9" s="155">
        <v>337462998163</v>
      </c>
      <c r="P9" s="155"/>
      <c r="Q9" s="155">
        <v>5760491817</v>
      </c>
      <c r="S9" s="156">
        <f>Q9/درآمدها!$J$5</f>
        <v>1.1313188636425876E-2</v>
      </c>
      <c r="T9" s="255"/>
      <c r="U9" s="158"/>
      <c r="V9" s="255"/>
      <c r="W9" s="158"/>
    </row>
    <row r="10" spans="1:23" s="48" customFormat="1" ht="18">
      <c r="A10" s="151" t="s">
        <v>106</v>
      </c>
      <c r="C10" s="152" t="s">
        <v>108</v>
      </c>
      <c r="E10" s="153" t="s">
        <v>94</v>
      </c>
      <c r="G10" s="152" t="s">
        <v>113</v>
      </c>
      <c r="I10" s="154">
        <v>10</v>
      </c>
      <c r="J10" s="155"/>
      <c r="K10" s="155">
        <v>196181038</v>
      </c>
      <c r="L10" s="155"/>
      <c r="M10" s="155">
        <v>39968737289</v>
      </c>
      <c r="N10" s="155"/>
      <c r="O10" s="155">
        <v>40163727000</v>
      </c>
      <c r="P10" s="155"/>
      <c r="Q10" s="155">
        <v>1191327</v>
      </c>
      <c r="S10" s="156">
        <f>Q10/درآمدها!$J$5</f>
        <v>2.3396799278306013E-6</v>
      </c>
      <c r="T10" s="255"/>
      <c r="U10" s="158"/>
      <c r="V10" s="255"/>
      <c r="W10" s="158"/>
    </row>
    <row r="11" spans="1:23" s="48" customFormat="1" ht="27.75" customHeight="1">
      <c r="A11" s="151" t="s">
        <v>107</v>
      </c>
      <c r="C11" s="152" t="s">
        <v>109</v>
      </c>
      <c r="E11" s="153" t="s">
        <v>141</v>
      </c>
      <c r="G11" s="152" t="s">
        <v>113</v>
      </c>
      <c r="I11" s="154">
        <v>18</v>
      </c>
      <c r="J11" s="155"/>
      <c r="K11" s="155">
        <v>9679000000</v>
      </c>
      <c r="L11" s="155"/>
      <c r="M11" s="155">
        <v>0</v>
      </c>
      <c r="N11" s="155"/>
      <c r="O11" s="155">
        <v>9679000000</v>
      </c>
      <c r="P11" s="155"/>
      <c r="Q11" s="155">
        <v>0</v>
      </c>
      <c r="S11" s="156">
        <f>Q11/درآمدها!$J$5</f>
        <v>0</v>
      </c>
      <c r="T11" s="255"/>
      <c r="U11" s="158"/>
      <c r="V11" s="159"/>
      <c r="W11" s="158"/>
    </row>
    <row r="12" spans="1:23" s="48" customFormat="1" ht="27" customHeight="1">
      <c r="A12" s="151" t="s">
        <v>133</v>
      </c>
      <c r="C12" s="152" t="s">
        <v>137</v>
      </c>
      <c r="E12" s="153" t="s">
        <v>141</v>
      </c>
      <c r="G12" s="152" t="s">
        <v>142</v>
      </c>
      <c r="I12" s="154">
        <v>22</v>
      </c>
      <c r="J12" s="155"/>
      <c r="K12" s="155">
        <v>0</v>
      </c>
      <c r="L12" s="155"/>
      <c r="M12" s="155">
        <v>25000000000</v>
      </c>
      <c r="N12" s="155"/>
      <c r="O12" s="155">
        <v>0</v>
      </c>
      <c r="P12" s="155"/>
      <c r="Q12" s="155">
        <v>25000000000</v>
      </c>
      <c r="S12" s="156">
        <f>Q12/درآمدها!$J$5</f>
        <v>4.9098188990734724E-2</v>
      </c>
      <c r="T12" s="255"/>
      <c r="U12" s="158"/>
      <c r="W12" s="158"/>
    </row>
    <row r="13" spans="1:23" s="48" customFormat="1" ht="27" customHeight="1">
      <c r="A13" s="151" t="s">
        <v>134</v>
      </c>
      <c r="C13" s="152" t="s">
        <v>138</v>
      </c>
      <c r="E13" s="153" t="s">
        <v>141</v>
      </c>
      <c r="G13" s="152" t="s">
        <v>143</v>
      </c>
      <c r="I13" s="154">
        <v>23</v>
      </c>
      <c r="J13" s="155"/>
      <c r="K13" s="155">
        <v>0</v>
      </c>
      <c r="L13" s="155"/>
      <c r="M13" s="155">
        <v>240000000000</v>
      </c>
      <c r="N13" s="155"/>
      <c r="O13" s="155">
        <v>0</v>
      </c>
      <c r="P13" s="155"/>
      <c r="Q13" s="155">
        <v>240000000000</v>
      </c>
      <c r="S13" s="156">
        <f>Q13/درآمدها!$J$5</f>
        <v>0.4713426143110534</v>
      </c>
      <c r="T13" s="255"/>
      <c r="U13" s="158"/>
      <c r="W13" s="158"/>
    </row>
    <row r="14" spans="1:23" s="48" customFormat="1" ht="24" customHeight="1">
      <c r="A14" s="151" t="s">
        <v>135</v>
      </c>
      <c r="C14" s="152" t="s">
        <v>139</v>
      </c>
      <c r="E14" s="153" t="s">
        <v>141</v>
      </c>
      <c r="G14" s="152" t="s">
        <v>142</v>
      </c>
      <c r="I14" s="154">
        <v>23</v>
      </c>
      <c r="J14" s="155"/>
      <c r="K14" s="155">
        <v>0</v>
      </c>
      <c r="L14" s="155"/>
      <c r="M14" s="155">
        <v>30000000000</v>
      </c>
      <c r="N14" s="155"/>
      <c r="O14" s="155">
        <v>0</v>
      </c>
      <c r="P14" s="155"/>
      <c r="Q14" s="155">
        <v>30000000000</v>
      </c>
      <c r="S14" s="156">
        <f>Q14/درآمدها!$J$5</f>
        <v>5.8917826788881675E-2</v>
      </c>
      <c r="T14" s="255"/>
      <c r="U14" s="158"/>
      <c r="W14" s="158"/>
    </row>
    <row r="15" spans="1:23" s="48" customFormat="1" ht="18.75" thickBot="1">
      <c r="A15" s="151" t="s">
        <v>136</v>
      </c>
      <c r="C15" s="152" t="s">
        <v>140</v>
      </c>
      <c r="E15" s="153" t="s">
        <v>94</v>
      </c>
      <c r="G15" s="152" t="s">
        <v>95</v>
      </c>
      <c r="I15" s="154"/>
      <c r="J15" s="155"/>
      <c r="K15" s="155">
        <v>0</v>
      </c>
      <c r="L15" s="155"/>
      <c r="M15" s="155">
        <v>270001000000</v>
      </c>
      <c r="N15" s="155"/>
      <c r="O15" s="155">
        <v>270000060000</v>
      </c>
      <c r="P15" s="155"/>
      <c r="Q15" s="155">
        <v>940000</v>
      </c>
      <c r="S15" s="156">
        <f>Q15/درآمدها!$J$5</f>
        <v>1.8460919060516257E-6</v>
      </c>
      <c r="T15" s="255"/>
      <c r="U15" s="158"/>
      <c r="V15" s="255"/>
      <c r="W15" s="158"/>
    </row>
    <row r="16" spans="1:23" s="48" customFormat="1" ht="24" customHeight="1" thickBot="1">
      <c r="A16" s="146" t="s">
        <v>2</v>
      </c>
      <c r="B16" s="146"/>
      <c r="C16" s="146"/>
      <c r="D16" s="146"/>
      <c r="E16" s="146"/>
      <c r="F16" s="146"/>
      <c r="G16" s="146"/>
      <c r="H16" s="146"/>
      <c r="I16" s="146"/>
      <c r="J16" s="241"/>
      <c r="K16" s="160">
        <f>SUM(K9:K11)</f>
        <v>42432439940</v>
      </c>
      <c r="M16" s="160">
        <f>SUM(M9:M15)</f>
        <v>915635968367</v>
      </c>
      <c r="O16" s="160">
        <f>SUM(O9:O15)</f>
        <v>657305785163</v>
      </c>
      <c r="Q16" s="160">
        <f>SUM(Q9:Q15)</f>
        <v>300762623144</v>
      </c>
      <c r="S16" s="161">
        <f>SUM(S9:S15)</f>
        <v>0.59067600449892954</v>
      </c>
    </row>
    <row r="17" spans="11:18" ht="18.75" thickTop="1">
      <c r="L17" s="48"/>
      <c r="N17" s="48"/>
      <c r="P17" s="48"/>
      <c r="R17" s="48"/>
    </row>
    <row r="18" spans="11:18" ht="18">
      <c r="L18" s="48"/>
      <c r="N18" s="48"/>
      <c r="P18" s="48"/>
      <c r="R18" s="48"/>
    </row>
    <row r="19" spans="11:18" ht="21.75">
      <c r="K19" s="163"/>
      <c r="L19" s="163"/>
      <c r="M19" s="163"/>
      <c r="N19" s="37"/>
      <c r="O19" s="163"/>
      <c r="P19" s="163"/>
      <c r="Q19" s="163"/>
    </row>
    <row r="20" spans="11:18" ht="21.75">
      <c r="K20" s="163"/>
      <c r="L20" s="163"/>
      <c r="M20" s="163"/>
      <c r="N20" s="37"/>
      <c r="O20" s="163"/>
      <c r="P20" s="163"/>
      <c r="Q20" s="163"/>
    </row>
    <row r="21" spans="11:18" ht="21.75">
      <c r="K21" s="163"/>
      <c r="M21" s="163"/>
      <c r="O21" s="163"/>
      <c r="Q21" s="163"/>
    </row>
    <row r="22" spans="11:18" ht="21.75">
      <c r="K22" s="163"/>
      <c r="L22" s="163"/>
      <c r="M22" s="163"/>
      <c r="N22" s="37"/>
      <c r="O22" s="163"/>
      <c r="P22" s="163"/>
      <c r="Q22" s="163"/>
    </row>
    <row r="23" spans="11:18" ht="21.75">
      <c r="K23" s="163"/>
      <c r="M23" s="163"/>
      <c r="O23" s="163"/>
      <c r="Q23" s="163"/>
    </row>
    <row r="24" spans="11:18">
      <c r="Q24" s="164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8"/>
  <sheetViews>
    <sheetView rightToLeft="1" view="pageBreakPreview" zoomScaleNormal="100" zoomScaleSheetLayoutView="100" workbookViewId="0">
      <selection activeCell="E13" sqref="E13"/>
    </sheetView>
  </sheetViews>
  <sheetFormatPr defaultColWidth="9.140625" defaultRowHeight="18"/>
  <cols>
    <col min="1" max="1" width="60.140625" style="26" customWidth="1"/>
    <col min="2" max="2" width="1" style="26" customWidth="1"/>
    <col min="3" max="3" width="10.85546875" style="8" bestFit="1" customWidth="1"/>
    <col min="4" max="4" width="1.140625" style="8" customWidth="1"/>
    <col min="5" max="5" width="25.28515625" style="27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5" bestFit="1" customWidth="1"/>
    <col min="11" max="11" width="21.140625" style="45" bestFit="1" customWidth="1"/>
    <col min="12" max="16384" width="9.140625" style="8"/>
  </cols>
  <sheetData>
    <row r="1" spans="1:14" ht="21">
      <c r="A1" s="331" t="s">
        <v>91</v>
      </c>
      <c r="B1" s="331"/>
      <c r="C1" s="331"/>
      <c r="D1" s="331"/>
      <c r="E1" s="331"/>
      <c r="F1" s="331"/>
      <c r="G1" s="331"/>
      <c r="H1" s="331"/>
      <c r="I1" s="331"/>
      <c r="J1" s="44"/>
      <c r="K1" s="44"/>
    </row>
    <row r="2" spans="1:14" ht="21">
      <c r="A2" s="331" t="s">
        <v>51</v>
      </c>
      <c r="B2" s="331"/>
      <c r="C2" s="331"/>
      <c r="D2" s="331"/>
      <c r="E2" s="331"/>
      <c r="F2" s="331"/>
      <c r="G2" s="331"/>
      <c r="H2" s="331"/>
      <c r="I2" s="331"/>
      <c r="J2" s="96"/>
      <c r="K2" s="44"/>
    </row>
    <row r="3" spans="1:14" ht="21.75" thickBot="1">
      <c r="A3" s="331" t="str">
        <f>سپرده!A3</f>
        <v>برای ماه منتهی به 1401/05/31</v>
      </c>
      <c r="B3" s="331"/>
      <c r="C3" s="331"/>
      <c r="D3" s="331"/>
      <c r="E3" s="331"/>
      <c r="F3" s="331"/>
      <c r="G3" s="331"/>
      <c r="H3" s="331"/>
      <c r="I3" s="331"/>
      <c r="J3" s="44"/>
      <c r="K3" s="44"/>
    </row>
    <row r="4" spans="1:14" ht="21.75" thickBot="1">
      <c r="A4" s="83" t="s">
        <v>27</v>
      </c>
      <c r="B4" s="21"/>
      <c r="C4" s="21"/>
      <c r="D4" s="21"/>
      <c r="E4" s="21"/>
      <c r="F4" s="21"/>
      <c r="G4" s="21"/>
      <c r="H4" s="21"/>
      <c r="I4" s="21"/>
      <c r="J4" s="97">
        <v>54656464072</v>
      </c>
      <c r="K4" s="46" t="s">
        <v>90</v>
      </c>
    </row>
    <row r="5" spans="1:14" ht="21.75" customHeight="1" thickBot="1">
      <c r="A5" s="12"/>
      <c r="B5" s="12"/>
      <c r="C5" s="12"/>
      <c r="D5" s="12"/>
      <c r="E5" s="330" t="s">
        <v>131</v>
      </c>
      <c r="F5" s="330"/>
      <c r="G5" s="330"/>
      <c r="H5" s="330"/>
      <c r="I5" s="330"/>
      <c r="J5" s="272">
        <v>509183750234</v>
      </c>
      <c r="K5" s="46" t="s">
        <v>89</v>
      </c>
    </row>
    <row r="6" spans="1:14" ht="21.75" customHeight="1" thickBot="1">
      <c r="A6" s="13" t="s">
        <v>38</v>
      </c>
      <c r="B6" s="14"/>
      <c r="C6" s="15" t="s">
        <v>39</v>
      </c>
      <c r="D6" s="16"/>
      <c r="E6" s="17" t="s">
        <v>6</v>
      </c>
      <c r="F6" s="16"/>
      <c r="G6" s="15" t="s">
        <v>19</v>
      </c>
      <c r="H6" s="11"/>
      <c r="I6" s="18" t="s">
        <v>87</v>
      </c>
      <c r="J6" s="235"/>
      <c r="K6" s="236"/>
    </row>
    <row r="7" spans="1:14" ht="21" customHeight="1">
      <c r="A7" s="19" t="s">
        <v>47</v>
      </c>
      <c r="B7" s="19"/>
      <c r="C7" s="20" t="s">
        <v>53</v>
      </c>
      <c r="D7" s="21"/>
      <c r="E7" s="41">
        <f>'درآمد سرمایه گذاری در سهام '!S12</f>
        <v>0</v>
      </c>
      <c r="F7" s="21"/>
      <c r="G7" s="22">
        <f>E7/$E$11*100</f>
        <v>0</v>
      </c>
      <c r="H7" s="23"/>
      <c r="I7" s="40">
        <f>E7/$J$5</f>
        <v>0</v>
      </c>
      <c r="J7" s="245"/>
      <c r="K7" s="245"/>
      <c r="L7" s="245"/>
      <c r="M7" s="245"/>
    </row>
    <row r="8" spans="1:14" ht="18.75" customHeight="1">
      <c r="A8" s="19" t="s">
        <v>48</v>
      </c>
      <c r="B8" s="19"/>
      <c r="C8" s="20" t="s">
        <v>54</v>
      </c>
      <c r="D8" s="21"/>
      <c r="E8" s="277">
        <f>'درآمد سرمایه گذاری در اوراق بها'!Q16</f>
        <v>30706037277</v>
      </c>
      <c r="F8" s="21"/>
      <c r="G8" s="22">
        <f>E8/$E$11*100</f>
        <v>56.315759644005404</v>
      </c>
      <c r="H8" s="23"/>
      <c r="I8" s="40">
        <f>E8/$J$5</f>
        <v>6.0304432855307663E-2</v>
      </c>
      <c r="J8" s="245"/>
      <c r="K8" s="245"/>
      <c r="L8" s="245"/>
      <c r="M8" s="245"/>
    </row>
    <row r="9" spans="1:14" ht="18.75" customHeight="1">
      <c r="A9" s="19" t="s">
        <v>49</v>
      </c>
      <c r="B9" s="19"/>
      <c r="C9" s="20" t="s">
        <v>55</v>
      </c>
      <c r="D9" s="21"/>
      <c r="E9" s="277">
        <f>'درآمد سپرده بانکی'!I14</f>
        <v>23800177986</v>
      </c>
      <c r="F9" s="21"/>
      <c r="G9" s="22">
        <f t="shared" ref="G9:G10" si="0">E9/$E$11*100</f>
        <v>43.650214153425765</v>
      </c>
      <c r="H9" s="23"/>
      <c r="I9" s="40">
        <f>E9/$J$5</f>
        <v>4.6741825470790088E-2</v>
      </c>
      <c r="J9" s="245"/>
      <c r="K9" s="245"/>
      <c r="L9" s="245"/>
      <c r="M9" s="245"/>
    </row>
    <row r="10" spans="1:14" ht="19.5" customHeight="1" thickBot="1">
      <c r="A10" s="19" t="s">
        <v>32</v>
      </c>
      <c r="B10" s="19"/>
      <c r="C10" s="20" t="s">
        <v>56</v>
      </c>
      <c r="D10" s="21"/>
      <c r="E10" s="278">
        <v>18552708</v>
      </c>
      <c r="F10" s="21"/>
      <c r="G10" s="22">
        <f t="shared" si="0"/>
        <v>3.4026202568835505E-2</v>
      </c>
      <c r="H10" s="23"/>
      <c r="I10" s="40">
        <f>E10/$J$5</f>
        <v>3.6436174546956642E-5</v>
      </c>
      <c r="J10" s="245"/>
      <c r="K10" s="245"/>
      <c r="L10" s="245"/>
      <c r="M10" s="245"/>
    </row>
    <row r="11" spans="1:14" ht="19.5" customHeight="1" thickBot="1">
      <c r="A11" s="19" t="s">
        <v>2</v>
      </c>
      <c r="B11" s="24"/>
      <c r="C11" s="10"/>
      <c r="D11" s="10"/>
      <c r="E11" s="82">
        <f>SUM(E7:E10)</f>
        <v>54524767971</v>
      </c>
      <c r="F11" s="10"/>
      <c r="G11" s="81">
        <f>SUM(G7:G10)</f>
        <v>100</v>
      </c>
      <c r="H11" s="25"/>
      <c r="I11" s="42">
        <f>SUM(I7:I10)</f>
        <v>0.10708269450064471</v>
      </c>
      <c r="J11" s="245"/>
      <c r="K11" s="245"/>
      <c r="L11" s="245"/>
      <c r="M11" s="245"/>
    </row>
    <row r="12" spans="1:14" ht="18.75" customHeight="1" thickTop="1">
      <c r="J12" s="245"/>
      <c r="K12" s="266"/>
      <c r="L12" s="245"/>
      <c r="M12" s="245"/>
    </row>
    <row r="13" spans="1:14" ht="18" customHeight="1">
      <c r="E13" s="95"/>
      <c r="F13" s="95"/>
      <c r="G13" s="95"/>
      <c r="I13" s="262"/>
      <c r="J13" s="245"/>
      <c r="K13" s="245"/>
      <c r="L13" s="245"/>
      <c r="M13" s="245"/>
    </row>
    <row r="14" spans="1:14" ht="18" customHeight="1">
      <c r="E14" s="95"/>
      <c r="F14" s="95"/>
      <c r="G14" s="95"/>
      <c r="J14" s="245"/>
      <c r="K14" s="245"/>
      <c r="L14" s="245"/>
      <c r="M14" s="245"/>
    </row>
    <row r="15" spans="1:14" ht="18" customHeight="1">
      <c r="E15" s="263"/>
      <c r="F15" s="95"/>
      <c r="G15" s="95"/>
      <c r="H15" s="104"/>
      <c r="J15" s="8"/>
      <c r="K15" s="245"/>
      <c r="L15" s="245"/>
      <c r="M15" s="245"/>
      <c r="N15" s="245"/>
    </row>
    <row r="16" spans="1:14" ht="18" customHeight="1">
      <c r="E16" s="261"/>
      <c r="F16" s="95"/>
      <c r="G16" s="95"/>
      <c r="J16" s="99"/>
      <c r="K16" s="99"/>
    </row>
    <row r="17" spans="3:11" ht="17.45" customHeight="1">
      <c r="E17" s="95"/>
      <c r="F17" s="95"/>
      <c r="G17" s="95"/>
      <c r="J17" s="99"/>
      <c r="K17" s="99"/>
    </row>
    <row r="18" spans="3:11" ht="17.45" customHeight="1">
      <c r="E18" s="95"/>
      <c r="F18" s="95"/>
      <c r="G18" s="95"/>
    </row>
    <row r="19" spans="3:11" ht="17.45" customHeight="1">
      <c r="E19" s="95"/>
    </row>
    <row r="20" spans="3:11">
      <c r="C20" s="266"/>
      <c r="E20" s="266"/>
      <c r="G20" s="266"/>
      <c r="J20" s="266"/>
      <c r="K20" s="267"/>
    </row>
    <row r="21" spans="3:11">
      <c r="C21" s="263"/>
      <c r="G21" s="266"/>
      <c r="J21" s="266"/>
      <c r="K21" s="267"/>
    </row>
    <row r="22" spans="3:11">
      <c r="G22" s="266"/>
    </row>
    <row r="23" spans="3:11">
      <c r="G23" s="263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7"/>
  <sheetViews>
    <sheetView rightToLeft="1" view="pageBreakPreview" topLeftCell="A4" zoomScale="90" zoomScaleNormal="100" zoomScaleSheetLayoutView="90" workbookViewId="0">
      <selection activeCell="G6" sqref="G6:M6"/>
    </sheetView>
  </sheetViews>
  <sheetFormatPr defaultColWidth="9.140625" defaultRowHeight="30.75" customHeight="1"/>
  <cols>
    <col min="1" max="1" width="50.85546875" style="48" customWidth="1"/>
    <col min="2" max="2" width="0.85546875" style="48" customWidth="1"/>
    <col min="3" max="3" width="14" style="48" bestFit="1" customWidth="1"/>
    <col min="4" max="4" width="1.28515625" style="48" customWidth="1"/>
    <col min="5" max="5" width="12.42578125" style="48" customWidth="1"/>
    <col min="6" max="6" width="1" style="48" customWidth="1"/>
    <col min="7" max="7" width="25" style="183" bestFit="1" customWidth="1"/>
    <col min="8" max="8" width="0.85546875" style="183" customWidth="1"/>
    <col min="9" max="9" width="25" style="183" bestFit="1" customWidth="1"/>
    <col min="10" max="10" width="0.7109375" style="183" customWidth="1"/>
    <col min="11" max="11" width="23.140625" style="183" bestFit="1" customWidth="1"/>
    <col min="12" max="12" width="0.7109375" style="183" customWidth="1"/>
    <col min="13" max="13" width="23.140625" style="183" bestFit="1" customWidth="1"/>
    <col min="14" max="14" width="0.5703125" style="183" customWidth="1"/>
    <col min="15" max="15" width="17" style="183" bestFit="1" customWidth="1"/>
    <col min="16" max="16" width="0.5703125" style="183" customWidth="1"/>
    <col min="17" max="17" width="23.140625" style="183" bestFit="1" customWidth="1"/>
    <col min="18" max="18" width="13.5703125" style="48" bestFit="1" customWidth="1"/>
    <col min="19" max="19" width="17.85546875" style="48" bestFit="1" customWidth="1"/>
    <col min="20" max="20" width="21.28515625" style="48" bestFit="1" customWidth="1"/>
    <col min="21" max="21" width="17.85546875" style="165" bestFit="1" customWidth="1"/>
    <col min="22" max="22" width="9.140625" style="165"/>
    <col min="23" max="16384" width="9.140625" style="48"/>
  </cols>
  <sheetData>
    <row r="1" spans="1:22" ht="30.75" customHeight="1">
      <c r="A1" s="302" t="s">
        <v>91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22" ht="30.75" customHeight="1">
      <c r="A2" s="302" t="s">
        <v>57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</row>
    <row r="3" spans="1:22" ht="30.75" customHeight="1">
      <c r="A3" s="302" t="str">
        <f>' سهام'!A3:W3</f>
        <v>برای ماه منتهی به 1401/05/31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</row>
    <row r="4" spans="1:22" ht="30.75" customHeight="1">
      <c r="A4" s="309" t="s">
        <v>65</v>
      </c>
      <c r="B4" s="309"/>
      <c r="C4" s="309"/>
      <c r="D4" s="309"/>
      <c r="E4" s="309"/>
      <c r="F4" s="309"/>
      <c r="G4" s="309"/>
      <c r="H4" s="166"/>
      <c r="I4" s="167"/>
      <c r="J4" s="167"/>
      <c r="K4" s="167"/>
      <c r="L4" s="167"/>
      <c r="M4" s="167"/>
      <c r="N4" s="167"/>
      <c r="O4" s="167"/>
      <c r="P4" s="167"/>
      <c r="Q4" s="167"/>
    </row>
    <row r="5" spans="1:22" ht="30.75" customHeight="1" thickBot="1">
      <c r="A5" s="168"/>
      <c r="B5" s="332"/>
      <c r="C5" s="332"/>
      <c r="D5" s="332"/>
      <c r="E5" s="332"/>
      <c r="F5" s="169"/>
      <c r="G5" s="333" t="s">
        <v>145</v>
      </c>
      <c r="H5" s="333"/>
      <c r="I5" s="333"/>
      <c r="J5" s="333"/>
      <c r="K5" s="333"/>
      <c r="L5" s="167"/>
      <c r="M5" s="333" t="s">
        <v>146</v>
      </c>
      <c r="N5" s="333"/>
      <c r="O5" s="333"/>
      <c r="P5" s="333"/>
      <c r="Q5" s="333"/>
    </row>
    <row r="6" spans="1:22" ht="42" customHeight="1" thickBot="1">
      <c r="A6" s="170" t="s">
        <v>38</v>
      </c>
      <c r="B6" s="171"/>
      <c r="C6" s="172" t="s">
        <v>23</v>
      </c>
      <c r="D6" s="171"/>
      <c r="E6" s="172" t="s">
        <v>35</v>
      </c>
      <c r="F6" s="171"/>
      <c r="G6" s="173" t="s">
        <v>58</v>
      </c>
      <c r="H6" s="174"/>
      <c r="I6" s="173" t="s">
        <v>40</v>
      </c>
      <c r="J6" s="174"/>
      <c r="K6" s="173" t="s">
        <v>41</v>
      </c>
      <c r="L6" s="167"/>
      <c r="M6" s="173" t="s">
        <v>58</v>
      </c>
      <c r="N6" s="174"/>
      <c r="O6" s="173" t="s">
        <v>40</v>
      </c>
      <c r="P6" s="174"/>
      <c r="Q6" s="173" t="s">
        <v>41</v>
      </c>
    </row>
    <row r="7" spans="1:22" s="37" customFormat="1" ht="30.75" customHeight="1">
      <c r="A7" s="153" t="s">
        <v>103</v>
      </c>
      <c r="B7" s="175"/>
      <c r="C7" s="176" t="s">
        <v>105</v>
      </c>
      <c r="E7" s="268">
        <v>0.18</v>
      </c>
      <c r="G7" s="163">
        <v>2459946575</v>
      </c>
      <c r="H7" s="163"/>
      <c r="I7" s="163">
        <v>0</v>
      </c>
      <c r="J7" s="163"/>
      <c r="K7" s="163">
        <f>G7+I7</f>
        <v>2459946575</v>
      </c>
      <c r="L7" s="163"/>
      <c r="M7" s="163">
        <v>16073089312</v>
      </c>
      <c r="N7" s="163"/>
      <c r="O7" s="163">
        <v>0</v>
      </c>
      <c r="P7" s="163"/>
      <c r="Q7" s="163">
        <f>M7+O7</f>
        <v>16073089312</v>
      </c>
      <c r="R7" s="255"/>
      <c r="S7" s="255"/>
      <c r="T7" s="177"/>
      <c r="U7" s="165"/>
      <c r="V7" s="165"/>
    </row>
    <row r="8" spans="1:22" s="37" customFormat="1" ht="30.75" customHeight="1">
      <c r="A8" s="153" t="s">
        <v>124</v>
      </c>
      <c r="B8" s="175"/>
      <c r="C8" s="176" t="s">
        <v>126</v>
      </c>
      <c r="E8" s="269">
        <v>0.185</v>
      </c>
      <c r="G8" s="163">
        <v>3098232133</v>
      </c>
      <c r="H8" s="163"/>
      <c r="I8" s="163">
        <v>0</v>
      </c>
      <c r="J8" s="163"/>
      <c r="K8" s="163">
        <f t="shared" ref="K8:K15" si="0">G8+I8</f>
        <v>3098232133</v>
      </c>
      <c r="L8" s="163"/>
      <c r="M8" s="163">
        <v>8509564771</v>
      </c>
      <c r="N8" s="163"/>
      <c r="O8" s="163">
        <v>0</v>
      </c>
      <c r="P8" s="163"/>
      <c r="Q8" s="163">
        <f t="shared" ref="Q8:Q15" si="1">M8+O8</f>
        <v>8509564771</v>
      </c>
      <c r="R8" s="255"/>
      <c r="S8" s="255"/>
      <c r="T8" s="177"/>
      <c r="V8" s="165"/>
    </row>
    <row r="9" spans="1:22" s="37" customFormat="1" ht="30.75" customHeight="1">
      <c r="A9" s="153" t="s">
        <v>101</v>
      </c>
      <c r="B9" s="175"/>
      <c r="C9" s="176" t="s">
        <v>102</v>
      </c>
      <c r="E9" s="268">
        <v>0.15</v>
      </c>
      <c r="G9" s="163">
        <v>0</v>
      </c>
      <c r="H9" s="163"/>
      <c r="I9" s="163">
        <v>0</v>
      </c>
      <c r="J9" s="163"/>
      <c r="K9" s="163">
        <f t="shared" si="0"/>
        <v>0</v>
      </c>
      <c r="L9" s="163"/>
      <c r="M9" s="163">
        <v>1342418150</v>
      </c>
      <c r="N9" s="163"/>
      <c r="O9" s="163">
        <v>0</v>
      </c>
      <c r="P9" s="163"/>
      <c r="Q9" s="163">
        <f t="shared" si="1"/>
        <v>1342418150</v>
      </c>
      <c r="R9" s="255"/>
      <c r="S9" s="255"/>
      <c r="T9" s="177"/>
      <c r="U9" s="165"/>
      <c r="V9" s="165"/>
    </row>
    <row r="10" spans="1:22" s="37" customFormat="1" ht="30.75" customHeight="1">
      <c r="A10" s="153" t="s">
        <v>135</v>
      </c>
      <c r="B10" s="175"/>
      <c r="C10" s="176" t="s">
        <v>95</v>
      </c>
      <c r="E10" s="260" t="s">
        <v>95</v>
      </c>
      <c r="G10" s="163">
        <v>170136990</v>
      </c>
      <c r="H10" s="163"/>
      <c r="I10" s="163">
        <v>-2221998</v>
      </c>
      <c r="J10" s="163"/>
      <c r="K10" s="163">
        <f t="shared" si="0"/>
        <v>167914992</v>
      </c>
      <c r="L10" s="163"/>
      <c r="M10" s="163">
        <v>170136990</v>
      </c>
      <c r="N10" s="163"/>
      <c r="O10" s="163">
        <v>-2221998</v>
      </c>
      <c r="P10" s="163"/>
      <c r="Q10" s="163">
        <f t="shared" si="1"/>
        <v>167914992</v>
      </c>
      <c r="R10" s="255"/>
      <c r="S10" s="255"/>
      <c r="T10" s="177"/>
      <c r="U10" s="165"/>
      <c r="V10" s="165"/>
    </row>
    <row r="11" spans="1:22" s="37" customFormat="1" ht="30.75" customHeight="1">
      <c r="A11" s="153" t="s">
        <v>107</v>
      </c>
      <c r="B11" s="175"/>
      <c r="C11" s="176" t="s">
        <v>95</v>
      </c>
      <c r="E11" s="260" t="s">
        <v>95</v>
      </c>
      <c r="G11" s="163">
        <v>167062189</v>
      </c>
      <c r="H11" s="163"/>
      <c r="I11" s="163">
        <v>700833</v>
      </c>
      <c r="J11" s="163"/>
      <c r="K11" s="163">
        <f t="shared" si="0"/>
        <v>167763022</v>
      </c>
      <c r="L11" s="163"/>
      <c r="M11" s="163">
        <v>9829873896</v>
      </c>
      <c r="N11" s="163"/>
      <c r="O11" s="163"/>
      <c r="P11" s="163"/>
      <c r="Q11" s="163">
        <f t="shared" si="1"/>
        <v>9829873896</v>
      </c>
      <c r="R11" s="255"/>
      <c r="S11" s="255"/>
      <c r="T11" s="177"/>
      <c r="U11" s="165"/>
      <c r="V11" s="165"/>
    </row>
    <row r="12" spans="1:22" s="37" customFormat="1" ht="30.75" customHeight="1">
      <c r="A12" s="153" t="s">
        <v>134</v>
      </c>
      <c r="B12" s="175"/>
      <c r="C12" s="176" t="s">
        <v>95</v>
      </c>
      <c r="E12" s="260" t="s">
        <v>95</v>
      </c>
      <c r="G12" s="163">
        <v>1209863016</v>
      </c>
      <c r="H12" s="163"/>
      <c r="I12" s="163">
        <v>-16543012</v>
      </c>
      <c r="J12" s="163"/>
      <c r="K12" s="163">
        <f t="shared" si="0"/>
        <v>1193320004</v>
      </c>
      <c r="L12" s="163"/>
      <c r="M12" s="163">
        <v>1209863016</v>
      </c>
      <c r="N12" s="163"/>
      <c r="O12" s="163">
        <v>-16543012</v>
      </c>
      <c r="P12" s="163"/>
      <c r="Q12" s="163">
        <f t="shared" si="1"/>
        <v>1193320004</v>
      </c>
      <c r="R12" s="255"/>
      <c r="S12" s="255"/>
      <c r="T12" s="177"/>
      <c r="U12" s="165"/>
      <c r="V12" s="165"/>
    </row>
    <row r="13" spans="1:22" s="37" customFormat="1" ht="30.75" customHeight="1">
      <c r="A13" s="153" t="s">
        <v>106</v>
      </c>
      <c r="B13" s="175"/>
      <c r="C13" s="176" t="s">
        <v>95</v>
      </c>
      <c r="E13" s="260" t="s">
        <v>95</v>
      </c>
      <c r="G13" s="163">
        <v>162820</v>
      </c>
      <c r="H13" s="163"/>
      <c r="I13" s="163">
        <v>0</v>
      </c>
      <c r="J13" s="163"/>
      <c r="K13" s="163">
        <f t="shared" si="0"/>
        <v>162820</v>
      </c>
      <c r="L13" s="163"/>
      <c r="M13" s="163">
        <v>169426</v>
      </c>
      <c r="N13" s="163"/>
      <c r="O13" s="163">
        <v>0</v>
      </c>
      <c r="P13" s="163"/>
      <c r="Q13" s="163">
        <f t="shared" si="1"/>
        <v>169426</v>
      </c>
      <c r="R13" s="255"/>
      <c r="S13" s="255"/>
      <c r="T13" s="177"/>
      <c r="U13" s="165"/>
      <c r="V13" s="165"/>
    </row>
    <row r="14" spans="1:22" s="37" customFormat="1" ht="30.75" customHeight="1">
      <c r="A14" s="153" t="s">
        <v>92</v>
      </c>
      <c r="B14" s="175"/>
      <c r="C14" s="176" t="s">
        <v>95</v>
      </c>
      <c r="E14" s="260" t="s">
        <v>95</v>
      </c>
      <c r="G14" s="163">
        <v>66478502</v>
      </c>
      <c r="H14" s="163"/>
      <c r="I14" s="163">
        <v>0</v>
      </c>
      <c r="J14" s="163"/>
      <c r="K14" s="163">
        <f t="shared" si="0"/>
        <v>66478502</v>
      </c>
      <c r="L14" s="163"/>
      <c r="M14" s="163">
        <v>12183285347</v>
      </c>
      <c r="N14" s="163"/>
      <c r="O14" s="163">
        <v>0</v>
      </c>
      <c r="P14" s="163"/>
      <c r="Q14" s="163">
        <f t="shared" si="1"/>
        <v>12183285347</v>
      </c>
      <c r="R14" s="255"/>
      <c r="S14" s="255"/>
      <c r="T14" s="177"/>
      <c r="U14" s="165"/>
      <c r="V14" s="165"/>
    </row>
    <row r="15" spans="1:22" s="37" customFormat="1" ht="30.75" customHeight="1">
      <c r="A15" s="153" t="s">
        <v>133</v>
      </c>
      <c r="B15" s="175"/>
      <c r="C15" s="176" t="s">
        <v>95</v>
      </c>
      <c r="E15" s="260" t="s">
        <v>95</v>
      </c>
      <c r="G15" s="163">
        <v>406849311</v>
      </c>
      <c r="H15" s="163"/>
      <c r="I15" s="163">
        <v>-734345</v>
      </c>
      <c r="J15" s="163"/>
      <c r="K15" s="163">
        <f t="shared" si="0"/>
        <v>406114966</v>
      </c>
      <c r="L15" s="163"/>
      <c r="M15" s="163">
        <v>406849311</v>
      </c>
      <c r="N15" s="163"/>
      <c r="O15" s="163">
        <v>-734345</v>
      </c>
      <c r="P15" s="163"/>
      <c r="Q15" s="163">
        <f t="shared" si="1"/>
        <v>406114966</v>
      </c>
      <c r="R15" s="255"/>
      <c r="S15" s="255"/>
      <c r="T15" s="177"/>
      <c r="U15" s="165"/>
      <c r="V15" s="165"/>
    </row>
    <row r="16" spans="1:22" ht="30.75" customHeight="1" thickBot="1">
      <c r="A16" s="153"/>
      <c r="B16" s="178"/>
      <c r="C16" s="178"/>
      <c r="D16" s="178"/>
      <c r="E16" s="178"/>
      <c r="F16" s="178"/>
      <c r="G16" s="179">
        <f>SUM(G7:G15)</f>
        <v>7578731536</v>
      </c>
      <c r="H16" s="180"/>
      <c r="I16" s="179">
        <f>SUM(I7:I15)</f>
        <v>-18798522</v>
      </c>
      <c r="J16" s="180"/>
      <c r="K16" s="179">
        <f>SUM(K7:K15)</f>
        <v>7559933014</v>
      </c>
      <c r="L16" s="180"/>
      <c r="M16" s="179">
        <f>SUM(M7:M15)</f>
        <v>49725250219</v>
      </c>
      <c r="N16" s="180"/>
      <c r="O16" s="179">
        <f>SUM(O7:O15)</f>
        <v>-19499355</v>
      </c>
      <c r="P16" s="181" t="e">
        <f>SUM(#REF!)</f>
        <v>#REF!</v>
      </c>
      <c r="Q16" s="179">
        <f>SUM(Q7:Q15)</f>
        <v>49705750864</v>
      </c>
      <c r="R16" s="182"/>
      <c r="S16" s="159"/>
    </row>
    <row r="17" spans="5:22" ht="30.75" customHeight="1" thickTop="1">
      <c r="H17" s="37"/>
      <c r="J17" s="37"/>
      <c r="L17" s="37"/>
      <c r="N17" s="37"/>
      <c r="S17" s="158"/>
    </row>
    <row r="18" spans="5:22" ht="30.75" customHeight="1">
      <c r="H18" s="37"/>
      <c r="J18" s="37"/>
      <c r="L18" s="37"/>
      <c r="N18" s="37"/>
    </row>
    <row r="19" spans="5:22" ht="30.75" customHeight="1">
      <c r="H19" s="37"/>
      <c r="J19" s="37"/>
      <c r="L19" s="37"/>
    </row>
    <row r="20" spans="5:22" s="184" customFormat="1" ht="30.75" customHeight="1">
      <c r="E20" s="163"/>
      <c r="F20" s="163"/>
      <c r="G20" s="163"/>
      <c r="H20" s="163"/>
      <c r="I20" s="163"/>
      <c r="J20" s="163"/>
      <c r="K20" s="163"/>
      <c r="L20" s="163"/>
      <c r="M20" s="163"/>
      <c r="N20" s="183"/>
      <c r="O20" s="183"/>
      <c r="P20" s="183"/>
      <c r="Q20" s="155"/>
      <c r="R20" s="48"/>
      <c r="U20" s="165"/>
      <c r="V20" s="165"/>
    </row>
    <row r="21" spans="5:22" s="184" customFormat="1" ht="30.75" customHeight="1">
      <c r="E21" s="163"/>
      <c r="F21" s="163"/>
      <c r="G21" s="183"/>
      <c r="H21" s="183"/>
      <c r="I21" s="183"/>
      <c r="J21" s="183"/>
      <c r="K21" s="155"/>
      <c r="L21" s="183"/>
      <c r="M21" s="183"/>
      <c r="N21" s="183"/>
      <c r="O21" s="183"/>
      <c r="P21" s="183"/>
      <c r="Q21" s="155"/>
      <c r="R21" s="48"/>
      <c r="U21" s="165"/>
      <c r="V21" s="165"/>
    </row>
    <row r="22" spans="5:22" ht="30.75" customHeight="1">
      <c r="E22" s="163"/>
      <c r="F22" s="163"/>
      <c r="G22" s="163"/>
      <c r="H22" s="163"/>
      <c r="I22" s="163"/>
      <c r="J22" s="163"/>
      <c r="K22" s="163"/>
      <c r="L22" s="163"/>
      <c r="M22" s="163"/>
      <c r="Q22" s="155"/>
    </row>
    <row r="23" spans="5:22" ht="30.75" customHeight="1">
      <c r="E23" s="163"/>
      <c r="F23" s="163"/>
      <c r="G23" s="163"/>
      <c r="H23" s="163"/>
      <c r="I23" s="163"/>
      <c r="J23" s="163"/>
      <c r="K23" s="163"/>
      <c r="L23" s="163"/>
      <c r="M23" s="163"/>
      <c r="Q23" s="155"/>
    </row>
    <row r="24" spans="5:22" ht="30.75" customHeight="1">
      <c r="K24" s="155"/>
      <c r="Q24" s="155"/>
    </row>
    <row r="25" spans="5:22" ht="30.75" customHeight="1">
      <c r="K25" s="155"/>
      <c r="Q25" s="155"/>
    </row>
    <row r="26" spans="5:22" ht="30.75" customHeight="1">
      <c r="K26" s="155"/>
      <c r="Q26" s="155"/>
    </row>
    <row r="27" spans="5:22" ht="30.75" customHeight="1">
      <c r="K27" s="155"/>
      <c r="Q27" s="155"/>
    </row>
  </sheetData>
  <autoFilter ref="A6:Q6" xr:uid="{00000000-0009-0000-0000-000006000000}">
    <sortState xmlns:xlrd2="http://schemas.microsoft.com/office/spreadsheetml/2017/richdata2" ref="A7:R14">
      <sortCondition descending="1" ref="Q6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rightToLeft="1" view="pageBreakPreview" zoomScale="80" zoomScaleNormal="100" zoomScaleSheetLayoutView="80" workbookViewId="0">
      <selection activeCell="O7" sqref="O7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36" t="s">
        <v>91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22.5">
      <c r="A2" s="336" t="s">
        <v>57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</row>
    <row r="3" spans="1:19" ht="22.5">
      <c r="A3" s="336" t="s">
        <v>130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</row>
    <row r="4" spans="1:19" ht="22.5">
      <c r="A4" s="337" t="s">
        <v>76</v>
      </c>
      <c r="B4" s="337"/>
      <c r="C4" s="337"/>
      <c r="D4" s="337"/>
      <c r="E4" s="337"/>
      <c r="F4" s="337"/>
      <c r="G4" s="337"/>
      <c r="H4" s="337"/>
      <c r="I4" s="338"/>
      <c r="J4" s="338"/>
      <c r="K4" s="338"/>
      <c r="L4" s="338"/>
      <c r="M4" s="338"/>
      <c r="N4" s="338"/>
      <c r="O4" s="338"/>
      <c r="P4" s="338"/>
      <c r="Q4" s="337"/>
      <c r="R4" s="337"/>
      <c r="S4" s="337"/>
    </row>
    <row r="6" spans="1:19" ht="18.75">
      <c r="C6" s="334" t="s">
        <v>77</v>
      </c>
      <c r="D6" s="335"/>
      <c r="E6" s="335"/>
      <c r="F6" s="335"/>
      <c r="G6" s="335"/>
      <c r="I6" s="334" t="s">
        <v>78</v>
      </c>
      <c r="J6" s="335"/>
      <c r="K6" s="335"/>
      <c r="L6" s="335"/>
      <c r="M6" s="335"/>
      <c r="O6" s="334" t="s">
        <v>144</v>
      </c>
      <c r="P6" s="335"/>
      <c r="Q6" s="335"/>
      <c r="R6" s="335"/>
      <c r="S6" s="335"/>
    </row>
    <row r="7" spans="1:19" ht="56.25">
      <c r="A7" s="38" t="s">
        <v>79</v>
      </c>
      <c r="C7" s="33" t="s">
        <v>80</v>
      </c>
      <c r="E7" s="33" t="s">
        <v>81</v>
      </c>
      <c r="G7" s="33" t="s">
        <v>82</v>
      </c>
      <c r="I7" s="33" t="s">
        <v>83</v>
      </c>
      <c r="K7" s="33" t="s">
        <v>84</v>
      </c>
      <c r="M7" s="33" t="s">
        <v>85</v>
      </c>
      <c r="O7" s="33" t="s">
        <v>83</v>
      </c>
      <c r="Q7" s="33" t="s">
        <v>84</v>
      </c>
      <c r="S7" s="33" t="s">
        <v>85</v>
      </c>
    </row>
    <row r="8" spans="1:19" ht="21.75">
      <c r="A8" s="101" t="s">
        <v>96</v>
      </c>
      <c r="B8" s="32"/>
      <c r="C8" s="49" t="s">
        <v>95</v>
      </c>
      <c r="D8" s="9"/>
      <c r="E8" s="49" t="s">
        <v>95</v>
      </c>
      <c r="F8" s="9"/>
      <c r="G8" s="62">
        <v>0</v>
      </c>
      <c r="H8" s="9"/>
      <c r="I8" s="60">
        <v>0</v>
      </c>
      <c r="J8" s="60"/>
      <c r="K8" s="60">
        <v>0</v>
      </c>
      <c r="L8" s="60"/>
      <c r="M8" s="60">
        <f>I8+K8</f>
        <v>0</v>
      </c>
      <c r="N8" s="60"/>
      <c r="O8" s="60">
        <v>0</v>
      </c>
      <c r="P8" s="60"/>
      <c r="Q8" s="60">
        <v>0</v>
      </c>
      <c r="R8" s="60"/>
      <c r="S8" s="60">
        <f>O8+Q8</f>
        <v>0</v>
      </c>
    </row>
    <row r="9" spans="1:19" ht="18.75" thickBot="1">
      <c r="A9" s="34" t="s">
        <v>86</v>
      </c>
      <c r="I9" s="61">
        <f>SUM(I8:I8)</f>
        <v>0</v>
      </c>
      <c r="J9" s="34" t="e">
        <f>SUM(#REF!)</f>
        <v>#REF!</v>
      </c>
      <c r="K9" s="61">
        <f>SUM(K8:K8)</f>
        <v>0</v>
      </c>
      <c r="L9" s="34" t="e">
        <f>SUM(#REF!)</f>
        <v>#REF!</v>
      </c>
      <c r="M9" s="61">
        <f>SUM(M8:M8)</f>
        <v>0</v>
      </c>
      <c r="N9" s="34" t="e">
        <f>SUM(#REF!)</f>
        <v>#REF!</v>
      </c>
      <c r="O9" s="61">
        <f>SUM(O8:O8)</f>
        <v>0</v>
      </c>
      <c r="P9" s="34"/>
      <c r="Q9" s="61">
        <f>SUM(Q8)</f>
        <v>0</v>
      </c>
      <c r="R9" s="34" t="e">
        <f>SUM(#REF!)</f>
        <v>#REF!</v>
      </c>
      <c r="S9" s="61">
        <f>SUM(S8:S8)</f>
        <v>0</v>
      </c>
    </row>
    <row r="10" spans="1:19" ht="18.75" thickTop="1">
      <c r="I10" s="35"/>
      <c r="K10" s="35"/>
      <c r="M10" s="35"/>
      <c r="O10" s="35"/>
      <c r="Q10" s="35"/>
      <c r="S10" s="35"/>
    </row>
    <row r="11" spans="1:19" ht="16.5" customHeight="1"/>
    <row r="12" spans="1:19" s="60" customFormat="1" ht="18"/>
    <row r="13" spans="1:19" s="60" customFormat="1" ht="18"/>
    <row r="14" spans="1:19" s="60" customFormat="1" ht="18"/>
    <row r="15" spans="1:19" s="60" customFormat="1" ht="18"/>
    <row r="16" spans="1:19" s="60" customFormat="1" ht="18"/>
    <row r="17" s="60" customFormat="1" ht="18"/>
    <row r="18" s="60" customFormat="1" ht="18"/>
    <row r="19" s="60" customFormat="1" ht="18"/>
    <row r="20" s="60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8"/>
  <sheetViews>
    <sheetView rightToLeft="1" view="pageBreakPreview" topLeftCell="B3" zoomScaleNormal="100" zoomScaleSheetLayoutView="100" workbookViewId="0">
      <selection activeCell="R8" sqref="R8"/>
    </sheetView>
  </sheetViews>
  <sheetFormatPr defaultColWidth="9.140625" defaultRowHeight="17.25"/>
  <cols>
    <col min="1" max="1" width="41.140625" style="184" bestFit="1" customWidth="1"/>
    <col min="2" max="2" width="1.28515625" style="184" customWidth="1"/>
    <col min="3" max="3" width="17.28515625" style="184" customWidth="1"/>
    <col min="4" max="4" width="0.85546875" style="184" customWidth="1"/>
    <col min="5" max="5" width="24.5703125" style="200" customWidth="1"/>
    <col min="6" max="6" width="0.5703125" style="200" customWidth="1"/>
    <col min="7" max="7" width="24.42578125" style="200" bestFit="1" customWidth="1"/>
    <col min="8" max="8" width="0.85546875" style="200" customWidth="1"/>
    <col min="9" max="9" width="22" style="201" customWidth="1"/>
    <col min="10" max="10" width="0.5703125" style="201" customWidth="1"/>
    <col min="11" max="11" width="19" style="201" customWidth="1"/>
    <col min="12" max="12" width="0.42578125" style="201" customWidth="1"/>
    <col min="13" max="13" width="26.28515625" style="201" bestFit="1" customWidth="1"/>
    <col min="14" max="14" width="0.42578125" style="201" customWidth="1"/>
    <col min="15" max="15" width="24.28515625" style="201" bestFit="1" customWidth="1"/>
    <col min="16" max="16" width="0.5703125" style="201" customWidth="1"/>
    <col min="17" max="17" width="24.28515625" style="201" bestFit="1" customWidth="1"/>
    <col min="18" max="18" width="13.140625" style="184" bestFit="1" customWidth="1"/>
    <col min="19" max="19" width="9.140625" style="184"/>
    <col min="20" max="20" width="23.140625" style="184" bestFit="1" customWidth="1"/>
    <col min="21" max="16384" width="9.140625" style="184"/>
  </cols>
  <sheetData>
    <row r="1" spans="1:19" ht="22.5">
      <c r="A1" s="339" t="s">
        <v>91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19" ht="22.5">
      <c r="A2" s="339" t="s">
        <v>57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</row>
    <row r="3" spans="1:19" ht="22.5">
      <c r="A3" s="339" t="str">
        <f>' سهام'!A3:W3</f>
        <v>برای ماه منتهی به 1401/05/31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</row>
    <row r="4" spans="1:19" ht="22.5">
      <c r="A4" s="345" t="s">
        <v>64</v>
      </c>
      <c r="B4" s="345"/>
      <c r="C4" s="345"/>
      <c r="D4" s="345"/>
      <c r="E4" s="345"/>
      <c r="F4" s="345"/>
      <c r="G4" s="345"/>
      <c r="H4" s="345"/>
      <c r="I4" s="345"/>
      <c r="J4" s="346"/>
      <c r="K4" s="346"/>
      <c r="L4" s="346"/>
      <c r="M4" s="346"/>
      <c r="N4" s="346"/>
      <c r="O4" s="346"/>
      <c r="P4" s="346"/>
      <c r="Q4" s="346"/>
    </row>
    <row r="5" spans="1:19" ht="15.75" customHeight="1" thickBot="1">
      <c r="A5" s="37"/>
      <c r="B5" s="37"/>
      <c r="C5" s="343" t="s">
        <v>145</v>
      </c>
      <c r="D5" s="343"/>
      <c r="E5" s="343"/>
      <c r="F5" s="343"/>
      <c r="G5" s="343"/>
      <c r="H5" s="343"/>
      <c r="I5" s="343"/>
      <c r="J5" s="31"/>
      <c r="K5" s="344" t="s">
        <v>146</v>
      </c>
      <c r="L5" s="344"/>
      <c r="M5" s="344"/>
      <c r="N5" s="344"/>
      <c r="O5" s="344"/>
      <c r="P5" s="344"/>
      <c r="Q5" s="344"/>
    </row>
    <row r="6" spans="1:19" ht="22.5" thickBot="1">
      <c r="A6" s="187" t="s">
        <v>38</v>
      </c>
      <c r="B6" s="187"/>
      <c r="C6" s="249" t="s">
        <v>3</v>
      </c>
      <c r="D6" s="187"/>
      <c r="E6" s="250" t="s">
        <v>45</v>
      </c>
      <c r="F6" s="188"/>
      <c r="G6" s="251" t="s">
        <v>42</v>
      </c>
      <c r="H6" s="188"/>
      <c r="I6" s="247" t="s">
        <v>46</v>
      </c>
      <c r="J6" s="31"/>
      <c r="K6" s="246" t="s">
        <v>3</v>
      </c>
      <c r="L6" s="189"/>
      <c r="M6" s="247" t="s">
        <v>21</v>
      </c>
      <c r="N6" s="189"/>
      <c r="O6" s="246" t="s">
        <v>42</v>
      </c>
      <c r="P6" s="189"/>
      <c r="Q6" s="248" t="s">
        <v>46</v>
      </c>
    </row>
    <row r="7" spans="1:19" ht="21.75">
      <c r="A7" s="190" t="s">
        <v>97</v>
      </c>
      <c r="B7" s="191"/>
      <c r="C7" s="192">
        <v>1500</v>
      </c>
      <c r="D7" s="191"/>
      <c r="E7" s="192">
        <v>1500000000</v>
      </c>
      <c r="F7" s="163"/>
      <c r="G7" s="193">
        <f>1410405589+83893522</f>
        <v>1494299111</v>
      </c>
      <c r="H7" s="163"/>
      <c r="I7" s="163">
        <v>5700889</v>
      </c>
      <c r="J7" s="194"/>
      <c r="K7" s="192">
        <v>15000</v>
      </c>
      <c r="L7" s="191"/>
      <c r="M7" s="192">
        <v>14287221904</v>
      </c>
      <c r="N7" s="163"/>
      <c r="O7" s="193">
        <f>-14104055895*(-1)</f>
        <v>14104055895</v>
      </c>
      <c r="P7" s="195"/>
      <c r="Q7" s="163">
        <v>183166009</v>
      </c>
      <c r="R7" s="186"/>
      <c r="S7" s="186"/>
    </row>
    <row r="8" spans="1:19" ht="21.75">
      <c r="A8" s="190" t="s">
        <v>110</v>
      </c>
      <c r="B8" s="191"/>
      <c r="C8" s="192">
        <v>0</v>
      </c>
      <c r="D8" s="191"/>
      <c r="E8" s="192">
        <v>0</v>
      </c>
      <c r="F8" s="163"/>
      <c r="G8" s="193">
        <v>0</v>
      </c>
      <c r="H8" s="163"/>
      <c r="I8" s="163">
        <v>0</v>
      </c>
      <c r="J8" s="194"/>
      <c r="K8" s="192">
        <v>84732</v>
      </c>
      <c r="L8" s="191"/>
      <c r="M8" s="192">
        <v>83090630896</v>
      </c>
      <c r="N8" s="163"/>
      <c r="O8" s="193">
        <f>-82819899252*(-1)</f>
        <v>82819899252</v>
      </c>
      <c r="P8" s="195"/>
      <c r="Q8" s="163">
        <v>270731644</v>
      </c>
      <c r="R8" s="255"/>
      <c r="S8" s="186"/>
    </row>
    <row r="9" spans="1:19" ht="21.75">
      <c r="A9" s="190" t="s">
        <v>111</v>
      </c>
      <c r="B9" s="191"/>
      <c r="C9" s="192">
        <v>0</v>
      </c>
      <c r="D9" s="191"/>
      <c r="E9" s="192">
        <v>0</v>
      </c>
      <c r="F9" s="163"/>
      <c r="G9" s="193">
        <v>0</v>
      </c>
      <c r="H9" s="163"/>
      <c r="I9" s="163">
        <v>0</v>
      </c>
      <c r="J9" s="194"/>
      <c r="K9" s="192">
        <v>99342</v>
      </c>
      <c r="L9" s="191"/>
      <c r="M9" s="192">
        <v>95873912831</v>
      </c>
      <c r="N9" s="163"/>
      <c r="O9" s="193">
        <f>-95543669134*(-1)</f>
        <v>95543669134</v>
      </c>
      <c r="P9" s="195"/>
      <c r="Q9" s="163">
        <v>330243697</v>
      </c>
      <c r="R9" s="186"/>
      <c r="S9" s="186"/>
    </row>
    <row r="10" spans="1:19" ht="23.25" customHeight="1">
      <c r="A10" s="190" t="s">
        <v>103</v>
      </c>
      <c r="B10" s="191"/>
      <c r="C10" s="192">
        <v>230000</v>
      </c>
      <c r="D10" s="191"/>
      <c r="E10" s="192">
        <v>230532288466</v>
      </c>
      <c r="F10" s="163"/>
      <c r="G10" s="193">
        <v>230041687500</v>
      </c>
      <c r="H10" s="163"/>
      <c r="I10" s="163">
        <v>490600966</v>
      </c>
      <c r="J10" s="194"/>
      <c r="K10" s="192">
        <v>510000</v>
      </c>
      <c r="L10" s="191"/>
      <c r="M10" s="192">
        <v>512743248549</v>
      </c>
      <c r="N10" s="163"/>
      <c r="O10" s="193">
        <f>-510092437500*(-1)</f>
        <v>510092437500</v>
      </c>
      <c r="P10" s="195"/>
      <c r="Q10" s="163">
        <v>2650811049</v>
      </c>
      <c r="R10" s="58"/>
      <c r="S10" s="186"/>
    </row>
    <row r="11" spans="1:19" ht="21.75">
      <c r="A11" s="190" t="s">
        <v>101</v>
      </c>
      <c r="B11" s="191"/>
      <c r="C11" s="192">
        <v>0</v>
      </c>
      <c r="D11" s="191"/>
      <c r="E11" s="192">
        <v>0</v>
      </c>
      <c r="F11" s="163"/>
      <c r="G11" s="193">
        <v>0</v>
      </c>
      <c r="H11" s="163"/>
      <c r="I11" s="163">
        <v>0</v>
      </c>
      <c r="J11" s="194"/>
      <c r="K11" s="192">
        <v>65000</v>
      </c>
      <c r="L11" s="191"/>
      <c r="M11" s="192">
        <v>64973216637</v>
      </c>
      <c r="N11" s="163"/>
      <c r="O11" s="193">
        <f>-64621710562*(-1)</f>
        <v>64621710562</v>
      </c>
      <c r="P11" s="195"/>
      <c r="Q11" s="163">
        <v>351506075</v>
      </c>
      <c r="R11" s="186"/>
      <c r="S11" s="186"/>
    </row>
    <row r="12" spans="1:19" ht="23.25" thickBot="1">
      <c r="E12" s="196">
        <f>SUM(E7:E11)</f>
        <v>232032288466</v>
      </c>
      <c r="F12" s="184"/>
      <c r="G12" s="196">
        <f>SUM(G7:G11)</f>
        <v>231535986611</v>
      </c>
      <c r="H12" s="184"/>
      <c r="I12" s="196">
        <f>SUM(I7:I11)</f>
        <v>496301855</v>
      </c>
      <c r="J12" s="184"/>
      <c r="K12" s="184"/>
      <c r="L12" s="184"/>
      <c r="M12" s="196">
        <f>SUM(M7:M11)</f>
        <v>770968230817</v>
      </c>
      <c r="N12" s="184"/>
      <c r="O12" s="196">
        <f>SUM(O7:O11)</f>
        <v>767181772343</v>
      </c>
      <c r="P12" s="184"/>
      <c r="Q12" s="196">
        <f>SUM(Q7:Q11)</f>
        <v>3786458474</v>
      </c>
    </row>
    <row r="13" spans="1:19" ht="23.25" thickTop="1">
      <c r="E13" s="197"/>
      <c r="F13" s="184"/>
      <c r="G13" s="197"/>
      <c r="H13" s="184"/>
      <c r="I13" s="197"/>
      <c r="J13" s="184"/>
      <c r="K13" s="184"/>
      <c r="L13" s="184"/>
      <c r="M13" s="197"/>
      <c r="N13" s="184"/>
      <c r="O13" s="197"/>
      <c r="P13" s="184"/>
      <c r="Q13" s="197"/>
    </row>
    <row r="14" spans="1:19" ht="10.5" customHeight="1">
      <c r="A14" s="37"/>
      <c r="B14" s="37"/>
      <c r="C14" s="37"/>
      <c r="D14" s="37"/>
      <c r="E14" s="165"/>
      <c r="F14" s="165"/>
      <c r="G14" s="165"/>
      <c r="H14" s="165"/>
      <c r="I14" s="31"/>
      <c r="J14" s="31"/>
      <c r="K14" s="31"/>
      <c r="L14" s="31"/>
      <c r="M14" s="31"/>
      <c r="N14" s="31"/>
      <c r="O14" s="31"/>
      <c r="P14" s="31"/>
      <c r="Q14" s="31"/>
    </row>
    <row r="15" spans="1:19" ht="21.75">
      <c r="A15" s="340" t="s">
        <v>44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2"/>
    </row>
    <row r="16" spans="1:19" ht="6" customHeight="1">
      <c r="A16" s="198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</row>
    <row r="17" spans="1:17" ht="18" customHeight="1">
      <c r="A17" s="199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</row>
    <row r="18" spans="1:17" ht="21.75">
      <c r="I18" s="163"/>
      <c r="Q18" s="163"/>
    </row>
    <row r="19" spans="1:17" s="202" customFormat="1" ht="24"/>
    <row r="20" spans="1:17" s="202" customFormat="1" ht="24"/>
    <row r="21" spans="1:17" s="202" customFormat="1" ht="24.75">
      <c r="O21" s="193"/>
      <c r="Q21" s="203"/>
    </row>
    <row r="22" spans="1:17" s="202" customFormat="1" ht="24"/>
    <row r="23" spans="1:17" s="202" customFormat="1" ht="24"/>
    <row r="24" spans="1:17" s="202" customFormat="1" ht="24"/>
    <row r="25" spans="1:17" s="202" customFormat="1" ht="24"/>
    <row r="26" spans="1:17" s="202" customFormat="1" ht="24"/>
    <row r="27" spans="1:17" s="202" customFormat="1" ht="24"/>
    <row r="28" spans="1:17" s="202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5:Q15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2" fitToHeight="0" orientation="landscape" r:id="rId1"/>
  <rowBreaks count="1" manualBreakCount="1">
    <brk id="16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</vt:lpstr>
      <vt:lpstr>سایر درآمدها</vt:lpstr>
      <vt:lpstr>درآمد سپرده بانکی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2019-05-29T09:35:10Z</cp:lastPrinted>
  <dcterms:created xsi:type="dcterms:W3CDTF">2017-11-22T14:26:20Z</dcterms:created>
  <dcterms:modified xsi:type="dcterms:W3CDTF">2022-09-03T10:42:35Z</dcterms:modified>
</cp:coreProperties>
</file>