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1401\شهریور\"/>
    </mc:Choice>
  </mc:AlternateContent>
  <xr:revisionPtr revIDLastSave="0" documentId="13_ncr:1_{8BD1BA39-10AB-4CBF-BBF2-3D33323B8BC9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بانکی'!$A$7:$M$7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بانکی'!$A$6:$Q$6</definedName>
    <definedName name="_xlnm.Print_Area" localSheetId="1">' سهام'!$A$1:$W$12</definedName>
    <definedName name="_xlnm.Print_Area" localSheetId="2">اوراق!$A$1:$AG$11</definedName>
    <definedName name="_xlnm.Print_Area" localSheetId="3">'تعدیل اوراق'!$A$1:$M$11</definedName>
    <definedName name="_xlnm.Print_Area" localSheetId="12">'درآمد سپرده بانکی'!$A$1:$L$22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'!$A$1:$Q$12</definedName>
    <definedName name="_xlnm.Print_Area" localSheetId="8">'درآمد ناشی ازفروش'!$A$1:$Q$16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سپرده!$A$1:$S$25</definedName>
    <definedName name="_xlnm.Print_Area" localSheetId="6">'سود اوراق بهادار و سپرده بانکی'!$A$1:$Q$25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1" l="1"/>
  <c r="E7" i="11"/>
  <c r="Q23" i="2" l="1"/>
  <c r="O7" i="15"/>
  <c r="Q7" i="15" s="1"/>
  <c r="O15" i="6" s="1"/>
  <c r="K9" i="19"/>
  <c r="I9" i="19"/>
  <c r="K21" i="13"/>
  <c r="K7" i="13"/>
  <c r="E8" i="7" s="1"/>
  <c r="K8" i="13"/>
  <c r="K9" i="13"/>
  <c r="E19" i="7" s="1"/>
  <c r="K10" i="13"/>
  <c r="E18" i="7" s="1"/>
  <c r="K11" i="13"/>
  <c r="E17" i="7" s="1"/>
  <c r="K12" i="13"/>
  <c r="E16" i="7" s="1"/>
  <c r="K13" i="13"/>
  <c r="E15" i="7" s="1"/>
  <c r="K14" i="13"/>
  <c r="E11" i="7" s="1"/>
  <c r="K15" i="13"/>
  <c r="K16" i="13"/>
  <c r="E13" i="7" s="1"/>
  <c r="K17" i="13"/>
  <c r="E12" i="7" s="1"/>
  <c r="K22" i="13"/>
  <c r="K18" i="13"/>
  <c r="E14" i="7" s="1"/>
  <c r="K19" i="13"/>
  <c r="E20" i="7" s="1"/>
  <c r="Q13" i="13"/>
  <c r="I15" i="7" s="1"/>
  <c r="O23" i="13"/>
  <c r="Q19" i="13"/>
  <c r="I20" i="7" s="1"/>
  <c r="Q12" i="13"/>
  <c r="I16" i="7" s="1"/>
  <c r="M23" i="13"/>
  <c r="G23" i="13"/>
  <c r="I23" i="13"/>
  <c r="O8" i="15"/>
  <c r="Q8" i="13"/>
  <c r="I9" i="7" s="1"/>
  <c r="Q9" i="13"/>
  <c r="I19" i="7" s="1"/>
  <c r="Q10" i="13"/>
  <c r="I18" i="7" s="1"/>
  <c r="Q7" i="13"/>
  <c r="I8" i="7" s="1"/>
  <c r="Q14" i="13"/>
  <c r="I11" i="7" s="1"/>
  <c r="O23" i="2"/>
  <c r="M23" i="2"/>
  <c r="K23" i="2"/>
  <c r="S16" i="2"/>
  <c r="S17" i="2"/>
  <c r="S18" i="2"/>
  <c r="S19" i="2"/>
  <c r="S20" i="2"/>
  <c r="S21" i="2"/>
  <c r="S22" i="2"/>
  <c r="AG9" i="17"/>
  <c r="E9" i="7" l="1"/>
  <c r="E21" i="7" s="1"/>
  <c r="O11" i="15"/>
  <c r="O10" i="15"/>
  <c r="O9" i="15"/>
  <c r="O7" i="14"/>
  <c r="G20" i="7" l="1"/>
  <c r="G19" i="7"/>
  <c r="G18" i="7"/>
  <c r="G14" i="7"/>
  <c r="G13" i="7"/>
  <c r="G16" i="7"/>
  <c r="G15" i="7"/>
  <c r="G12" i="7"/>
  <c r="G17" i="7"/>
  <c r="K20" i="13"/>
  <c r="Q22" i="13"/>
  <c r="Q20" i="13"/>
  <c r="Q11" i="13"/>
  <c r="Q18" i="13"/>
  <c r="I14" i="7" s="1"/>
  <c r="Q17" i="13"/>
  <c r="I12" i="7" s="1"/>
  <c r="Q15" i="13"/>
  <c r="I10" i="7" s="1"/>
  <c r="Q16" i="13"/>
  <c r="I13" i="7" s="1"/>
  <c r="Q21" i="13"/>
  <c r="W10" i="17"/>
  <c r="Q10" i="6"/>
  <c r="M12" i="15"/>
  <c r="I10" i="11"/>
  <c r="I17" i="7" l="1"/>
  <c r="K23" i="13"/>
  <c r="Q23" i="13"/>
  <c r="I21" i="7"/>
  <c r="G10" i="7"/>
  <c r="G11" i="7"/>
  <c r="G9" i="7"/>
  <c r="S12" i="2"/>
  <c r="S13" i="2"/>
  <c r="S14" i="2"/>
  <c r="S15" i="2"/>
  <c r="AE10" i="17"/>
  <c r="K13" i="7" l="1"/>
  <c r="E9" i="11"/>
  <c r="L9" i="11" s="1"/>
  <c r="K10" i="7"/>
  <c r="K20" i="7"/>
  <c r="K12" i="7"/>
  <c r="K18" i="7"/>
  <c r="K16" i="7"/>
  <c r="K15" i="7"/>
  <c r="K19" i="7"/>
  <c r="K14" i="7"/>
  <c r="K11" i="7"/>
  <c r="K17" i="7"/>
  <c r="I9" i="11"/>
  <c r="O10" i="17"/>
  <c r="Q10" i="17"/>
  <c r="T10" i="17"/>
  <c r="Q11" i="6"/>
  <c r="Q12" i="6"/>
  <c r="Q13" i="6"/>
  <c r="Q14" i="6"/>
  <c r="Q15" i="6"/>
  <c r="Q16" i="6" s="1"/>
  <c r="E8" i="11" s="1"/>
  <c r="E11" i="11" s="1"/>
  <c r="O16" i="6"/>
  <c r="G8" i="7"/>
  <c r="G21" i="7" s="1"/>
  <c r="M16" i="6"/>
  <c r="K16" i="6"/>
  <c r="G16" i="6"/>
  <c r="E16" i="6"/>
  <c r="C16" i="6"/>
  <c r="O8" i="14"/>
  <c r="M8" i="14"/>
  <c r="G8" i="14"/>
  <c r="E8" i="14"/>
  <c r="O12" i="15"/>
  <c r="G12" i="15"/>
  <c r="E12" i="15"/>
  <c r="I16" i="6"/>
  <c r="I8" i="11" l="1"/>
  <c r="Q8" i="14"/>
  <c r="I8" i="14"/>
  <c r="Q12" i="15"/>
  <c r="I12" i="15"/>
  <c r="AC10" i="17" l="1"/>
  <c r="E9" i="8"/>
  <c r="C9" i="8"/>
  <c r="AG10" i="17" l="1"/>
  <c r="A3" i="19" l="1"/>
  <c r="A3" i="17"/>
  <c r="K8" i="7" l="1"/>
  <c r="K9" i="7"/>
  <c r="K21" i="7" l="1"/>
  <c r="S10" i="2"/>
  <c r="S11" i="2"/>
  <c r="S9" i="2"/>
  <c r="S23" i="2" l="1"/>
  <c r="W10" i="1"/>
  <c r="Q9" i="18" l="1"/>
  <c r="S8" i="18"/>
  <c r="M8" i="18"/>
  <c r="S11" i="5"/>
  <c r="I11" i="5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I7" i="11" l="1"/>
  <c r="I11" i="11" s="1"/>
  <c r="G7" i="11"/>
  <c r="U12" i="5"/>
  <c r="G9" i="11" l="1"/>
  <c r="G10" i="11"/>
  <c r="G8" i="11"/>
  <c r="K12" i="5"/>
  <c r="G11" i="11" l="1"/>
  <c r="P23" i="13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<sst xmlns="http://schemas.openxmlformats.org/spreadsheetml/2006/main" count="370" uniqueCount="169">
  <si>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</si>
  <si>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</si>
  <si>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</si>
  <si>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</si>
  <si>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</si>
  <si>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</si>
  <si>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</si>
  <si>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</si>
  <si>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</si>
  <si>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</si>
  <si>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</si>
  <si>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</si>
  <si>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</si>
  <si>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</si>
  <si>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</si>
  <si>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</si>
  <si>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</si>
  <si>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</si>
  <si>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</si>
  <si>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</si>
  <si>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</si>
  <si>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</si>
  <si>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</si>
  <si>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</si>
  <si>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</si>
  <si>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</si>
  <si>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</si>
  <si>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</si>
  <si>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</si>
  <si>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</si>
  <si>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</si>
  <si>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</si>
  <si>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</si>
  <si>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</si>
  <si>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</si>
  <si>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</si>
  <si>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</si>
  <si>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</si>
  <si>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</si>
  <si>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</si>
  <si>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</si>
  <si>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</si>
  <si>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</si>
  <si>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</si>
  <si>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</si>
  <si>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</si>
  <si>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</si>
  <si>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</si>
  <si>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</si>
  <si>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</si>
  <si>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</si>
  <si>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</si>
  <si>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</si>
  <si>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</si>
  <si>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</si>
  <si>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</si>
  <si>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</si>
  <si>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</si>
  <si>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</si>
  <si>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</si>
  <si>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</si>
  <si>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</si>
  <si>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</si>
  <si>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</si>
  <si>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</si>
  <si>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</si>
  <si>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</si>
  <si>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</si>
  <si>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</si>
  <si>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</si>
  <si>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</si>
  <si>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</si>
  <si>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</si>
  <si>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</si>
  <si>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</si>
  <si>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</si>
  <si>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</si>
  <si>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</si>
  <si>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</si>
  <si>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</si>
  <si>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</si>
  <si>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</si>
  <si>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</si>
  <si>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</si>
  <si>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</si>
  <si>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</si>
  <si>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</si>
  <si>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</si>
  <si>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</si>
  <si>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</si>
  <si>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</si>
  <si>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</si>
  <si>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</si>
  <si>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</si>
  <si>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</si>
  <si>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</si>
  <si>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</si>
  <si>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اسناد خزانه-م16بودجه98-010503 (اخزا816)</t>
  </si>
  <si>
    <t>بلی</t>
  </si>
  <si>
    <t>مرابحه عام دولت3-ش.خ 0103 (اراد35)</t>
  </si>
  <si>
    <t>1401/03/03</t>
  </si>
  <si>
    <t>صکوک اجاره غدیر 408 (صغدیر408)</t>
  </si>
  <si>
    <t>1404/08/26</t>
  </si>
  <si>
    <t>پاسارگاد کوتاه مدت</t>
  </si>
  <si>
    <t>پاسارگاد 2099012152272681</t>
  </si>
  <si>
    <t>209-8100-15227268-1</t>
  </si>
  <si>
    <t>209-9012-15227268-1</t>
  </si>
  <si>
    <t>اسنادخزانه-م17بودجه99-010226 (اخزا917)</t>
  </si>
  <si>
    <t>اسنادخزانه-م18بودجه99-010323 (اخزا918)</t>
  </si>
  <si>
    <t>تعدیل کارمزد کارگزاری‫</t>
  </si>
  <si>
    <t>1401/01/10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</si>
  <si>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</si>
  <si>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</si>
  <si>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</si>
  <si>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</si>
  <si>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</si>
  <si>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</si>
  <si>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به منظور جلوگیری از نوسانات NAV صندوق در زمان سررسید اوراق مذکور، تفاوت قیمت بازخرید و قیمت تمام شده آن را به صورت روزانه تحت عنوان قیمت کارشناسی تا تاریخ سررسید ثبت می گردد.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</si>
  <si>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</si>
  <si>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</si>
  <si>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</si>
  <si>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</si>
  <si>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</si>
  <si>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</si>
  <si>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</si>
  <si>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1401/05/31</t>
  </si>
  <si>
    <t>پاسارگاد 2099012152272682</t>
  </si>
  <si>
    <t>اقتصاد نوین 12428368674802</t>
  </si>
  <si>
    <t>اقتصاد نوین 12428368674801</t>
  </si>
  <si>
    <t>اقتصاد نوین کوتاه مدت</t>
  </si>
  <si>
    <t>209-9012-15227268-2</t>
  </si>
  <si>
    <t>12428368674802</t>
  </si>
  <si>
    <t>12428368674801</t>
  </si>
  <si>
    <t>12485068674801</t>
  </si>
  <si>
    <t>سپرده سرمایه‌گذاری</t>
  </si>
  <si>
    <t>1401/05/22</t>
  </si>
  <si>
    <t>1401/05/23</t>
  </si>
  <si>
    <t xml:space="preserve">209-8100-15227268-1	</t>
  </si>
  <si>
    <t>منتهی به 1401/06/31</t>
  </si>
  <si>
    <t>1401/06/31</t>
  </si>
  <si>
    <t>برای ماه منتهی به 1401/06/31</t>
  </si>
  <si>
    <t>‫1401/06/31</t>
  </si>
  <si>
    <t>طی شهریور ماه</t>
  </si>
  <si>
    <t>از ابتدای سال مالی تا پایان شهریور ماه</t>
  </si>
  <si>
    <t>از ابتدای سال مالی تا شهریور ماه</t>
  </si>
  <si>
    <t>1,007,638</t>
  </si>
  <si>
    <t>پاسارگاد 2099012152272684</t>
  </si>
  <si>
    <t>پاسارگاد 2099012152272686</t>
  </si>
  <si>
    <t>پاسارگاد 2099012152272687</t>
  </si>
  <si>
    <t>سامان کوتاه مدت</t>
  </si>
  <si>
    <t>پاسارگاد 2099012152272683</t>
  </si>
  <si>
    <t xml:space="preserve"> سامان-86411139984291</t>
  </si>
  <si>
    <t>پاسارگاد 2099012152272685</t>
  </si>
  <si>
    <t>209-9012-15227268-4</t>
  </si>
  <si>
    <t>209-9012-15227268-6</t>
  </si>
  <si>
    <t>209-9012-15227268-7</t>
  </si>
  <si>
    <t>864-810-3998429-1</t>
  </si>
  <si>
    <t>209-9012-15227268-3</t>
  </si>
  <si>
    <t>864-111-3998429-1</t>
  </si>
  <si>
    <t>209-9012-15227268-5</t>
  </si>
  <si>
    <t>1401/06/20</t>
  </si>
  <si>
    <t>1401/06/28</t>
  </si>
  <si>
    <t>1401/06/30</t>
  </si>
  <si>
    <t>1401/06/05</t>
  </si>
  <si>
    <t>1401/06/24</t>
  </si>
  <si>
    <t>2099012152272681</t>
  </si>
  <si>
    <t>2099012152272682</t>
  </si>
  <si>
    <t xml:space="preserve">12485068674801	</t>
  </si>
  <si>
    <t>1401/05/19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</si>
</sst>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</numFmts>
  <fonts count="5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BDB4A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D5D5D5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4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Alignment="1">
      <alignment vertical="center" wrapText="1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45" fillId="0" borderId="0" xfId="0" applyFont="1"/>
    <xf numFmtId="166" fontId="48" fillId="0" borderId="0" xfId="1" applyNumberFormat="1" applyFont="1" applyAlignment="1">
      <alignment horizontal="left" vertical="center" wrapText="1" shrinkToFit="1"/>
    </xf>
    <xf numFmtId="167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 applyAlignment="1"/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6" fillId="0" borderId="18" xfId="0" applyNumberFormat="1" applyFont="1" applyFill="1" applyBorder="1" applyAlignment="1">
      <alignment horizontal="right" vertical="center" wrapText="1"/>
    </xf>
    <xf numFmtId="0" fontId="47" fillId="0" borderId="1" xfId="0" applyFont="1" applyBorder="1" applyAlignment="1">
      <alignment horizontal="center"/>
    </xf>
    <xf numFmtId="164" fontId="46" fillId="0" borderId="1" xfId="0" applyNumberFormat="1" applyFont="1" applyFill="1" applyBorder="1" applyAlignment="1">
      <alignment horizontal="left" vertical="center" wrapText="1" shrinkToFit="1"/>
    </xf>
    <xf numFmtId="164" fontId="9" fillId="0" borderId="0" xfId="1" applyNumberFormat="1" applyFont="1" applyAlignment="1"/>
    <xf numFmtId="164" fontId="48" fillId="0" borderId="0" xfId="1" applyNumberFormat="1" applyFont="1" applyAlignment="1">
      <alignment horizontal="left" vertical="center" wrapText="1" shrinkToFit="1"/>
    </xf>
    <xf numFmtId="164" fontId="0" fillId="0" borderId="0" xfId="1" applyNumberFormat="1" applyFo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9" fillId="0" borderId="0" xfId="1" applyNumberFormat="1" applyFont="1" applyFill="1" applyAlignment="1">
      <alignment vertical="center"/>
    </xf>
    <xf numFmtId="164" fontId="50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0" fontId="48" fillId="0" borderId="0" xfId="0" applyFont="1" applyBorder="1"/>
    <xf numFmtId="164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53" fillId="0" borderId="0" xfId="0" applyNumberFormat="1" applyFont="1" applyAlignment="1">
      <alignment vertical="center" wrapText="1" shrinkToFi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3" fontId="43" fillId="0" borderId="0" xfId="0" applyNumberFormat="1" applyFont="1"/>
    <xf numFmtId="0" fontId="47" fillId="0" borderId="1" xfId="0" applyFont="1" applyFill="1" applyBorder="1" applyAlignment="1">
      <alignment horizontal="center"/>
    </xf>
    <xf numFmtId="168" fontId="46" fillId="0" borderId="1" xfId="0" applyNumberFormat="1" applyFont="1" applyFill="1" applyBorder="1" applyAlignment="1">
      <alignment horizontal="left" vertical="center" wrapText="1" shrinkToFit="1"/>
    </xf>
    <xf numFmtId="0" fontId="45" fillId="0" borderId="3" xfId="0" applyFont="1" applyFill="1" applyBorder="1"/>
    <xf numFmtId="37" fontId="44" fillId="0" borderId="17" xfId="0" applyNumberFormat="1" applyFont="1" applyFill="1" applyBorder="1" applyAlignment="1">
      <alignment horizontal="center" vertical="center"/>
    </xf>
    <xf numFmtId="164" fontId="54" fillId="0" borderId="0" xfId="1" applyNumberFormat="1" applyFont="1" applyAlignment="1"/>
    <xf numFmtId="164" fontId="14" fillId="0" borderId="0" xfId="0" applyNumberFormat="1" applyFont="1"/>
    <xf numFmtId="3" fontId="14" fillId="0" borderId="0" xfId="0" applyNumberFormat="1" applyFont="1"/>
    <xf numFmtId="164" fontId="6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vertical="center" wrapText="1"/>
    </xf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NumberFormat="1" applyFont="1" applyFill="1" applyAlignment="1">
      <alignment horizontal="center" vertical="center"/>
    </xf>
    <xf numFmtId="164" fontId="46" fillId="0" borderId="1" xfId="0" applyNumberFormat="1" applyFont="1" applyFill="1" applyBorder="1" applyAlignment="1">
      <alignment horizontal="right" vertical="center" wrapText="1" shrinkToFit="1"/>
    </xf>
    <xf numFmtId="164" fontId="0" fillId="0" borderId="0" xfId="0" applyNumberFormat="1"/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64" fontId="18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right" vertical="center" readingOrder="2"/>
    </xf>
    <xf numFmtId="37" fontId="44" fillId="0" borderId="1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38" fontId="14" fillId="0" borderId="0" xfId="0" applyNumberFormat="1" applyFont="1"/>
    <xf numFmtId="43" fontId="10" fillId="0" borderId="0" xfId="0" applyNumberFormat="1" applyFont="1" applyFill="1"/>
    <xf numFmtId="164" fontId="8" fillId="0" borderId="0" xfId="2" applyNumberFormat="1" applyFont="1" applyFill="1" applyAlignment="1">
      <alignment horizontal="center" vertical="center"/>
    </xf>
    <xf numFmtId="3" fontId="43" fillId="3" borderId="19" xfId="0" applyNumberFormat="1" applyFont="1" applyFill="1" applyBorder="1" applyAlignment="1">
      <alignment vertical="center" wrapText="1"/>
    </xf>
    <xf numFmtId="164" fontId="56" fillId="0" borderId="0" xfId="1" applyNumberFormat="1" applyFont="1" applyFill="1" applyAlignment="1">
      <alignment vertical="center"/>
    </xf>
    <xf numFmtId="164" fontId="56" fillId="0" borderId="0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9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topLeftCell="A7" zoomScaleNormal="100" zoomScaleSheetLayoutView="100" workbookViewId="0">
      <selection activeCell="L17" sqref="L17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83" t="s">
        <v>74</v>
      </c>
      <c r="B24" s="283"/>
      <c r="C24" s="283"/>
      <c r="D24" s="283"/>
      <c r="E24" s="283"/>
      <c r="F24" s="283"/>
      <c r="G24" s="283"/>
      <c r="H24" s="283"/>
      <c r="I24" s="283"/>
      <c r="J24" s="283"/>
      <c r="K24" s="39"/>
      <c r="L24" s="39"/>
    </row>
    <row r="25" spans="1:13" ht="15" customHeight="1">
      <c r="A25" s="283"/>
      <c r="B25" s="283"/>
      <c r="C25" s="283"/>
      <c r="D25" s="283"/>
      <c r="E25" s="283"/>
      <c r="F25" s="283"/>
      <c r="G25" s="283"/>
      <c r="H25" s="283"/>
      <c r="I25" s="283"/>
      <c r="J25" s="283"/>
      <c r="K25" s="39"/>
      <c r="L25" s="39"/>
    </row>
    <row r="26" spans="1:13" ht="15" customHeight="1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39"/>
      <c r="L26" s="39"/>
    </row>
    <row r="28" spans="1:13" ht="15" customHeight="1">
      <c r="A28" s="283" t="s">
        <v>138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</row>
    <row r="29" spans="1:13" ht="15" customHeight="1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</row>
    <row r="30" spans="1:13" ht="15" customHeight="1">
      <c r="A30" s="283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</row>
    <row r="31" spans="1:13" ht="15" customHeight="1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3"/>
  <sheetViews>
    <sheetView rightToLeft="1" view="pageBreakPreview" zoomScale="85" zoomScaleNormal="100" zoomScaleSheetLayoutView="85" workbookViewId="0">
      <selection activeCell="A6" sqref="A6"/>
    </sheetView>
  </sheetViews>
  <sheetFormatPr defaultColWidth="9.140625" defaultRowHeight="21.75"/>
  <cols>
    <col min="1" max="1" width="33.5703125" style="183" customWidth="1"/>
    <col min="2" max="2" width="0.5703125" style="183" customWidth="1"/>
    <col min="3" max="3" width="17.7109375" style="31" bestFit="1" customWidth="1"/>
    <col min="4" max="4" width="0.85546875" style="31" customWidth="1"/>
    <col min="5" max="5" width="25.7109375" style="31" bestFit="1" customWidth="1"/>
    <col min="6" max="6" width="0.85546875" style="31" customWidth="1"/>
    <col min="7" max="7" width="25.7109375" style="31" bestFit="1" customWidth="1"/>
    <col min="8" max="8" width="0.7109375" style="31" customWidth="1"/>
    <col min="9" max="9" width="25.140625" style="31" customWidth="1"/>
    <col min="10" max="10" width="1.42578125" style="31" customWidth="1"/>
    <col min="11" max="11" width="17.7109375" style="31" bestFit="1" customWidth="1"/>
    <col min="12" max="12" width="1.140625" style="31" customWidth="1"/>
    <col min="13" max="13" width="25.7109375" style="31" bestFit="1" customWidth="1"/>
    <col min="14" max="14" width="1" style="31" customWidth="1"/>
    <col min="15" max="15" width="25.7109375" style="31" bestFit="1" customWidth="1"/>
    <col min="16" max="16" width="1.140625" style="31" customWidth="1"/>
    <col min="17" max="17" width="25.7109375" style="31" bestFit="1" customWidth="1"/>
    <col min="18" max="18" width="14.5703125" style="183" bestFit="1" customWidth="1"/>
    <col min="19" max="16384" width="9.140625" style="183"/>
  </cols>
  <sheetData>
    <row r="1" spans="1:19" ht="22.5">
      <c r="A1" s="341" t="s">
        <v>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9" ht="22.5">
      <c r="A2" s="341" t="s">
        <v>57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9" ht="22.5">
      <c r="A3" s="341" t="str">
        <f>' سهام'!A3:W3</f>
        <v>برای ماه منتهی به 1401/06/31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9">
      <c r="A4" s="319" t="s">
        <v>63</v>
      </c>
      <c r="B4" s="319"/>
      <c r="C4" s="319"/>
      <c r="D4" s="319"/>
      <c r="E4" s="319"/>
      <c r="F4" s="319"/>
      <c r="G4" s="319"/>
      <c r="H4" s="319"/>
    </row>
    <row r="5" spans="1:19" ht="16.5" customHeight="1" thickBot="1">
      <c r="A5" s="48"/>
      <c r="B5" s="48"/>
      <c r="C5" s="352" t="s">
        <v>142</v>
      </c>
      <c r="D5" s="352"/>
      <c r="E5" s="352"/>
      <c r="F5" s="352"/>
      <c r="G5" s="352"/>
      <c r="H5" s="352"/>
      <c r="I5" s="352"/>
      <c r="K5" s="346" t="s">
        <v>143</v>
      </c>
      <c r="L5" s="346"/>
      <c r="M5" s="346"/>
      <c r="N5" s="346"/>
      <c r="O5" s="346"/>
      <c r="P5" s="346"/>
      <c r="Q5" s="346"/>
    </row>
    <row r="6" spans="1:19" ht="27" customHeight="1" thickBot="1">
      <c r="A6" s="203" t="s">
        <v>38</v>
      </c>
      <c r="B6" s="203"/>
      <c r="C6" s="244" t="s">
        <v>3</v>
      </c>
      <c r="D6" s="188"/>
      <c r="E6" s="245" t="s">
        <v>21</v>
      </c>
      <c r="F6" s="188"/>
      <c r="G6" s="244" t="s">
        <v>42</v>
      </c>
      <c r="H6" s="188"/>
      <c r="I6" s="246" t="s">
        <v>43</v>
      </c>
      <c r="K6" s="244" t="s">
        <v>3</v>
      </c>
      <c r="L6" s="188"/>
      <c r="M6" s="245" t="s">
        <v>21</v>
      </c>
      <c r="N6" s="188"/>
      <c r="O6" s="244" t="s">
        <v>42</v>
      </c>
      <c r="P6" s="188"/>
      <c r="Q6" s="246" t="s">
        <v>43</v>
      </c>
    </row>
    <row r="7" spans="1:19">
      <c r="A7" s="204" t="s">
        <v>121</v>
      </c>
      <c r="C7" s="163">
        <v>200000</v>
      </c>
      <c r="D7" s="163"/>
      <c r="E7" s="163">
        <v>176934473123</v>
      </c>
      <c r="F7" s="163"/>
      <c r="G7" s="163">
        <v>-176474156570</v>
      </c>
      <c r="H7" s="163"/>
      <c r="I7" s="163">
        <v>460316553</v>
      </c>
      <c r="J7" s="163"/>
      <c r="K7" s="163">
        <v>200000</v>
      </c>
      <c r="L7" s="163"/>
      <c r="M7" s="163">
        <v>176934473123</v>
      </c>
      <c r="N7" s="163"/>
      <c r="O7" s="163">
        <f>M7-Q7</f>
        <v>175479650000</v>
      </c>
      <c r="P7" s="163"/>
      <c r="Q7" s="163">
        <v>1454823123</v>
      </c>
      <c r="R7" s="157"/>
      <c r="S7" s="185"/>
    </row>
    <row r="8" spans="1:19" ht="23.25" thickBot="1">
      <c r="A8" s="205"/>
      <c r="B8" s="205"/>
      <c r="C8" s="205"/>
      <c r="D8" s="205"/>
      <c r="E8" s="206">
        <f>SUM(E7:E7)</f>
        <v>176934473123</v>
      </c>
      <c r="F8" s="207"/>
      <c r="G8" s="206">
        <f>SUM(G7:G7)</f>
        <v>-176474156570</v>
      </c>
      <c r="H8" s="207"/>
      <c r="I8" s="206">
        <f>SUM(I7:I7)</f>
        <v>460316553</v>
      </c>
      <c r="J8" s="207"/>
      <c r="K8" s="205"/>
      <c r="L8" s="207"/>
      <c r="M8" s="206">
        <f>SUM(M7:M7)</f>
        <v>176934473123</v>
      </c>
      <c r="N8" s="207"/>
      <c r="O8" s="206">
        <f>SUM(O7:O7)</f>
        <v>175479650000</v>
      </c>
      <c r="P8" s="207"/>
      <c r="Q8" s="206">
        <f>SUM(Q7:Q7)</f>
        <v>1454823123</v>
      </c>
    </row>
    <row r="9" spans="1:19" ht="7.5" customHeight="1" thickTop="1">
      <c r="A9" s="48"/>
      <c r="B9" s="48"/>
    </row>
    <row r="10" spans="1:19" ht="24.75" customHeight="1">
      <c r="A10" s="349" t="s">
        <v>44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1"/>
    </row>
    <row r="11" spans="1:19">
      <c r="Q11" s="198"/>
    </row>
    <row r="12" spans="1:19" s="208" customFormat="1" ht="24">
      <c r="I12" s="163"/>
      <c r="J12" s="200"/>
      <c r="K12" s="200"/>
      <c r="L12" s="200"/>
      <c r="M12" s="200"/>
      <c r="N12" s="200"/>
      <c r="O12" s="200"/>
      <c r="P12" s="200"/>
      <c r="Q12" s="163"/>
    </row>
    <row r="13" spans="1:19">
      <c r="A13" s="15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</row>
    <row r="14" spans="1:19" ht="24">
      <c r="A14" s="153"/>
      <c r="C14" s="163"/>
      <c r="D14" s="163"/>
      <c r="E14" s="163"/>
      <c r="F14" s="163"/>
      <c r="G14" s="163"/>
      <c r="H14" s="163"/>
      <c r="I14" s="201"/>
      <c r="J14" s="201"/>
      <c r="K14" s="201"/>
      <c r="L14" s="201"/>
      <c r="M14" s="201"/>
      <c r="N14" s="201"/>
      <c r="O14" s="201"/>
      <c r="P14" s="201"/>
      <c r="Q14" s="201"/>
    </row>
    <row r="15" spans="1:19" s="208" customFormat="1" ht="24">
      <c r="I15" s="201"/>
      <c r="J15" s="201"/>
      <c r="K15" s="201"/>
      <c r="L15" s="201"/>
      <c r="M15" s="201"/>
      <c r="N15" s="201"/>
      <c r="O15" s="201"/>
      <c r="P15" s="201"/>
      <c r="Q15" s="201"/>
    </row>
    <row r="16" spans="1:19" s="208" customFormat="1" ht="24.75">
      <c r="I16" s="202"/>
      <c r="J16" s="201"/>
      <c r="K16" s="201"/>
      <c r="L16" s="201"/>
      <c r="M16" s="201"/>
      <c r="N16" s="201"/>
      <c r="O16" s="201"/>
      <c r="P16" s="201"/>
      <c r="Q16" s="202"/>
    </row>
    <row r="17" spans="9:17" s="208" customFormat="1" ht="24">
      <c r="Q17" s="184"/>
    </row>
    <row r="18" spans="9:17" s="208" customFormat="1" ht="24"/>
    <row r="19" spans="9:17" s="208" customFormat="1" ht="24"/>
    <row r="20" spans="9:17" s="208" customFormat="1" ht="24">
      <c r="I20" s="263"/>
    </row>
    <row r="21" spans="9:17" s="208" customFormat="1" ht="24">
      <c r="M21" s="263"/>
    </row>
    <row r="22" spans="9:17" s="208" customFormat="1" ht="24"/>
    <row r="23" spans="9:17" s="208" customFormat="1" ht="24"/>
  </sheetData>
  <autoFilter ref="A6:Q6" xr:uid="{00000000-0009-0000-0000-000009000000}">
    <sortState xmlns:xlrd2="http://schemas.microsoft.com/office/spreadsheetml/2017/richdata2" ref="A7:Q32">
      <sortCondition descending="1" ref="Q6"/>
    </sortState>
  </autoFilter>
  <mergeCells count="7">
    <mergeCell ref="A10:Q10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U20"/>
  <sheetViews>
    <sheetView rightToLeft="1" view="pageBreakPreview" zoomScale="50" zoomScaleNormal="100" zoomScaleSheetLayoutView="50" workbookViewId="0">
      <selection activeCell="S12" sqref="S12"/>
    </sheetView>
  </sheetViews>
  <sheetFormatPr defaultColWidth="9.140625" defaultRowHeight="15"/>
  <cols>
    <col min="1" max="1" width="49.85546875" style="66" customWidth="1"/>
    <col min="2" max="2" width="1.28515625" style="66" customWidth="1"/>
    <col min="3" max="3" width="26.5703125" style="74" customWidth="1"/>
    <col min="4" max="4" width="1" style="66" customWidth="1"/>
    <col min="5" max="5" width="28.42578125" style="75" customWidth="1"/>
    <col min="6" max="6" width="1.42578125" style="75" customWidth="1"/>
    <col min="7" max="7" width="26.5703125" style="75" customWidth="1"/>
    <col min="8" max="8" width="1" style="76" customWidth="1"/>
    <col min="9" max="9" width="28.42578125" style="76" customWidth="1"/>
    <col min="10" max="10" width="2" style="76" customWidth="1"/>
    <col min="11" max="11" width="28.5703125" style="77" customWidth="1"/>
    <col min="12" max="12" width="1.5703125" style="66" customWidth="1"/>
    <col min="13" max="13" width="28.42578125" style="74" bestFit="1" customWidth="1"/>
    <col min="14" max="14" width="0.85546875" style="74" customWidth="1"/>
    <col min="15" max="15" width="28.42578125" style="75" bestFit="1" customWidth="1"/>
    <col min="16" max="16" width="0.85546875" style="75" customWidth="1"/>
    <col min="17" max="17" width="28.42578125" style="75" bestFit="1" customWidth="1"/>
    <col min="18" max="18" width="0.85546875" style="75" customWidth="1"/>
    <col min="19" max="19" width="27.140625" style="75" customWidth="1"/>
    <col min="20" max="20" width="1.42578125" style="75" customWidth="1"/>
    <col min="21" max="21" width="29.85546875" style="77" customWidth="1"/>
    <col min="22" max="16384" width="9.140625" style="66"/>
  </cols>
  <sheetData>
    <row r="1" spans="1:21" ht="27.75">
      <c r="A1" s="361" t="s">
        <v>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</row>
    <row r="2" spans="1:21" s="67" customFormat="1" ht="27.75">
      <c r="A2" s="362" t="s">
        <v>57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</row>
    <row r="3" spans="1:21" ht="27.75">
      <c r="A3" s="361" t="str">
        <f>' سهام'!A3:W3</f>
        <v>برای ماه منتهی به 1401/06/31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</row>
    <row r="5" spans="1:21" s="68" customFormat="1" ht="24.75">
      <c r="A5" s="368" t="s">
        <v>28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</row>
    <row r="6" spans="1:21" s="68" customFormat="1" ht="9.75" customHeight="1">
      <c r="C6" s="63"/>
      <c r="E6" s="69"/>
      <c r="F6" s="69"/>
      <c r="G6" s="69"/>
      <c r="H6" s="70"/>
      <c r="I6" s="70"/>
      <c r="J6" s="70"/>
      <c r="K6" s="71"/>
      <c r="M6" s="63"/>
      <c r="N6" s="63"/>
      <c r="O6" s="69"/>
      <c r="P6" s="69"/>
      <c r="Q6" s="69"/>
      <c r="R6" s="69"/>
      <c r="S6" s="69"/>
      <c r="T6" s="69"/>
      <c r="U6" s="71"/>
    </row>
    <row r="7" spans="1:21" s="68" customFormat="1" ht="27" customHeight="1" thickBot="1">
      <c r="A7" s="72"/>
      <c r="B7" s="28"/>
      <c r="C7" s="353" t="s">
        <v>142</v>
      </c>
      <c r="D7" s="353"/>
      <c r="E7" s="353"/>
      <c r="F7" s="353"/>
      <c r="G7" s="353"/>
      <c r="H7" s="353"/>
      <c r="I7" s="353"/>
      <c r="J7" s="353"/>
      <c r="K7" s="353"/>
      <c r="L7" s="28"/>
      <c r="M7" s="353" t="s">
        <v>143</v>
      </c>
      <c r="N7" s="353"/>
      <c r="O7" s="353"/>
      <c r="P7" s="353"/>
      <c r="Q7" s="353"/>
      <c r="R7" s="353"/>
      <c r="S7" s="353"/>
      <c r="T7" s="353"/>
      <c r="U7" s="353"/>
    </row>
    <row r="8" spans="1:21" s="43" customFormat="1" ht="24.75" customHeight="1">
      <c r="A8" s="355" t="s">
        <v>24</v>
      </c>
      <c r="B8" s="355"/>
      <c r="C8" s="363" t="s">
        <v>12</v>
      </c>
      <c r="D8" s="357"/>
      <c r="E8" s="365" t="s">
        <v>13</v>
      </c>
      <c r="F8" s="358"/>
      <c r="G8" s="365" t="s">
        <v>14</v>
      </c>
      <c r="H8" s="372"/>
      <c r="I8" s="367" t="s">
        <v>2</v>
      </c>
      <c r="J8" s="367"/>
      <c r="K8" s="367"/>
      <c r="L8" s="354"/>
      <c r="M8" s="363" t="s">
        <v>12</v>
      </c>
      <c r="N8" s="369"/>
      <c r="O8" s="365" t="s">
        <v>13</v>
      </c>
      <c r="P8" s="358"/>
      <c r="Q8" s="365" t="s">
        <v>14</v>
      </c>
      <c r="R8" s="358"/>
      <c r="S8" s="367" t="s">
        <v>2</v>
      </c>
      <c r="T8" s="367"/>
      <c r="U8" s="367"/>
    </row>
    <row r="9" spans="1:21" s="43" customFormat="1" ht="6" customHeight="1" thickBot="1">
      <c r="A9" s="355"/>
      <c r="B9" s="355"/>
      <c r="C9" s="364"/>
      <c r="D9" s="355"/>
      <c r="E9" s="366"/>
      <c r="F9" s="359"/>
      <c r="G9" s="366"/>
      <c r="H9" s="373"/>
      <c r="I9" s="353"/>
      <c r="J9" s="353"/>
      <c r="K9" s="353"/>
      <c r="L9" s="354"/>
      <c r="M9" s="364"/>
      <c r="N9" s="370"/>
      <c r="O9" s="366"/>
      <c r="P9" s="359"/>
      <c r="Q9" s="366"/>
      <c r="R9" s="359"/>
      <c r="S9" s="353"/>
      <c r="T9" s="353"/>
      <c r="U9" s="353"/>
    </row>
    <row r="10" spans="1:21" s="43" customFormat="1" ht="42.75" customHeight="1" thickBot="1">
      <c r="A10" s="356"/>
      <c r="B10" s="354"/>
      <c r="C10" s="79" t="s">
        <v>60</v>
      </c>
      <c r="D10" s="354"/>
      <c r="E10" s="80" t="s">
        <v>61</v>
      </c>
      <c r="F10" s="360"/>
      <c r="G10" s="80" t="s">
        <v>62</v>
      </c>
      <c r="H10" s="374"/>
      <c r="I10" s="29" t="s">
        <v>6</v>
      </c>
      <c r="J10" s="29"/>
      <c r="K10" s="78" t="s">
        <v>19</v>
      </c>
      <c r="L10" s="354"/>
      <c r="M10" s="79" t="s">
        <v>60</v>
      </c>
      <c r="N10" s="371"/>
      <c r="O10" s="80" t="s">
        <v>61</v>
      </c>
      <c r="P10" s="360"/>
      <c r="Q10" s="80" t="s">
        <v>62</v>
      </c>
      <c r="R10" s="360"/>
      <c r="S10" s="30" t="s">
        <v>6</v>
      </c>
      <c r="T10" s="30"/>
      <c r="U10" s="78" t="s">
        <v>19</v>
      </c>
    </row>
    <row r="11" spans="1:21" s="47" customFormat="1" ht="30.75">
      <c r="A11" s="100" t="s">
        <v>96</v>
      </c>
      <c r="C11" s="58">
        <v>0</v>
      </c>
      <c r="D11" s="58"/>
      <c r="E11" s="58">
        <v>0</v>
      </c>
      <c r="F11" s="58"/>
      <c r="G11" s="58">
        <v>0</v>
      </c>
      <c r="H11" s="58"/>
      <c r="I11" s="52">
        <f>C11+E11+G11</f>
        <v>0</v>
      </c>
      <c r="J11" s="90"/>
      <c r="K11" s="91">
        <v>0</v>
      </c>
      <c r="L11" s="90"/>
      <c r="M11" s="58">
        <v>0</v>
      </c>
      <c r="N11" s="52"/>
      <c r="O11" s="52">
        <v>0</v>
      </c>
      <c r="P11" s="52"/>
      <c r="Q11" s="52">
        <v>0</v>
      </c>
      <c r="R11" s="52"/>
      <c r="S11" s="52">
        <f>M11+O11+Q11</f>
        <v>0</v>
      </c>
      <c r="T11" s="6"/>
      <c r="U11" s="91"/>
    </row>
    <row r="12" spans="1:21" s="73" customFormat="1" ht="25.5" customHeight="1" thickBot="1">
      <c r="C12" s="64">
        <f>SUM(C11:C11)</f>
        <v>0</v>
      </c>
      <c r="D12" s="92">
        <v>0</v>
      </c>
      <c r="E12" s="64">
        <f>SUM(E11:E11)</f>
        <v>0</v>
      </c>
      <c r="F12" s="92">
        <v>0</v>
      </c>
      <c r="G12" s="64">
        <f>SUM(G11:G11)</f>
        <v>0</v>
      </c>
      <c r="H12" s="92">
        <v>0</v>
      </c>
      <c r="I12" s="64">
        <f>SUM(I11:I11)</f>
        <v>0</v>
      </c>
      <c r="J12" s="93">
        <v>0</v>
      </c>
      <c r="K12" s="89">
        <f>SUM(K11:K11)</f>
        <v>0</v>
      </c>
      <c r="L12" s="94"/>
      <c r="M12" s="64">
        <f>SUM(M11:M11)</f>
        <v>0</v>
      </c>
      <c r="N12" s="52"/>
      <c r="O12" s="64">
        <f>SUM(O11:O11)</f>
        <v>0</v>
      </c>
      <c r="P12" s="52"/>
      <c r="Q12" s="64">
        <f>SUM(Q11:Q11)</f>
        <v>0</v>
      </c>
      <c r="R12" s="52"/>
      <c r="S12" s="64">
        <f>SUM(S11:S11)</f>
        <v>0</v>
      </c>
      <c r="T12" s="65"/>
      <c r="U12" s="89">
        <f>SUM(U11:U11)</f>
        <v>0</v>
      </c>
    </row>
    <row r="13" spans="1:21" ht="25.5" customHeight="1" thickTop="1">
      <c r="D13" s="52">
        <v>0</v>
      </c>
      <c r="F13" s="52">
        <v>0</v>
      </c>
      <c r="H13" s="52">
        <v>0</v>
      </c>
      <c r="J13" s="6">
        <v>0</v>
      </c>
      <c r="L13" s="47"/>
      <c r="N13" s="52"/>
      <c r="O13" s="76"/>
      <c r="P13" s="52"/>
      <c r="Q13" s="76"/>
      <c r="R13" s="52"/>
      <c r="S13" s="76"/>
      <c r="T13" s="76"/>
    </row>
    <row r="14" spans="1:21" s="85" customFormat="1" ht="33"/>
    <row r="15" spans="1:21" s="85" customFormat="1" ht="33"/>
    <row r="16" spans="1:21" s="85" customFormat="1" ht="33"/>
    <row r="20" spans="4:8" ht="33">
      <c r="D20" s="86"/>
      <c r="E20" s="87"/>
      <c r="F20" s="87"/>
      <c r="G20" s="87"/>
      <c r="H20" s="88"/>
    </row>
  </sheetData>
  <autoFilter ref="A10:U10" xr:uid="{00000000-0009-0000-0000-00000B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A6" sqref="A6"/>
    </sheetView>
  </sheetViews>
  <sheetFormatPr defaultColWidth="9.140625" defaultRowHeight="21.75"/>
  <cols>
    <col min="1" max="1" width="34.42578125" style="37" bestFit="1" customWidth="1"/>
    <col min="2" max="2" width="0.42578125" style="37" customWidth="1"/>
    <col min="3" max="3" width="21.140625" style="37" bestFit="1" customWidth="1"/>
    <col min="4" max="4" width="0.7109375" style="37" customWidth="1"/>
    <col min="5" max="5" width="20" style="37" bestFit="1" customWidth="1"/>
    <col min="6" max="6" width="0.5703125" style="37" customWidth="1"/>
    <col min="7" max="7" width="17.5703125" style="37" bestFit="1" customWidth="1"/>
    <col min="8" max="8" width="0.5703125" style="37" customWidth="1"/>
    <col min="9" max="9" width="20.42578125" style="37" bestFit="1" customWidth="1"/>
    <col min="10" max="10" width="0.42578125" style="37" customWidth="1"/>
    <col min="11" max="11" width="22.85546875" style="37" bestFit="1" customWidth="1"/>
    <col min="12" max="12" width="0.5703125" style="37" customWidth="1"/>
    <col min="13" max="13" width="17.7109375" style="37" bestFit="1" customWidth="1"/>
    <col min="14" max="14" width="0.85546875" style="37" customWidth="1"/>
    <col min="15" max="15" width="21.140625" style="37" bestFit="1" customWidth="1"/>
    <col min="16" max="16" width="0.5703125" style="37" customWidth="1"/>
    <col min="17" max="17" width="22.85546875" style="37" bestFit="1" customWidth="1"/>
    <col min="18" max="18" width="9.140625" style="37"/>
    <col min="19" max="19" width="12.7109375" style="37" bestFit="1" customWidth="1"/>
    <col min="20" max="16384" width="9.140625" style="37"/>
  </cols>
  <sheetData>
    <row r="1" spans="1:20" ht="21" customHeight="1">
      <c r="A1" s="341" t="s">
        <v>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20" ht="18" customHeight="1">
      <c r="A2" s="341" t="s">
        <v>57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20" ht="19.5" customHeight="1">
      <c r="A3" s="341" t="str">
        <f>' سهام'!A3:W3</f>
        <v>برای ماه منتهی به 1401/06/31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20">
      <c r="A4" s="319" t="s">
        <v>29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</row>
    <row r="5" spans="1:20" ht="4.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 ht="22.5" customHeight="1" thickBot="1">
      <c r="A6" s="209"/>
      <c r="B6" s="210"/>
      <c r="C6" s="381" t="s">
        <v>142</v>
      </c>
      <c r="D6" s="381"/>
      <c r="E6" s="381"/>
      <c r="F6" s="381"/>
      <c r="G6" s="381"/>
      <c r="H6" s="381"/>
      <c r="I6" s="381"/>
      <c r="J6" s="240"/>
      <c r="K6" s="381" t="s">
        <v>143</v>
      </c>
      <c r="L6" s="381"/>
      <c r="M6" s="381"/>
      <c r="N6" s="381"/>
      <c r="O6" s="381"/>
      <c r="P6" s="381"/>
      <c r="Q6" s="381"/>
    </row>
    <row r="7" spans="1:20" ht="15.75" customHeight="1">
      <c r="A7" s="375"/>
      <c r="B7" s="376"/>
      <c r="C7" s="378" t="s">
        <v>15</v>
      </c>
      <c r="D7" s="378"/>
      <c r="E7" s="378" t="s">
        <v>13</v>
      </c>
      <c r="F7" s="375"/>
      <c r="G7" s="378" t="s">
        <v>14</v>
      </c>
      <c r="H7" s="375"/>
      <c r="I7" s="378" t="s">
        <v>2</v>
      </c>
      <c r="J7" s="241"/>
      <c r="K7" s="378" t="s">
        <v>15</v>
      </c>
      <c r="L7" s="378"/>
      <c r="M7" s="378" t="s">
        <v>13</v>
      </c>
      <c r="N7" s="375"/>
      <c r="O7" s="378" t="s">
        <v>14</v>
      </c>
      <c r="P7" s="375"/>
      <c r="Q7" s="378" t="s">
        <v>2</v>
      </c>
    </row>
    <row r="8" spans="1:20" ht="12" customHeight="1">
      <c r="A8" s="376"/>
      <c r="B8" s="376"/>
      <c r="C8" s="379"/>
      <c r="D8" s="379"/>
      <c r="E8" s="379"/>
      <c r="F8" s="376"/>
      <c r="G8" s="379"/>
      <c r="H8" s="376"/>
      <c r="I8" s="379"/>
      <c r="J8" s="241"/>
      <c r="K8" s="379"/>
      <c r="L8" s="379"/>
      <c r="M8" s="379"/>
      <c r="N8" s="376"/>
      <c r="O8" s="379"/>
      <c r="P8" s="376"/>
      <c r="Q8" s="379"/>
    </row>
    <row r="9" spans="1:20" ht="14.25" customHeight="1" thickBot="1">
      <c r="A9" s="377"/>
      <c r="B9" s="377"/>
      <c r="C9" s="212" t="s">
        <v>66</v>
      </c>
      <c r="D9" s="380"/>
      <c r="E9" s="212" t="s">
        <v>61</v>
      </c>
      <c r="F9" s="377"/>
      <c r="G9" s="212" t="s">
        <v>62</v>
      </c>
      <c r="H9" s="377"/>
      <c r="I9" s="381"/>
      <c r="J9" s="213"/>
      <c r="K9" s="212" t="s">
        <v>66</v>
      </c>
      <c r="L9" s="380"/>
      <c r="M9" s="212" t="s">
        <v>61</v>
      </c>
      <c r="N9" s="377"/>
      <c r="O9" s="212" t="s">
        <v>62</v>
      </c>
      <c r="P9" s="377"/>
      <c r="Q9" s="381"/>
    </row>
    <row r="10" spans="1:20" ht="21" customHeight="1">
      <c r="A10" s="151" t="s">
        <v>121</v>
      </c>
      <c r="B10" s="183"/>
      <c r="C10" s="163">
        <v>3196178008</v>
      </c>
      <c r="D10" s="163"/>
      <c r="E10" s="163">
        <v>460316553</v>
      </c>
      <c r="F10" s="163"/>
      <c r="G10" s="163">
        <v>0</v>
      </c>
      <c r="H10" s="163"/>
      <c r="I10" s="163">
        <v>3656494561</v>
      </c>
      <c r="J10" s="163"/>
      <c r="K10" s="163">
        <v>11705742779</v>
      </c>
      <c r="L10" s="163"/>
      <c r="M10" s="163">
        <v>1454823123</v>
      </c>
      <c r="N10" s="163"/>
      <c r="O10" s="163">
        <v>0</v>
      </c>
      <c r="P10" s="163"/>
      <c r="Q10" s="163">
        <f>K10+M10+O10</f>
        <v>13160565902</v>
      </c>
      <c r="T10" s="177"/>
    </row>
    <row r="11" spans="1:20" ht="21" customHeight="1">
      <c r="A11" s="151" t="s">
        <v>107</v>
      </c>
      <c r="B11" s="183"/>
      <c r="C11" s="163">
        <v>0</v>
      </c>
      <c r="D11" s="163"/>
      <c r="E11" s="163">
        <v>0</v>
      </c>
      <c r="F11" s="163"/>
      <c r="G11" s="163">
        <v>0</v>
      </c>
      <c r="H11" s="163"/>
      <c r="I11" s="163">
        <v>0</v>
      </c>
      <c r="J11" s="163"/>
      <c r="K11" s="163">
        <v>0</v>
      </c>
      <c r="L11" s="163"/>
      <c r="M11" s="163">
        <v>0</v>
      </c>
      <c r="N11" s="163"/>
      <c r="O11" s="163">
        <v>270731644</v>
      </c>
      <c r="P11" s="163"/>
      <c r="Q11" s="163">
        <f t="shared" ref="Q11:Q15" si="0">K11+M11+O11</f>
        <v>270731644</v>
      </c>
      <c r="T11" s="177"/>
    </row>
    <row r="12" spans="1:20" ht="21" customHeight="1">
      <c r="A12" s="151" t="s">
        <v>101</v>
      </c>
      <c r="B12" s="183"/>
      <c r="C12" s="163">
        <v>0</v>
      </c>
      <c r="D12" s="163"/>
      <c r="E12" s="163">
        <v>0</v>
      </c>
      <c r="F12" s="163"/>
      <c r="G12" s="163">
        <v>0</v>
      </c>
      <c r="H12" s="163"/>
      <c r="I12" s="163">
        <v>0</v>
      </c>
      <c r="J12" s="163"/>
      <c r="K12" s="163">
        <v>16073089312</v>
      </c>
      <c r="L12" s="163"/>
      <c r="M12" s="163">
        <v>0</v>
      </c>
      <c r="N12" s="163"/>
      <c r="O12" s="163">
        <v>2650811049</v>
      </c>
      <c r="P12" s="163"/>
      <c r="Q12" s="163">
        <f t="shared" si="0"/>
        <v>18723900361</v>
      </c>
      <c r="T12" s="177"/>
    </row>
    <row r="13" spans="1:20" ht="21" customHeight="1">
      <c r="A13" s="151" t="s">
        <v>108</v>
      </c>
      <c r="B13" s="183"/>
      <c r="C13" s="163">
        <v>0</v>
      </c>
      <c r="D13" s="163"/>
      <c r="E13" s="163">
        <v>0</v>
      </c>
      <c r="F13" s="163"/>
      <c r="G13" s="163">
        <v>0</v>
      </c>
      <c r="H13" s="163"/>
      <c r="I13" s="163">
        <v>0</v>
      </c>
      <c r="J13" s="163"/>
      <c r="K13" s="163">
        <v>0</v>
      </c>
      <c r="L13" s="163"/>
      <c r="M13" s="163">
        <v>0</v>
      </c>
      <c r="N13" s="163"/>
      <c r="O13" s="163">
        <v>330243697</v>
      </c>
      <c r="P13" s="163"/>
      <c r="Q13" s="163">
        <f t="shared" si="0"/>
        <v>330243697</v>
      </c>
      <c r="T13" s="177"/>
    </row>
    <row r="14" spans="1:20" ht="21" customHeight="1">
      <c r="A14" s="151" t="s">
        <v>99</v>
      </c>
      <c r="B14" s="183"/>
      <c r="C14" s="163">
        <v>0</v>
      </c>
      <c r="D14" s="163"/>
      <c r="E14" s="163">
        <v>0</v>
      </c>
      <c r="F14" s="163"/>
      <c r="G14" s="163">
        <v>0</v>
      </c>
      <c r="H14" s="163"/>
      <c r="I14" s="163">
        <v>0</v>
      </c>
      <c r="J14" s="163"/>
      <c r="K14" s="163">
        <v>1342418150</v>
      </c>
      <c r="L14" s="163"/>
      <c r="M14" s="163">
        <v>0</v>
      </c>
      <c r="N14" s="163"/>
      <c r="O14" s="163">
        <v>351506075</v>
      </c>
      <c r="P14" s="163"/>
      <c r="Q14" s="163">
        <f t="shared" si="0"/>
        <v>1693924225</v>
      </c>
      <c r="T14" s="177"/>
    </row>
    <row r="15" spans="1:20" ht="21" customHeight="1">
      <c r="A15" s="151" t="s">
        <v>97</v>
      </c>
      <c r="B15" s="183"/>
      <c r="C15" s="163">
        <v>0</v>
      </c>
      <c r="D15" s="163"/>
      <c r="E15" s="163">
        <v>0</v>
      </c>
      <c r="F15" s="163"/>
      <c r="G15" s="163">
        <v>0</v>
      </c>
      <c r="H15" s="163"/>
      <c r="I15" s="163">
        <v>0</v>
      </c>
      <c r="J15" s="163"/>
      <c r="K15" s="163">
        <v>0</v>
      </c>
      <c r="L15" s="163"/>
      <c r="M15" s="163">
        <v>0</v>
      </c>
      <c r="N15" s="163"/>
      <c r="O15" s="163">
        <f>'درآمد ناشی ازفروش'!Q7</f>
        <v>183166012</v>
      </c>
      <c r="P15" s="163"/>
      <c r="Q15" s="163">
        <f t="shared" si="0"/>
        <v>183166012</v>
      </c>
      <c r="T15" s="177"/>
    </row>
    <row r="16" spans="1:20" ht="21" customHeight="1" thickBot="1">
      <c r="A16" s="214" t="s">
        <v>2</v>
      </c>
      <c r="B16" s="215"/>
      <c r="C16" s="216">
        <f>SUM(C10:C15)</f>
        <v>3196178008</v>
      </c>
      <c r="D16" s="217">
        <f t="shared" ref="D16:P16" si="1">SUM(D10:D10)</f>
        <v>0</v>
      </c>
      <c r="E16" s="216">
        <f>SUM(E10:E15)</f>
        <v>460316553</v>
      </c>
      <c r="F16" s="217">
        <f t="shared" si="1"/>
        <v>0</v>
      </c>
      <c r="G16" s="216">
        <f>SUM(G10:G15)</f>
        <v>0</v>
      </c>
      <c r="H16" s="217">
        <f t="shared" si="1"/>
        <v>0</v>
      </c>
      <c r="I16" s="216">
        <f>SUM(I10:I15)</f>
        <v>3656494561</v>
      </c>
      <c r="J16" s="217">
        <f t="shared" si="1"/>
        <v>0</v>
      </c>
      <c r="K16" s="216">
        <f>SUM(K10:K15)</f>
        <v>29121250241</v>
      </c>
      <c r="L16" s="217">
        <f t="shared" si="1"/>
        <v>0</v>
      </c>
      <c r="M16" s="216">
        <f>SUM(M10:M15)</f>
        <v>1454823123</v>
      </c>
      <c r="N16" s="217">
        <f t="shared" si="1"/>
        <v>0</v>
      </c>
      <c r="O16" s="216">
        <f>SUM(O10:O15)</f>
        <v>3786458477</v>
      </c>
      <c r="P16" s="217">
        <f t="shared" si="1"/>
        <v>0</v>
      </c>
      <c r="Q16" s="216">
        <f>SUM(Q10:Q15)</f>
        <v>34362531841</v>
      </c>
    </row>
    <row r="17" spans="1:17" ht="22.5" thickTop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s="163" customFormat="1"/>
    <row r="19" spans="1:17" s="163" customFormat="1"/>
    <row r="20" spans="1:17" s="163" customFormat="1" ht="27">
      <c r="B20" s="281"/>
      <c r="C20" s="281"/>
      <c r="D20" s="281"/>
      <c r="E20" s="281"/>
      <c r="F20" s="281"/>
      <c r="G20" s="281"/>
      <c r="H20" s="281"/>
      <c r="I20" s="282"/>
      <c r="J20" s="281"/>
      <c r="K20" s="281"/>
      <c r="L20" s="281"/>
      <c r="M20" s="281"/>
      <c r="O20" s="281"/>
    </row>
    <row r="21" spans="1:17">
      <c r="C21" s="177"/>
      <c r="E21" s="177"/>
      <c r="I21" s="177"/>
      <c r="O21" s="177"/>
    </row>
    <row r="22" spans="1:17">
      <c r="O22" s="218"/>
      <c r="Q22" s="218"/>
    </row>
    <row r="23" spans="1:17">
      <c r="O23" s="177"/>
      <c r="Q23" s="177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25"/>
  <sheetViews>
    <sheetView rightToLeft="1" view="pageBreakPreview" topLeftCell="A3" zoomScale="90" zoomScaleNormal="100" zoomScaleSheetLayoutView="90" workbookViewId="0">
      <selection activeCell="A23" sqref="A23:K27"/>
    </sheetView>
  </sheetViews>
  <sheetFormatPr defaultColWidth="9.140625" defaultRowHeight="21.75"/>
  <cols>
    <col min="1" max="1" width="32.140625" style="37" customWidth="1"/>
    <col min="2" max="2" width="0.7109375" style="37" customWidth="1"/>
    <col min="3" max="3" width="22.85546875" style="37" customWidth="1"/>
    <col min="4" max="4" width="0.7109375" style="37" customWidth="1"/>
    <col min="5" max="5" width="18.42578125" style="165" customWidth="1"/>
    <col min="6" max="6" width="1.42578125" style="165" customWidth="1"/>
    <col min="7" max="7" width="21.7109375" style="165" customWidth="1"/>
    <col min="8" max="8" width="1.42578125" style="165" customWidth="1"/>
    <col min="9" max="9" width="19.5703125" style="165" customWidth="1"/>
    <col min="10" max="10" width="1.28515625" style="37" customWidth="1"/>
    <col min="11" max="11" width="22" style="37" customWidth="1"/>
    <col min="12" max="12" width="0.7109375" style="37" customWidth="1"/>
    <col min="13" max="13" width="13.42578125" style="37" bestFit="1" customWidth="1"/>
    <col min="14" max="14" width="11.28515625" style="37" bestFit="1" customWidth="1"/>
    <col min="15" max="16384" width="9.140625" style="37"/>
  </cols>
  <sheetData>
    <row r="1" spans="1:14" ht="22.5">
      <c r="A1" s="341" t="s">
        <v>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</row>
    <row r="2" spans="1:14" ht="22.5">
      <c r="A2" s="341" t="s">
        <v>57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4" ht="22.5">
      <c r="A3" s="341" t="str">
        <f>' سهام'!A3:W3</f>
        <v>برای ماه منتهی به 1401/06/31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</row>
    <row r="4" spans="1:14">
      <c r="A4" s="319" t="s">
        <v>30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4" ht="22.5" thickBot="1">
      <c r="A5" s="140"/>
      <c r="B5" s="140"/>
      <c r="C5" s="140"/>
      <c r="D5" s="48"/>
      <c r="E5" s="141"/>
      <c r="F5" s="141"/>
      <c r="G5" s="141"/>
      <c r="H5" s="141"/>
      <c r="I5" s="141"/>
      <c r="J5" s="140"/>
      <c r="K5" s="140"/>
      <c r="L5" s="140"/>
    </row>
    <row r="6" spans="1:14" ht="37.5" customHeight="1" thickBot="1">
      <c r="A6" s="382" t="s">
        <v>20</v>
      </c>
      <c r="B6" s="382"/>
      <c r="C6" s="382"/>
      <c r="D6" s="219"/>
      <c r="E6" s="383" t="s">
        <v>142</v>
      </c>
      <c r="F6" s="383"/>
      <c r="G6" s="383"/>
      <c r="H6" s="383"/>
      <c r="I6" s="382" t="s">
        <v>143</v>
      </c>
      <c r="J6" s="382"/>
      <c r="K6" s="382"/>
      <c r="L6" s="382"/>
      <c r="M6" s="220"/>
    </row>
    <row r="7" spans="1:14" ht="37.5">
      <c r="A7" s="221" t="s">
        <v>16</v>
      </c>
      <c r="B7" s="219"/>
      <c r="C7" s="221" t="s">
        <v>9</v>
      </c>
      <c r="D7" s="211"/>
      <c r="E7" s="222" t="s">
        <v>17</v>
      </c>
      <c r="F7" s="223"/>
      <c r="G7" s="222" t="s">
        <v>18</v>
      </c>
      <c r="H7" s="224"/>
      <c r="I7" s="222" t="s">
        <v>17</v>
      </c>
      <c r="J7" s="145"/>
      <c r="K7" s="221" t="s">
        <v>18</v>
      </c>
      <c r="L7" s="145"/>
      <c r="M7" s="215"/>
    </row>
    <row r="8" spans="1:14" ht="27" customHeight="1">
      <c r="A8" s="225" t="s">
        <v>92</v>
      </c>
      <c r="B8" s="183"/>
      <c r="C8" s="152" t="s">
        <v>93</v>
      </c>
      <c r="D8" s="183"/>
      <c r="E8" s="155">
        <f>'سود اوراق بهادار و سپرده بانکی'!K7</f>
        <v>29942902</v>
      </c>
      <c r="F8" s="183"/>
      <c r="G8" s="226">
        <f>E8/E21</f>
        <v>2.825069836923422E-3</v>
      </c>
      <c r="H8" s="183"/>
      <c r="I8" s="155">
        <f>'سود اوراق بهادار و سپرده بانکی'!Q7</f>
        <v>12213228249</v>
      </c>
      <c r="J8" s="183"/>
      <c r="K8" s="226">
        <f>I8/I21</f>
        <v>0.35504423719346839</v>
      </c>
      <c r="L8" s="145"/>
      <c r="M8" s="253"/>
      <c r="N8" s="177"/>
    </row>
    <row r="9" spans="1:14" ht="27" customHeight="1">
      <c r="A9" s="225" t="s">
        <v>103</v>
      </c>
      <c r="B9" s="183"/>
      <c r="C9" s="252" t="s">
        <v>137</v>
      </c>
      <c r="D9" s="183"/>
      <c r="E9" s="155">
        <f>'سود اوراق بهادار و سپرده بانکی'!K8</f>
        <v>604665628.03162062</v>
      </c>
      <c r="F9" s="183"/>
      <c r="G9" s="226">
        <f>E9/E21</f>
        <v>5.7049334335612788E-2</v>
      </c>
      <c r="H9" s="183"/>
      <c r="I9" s="155">
        <f>'سود اوراق بهادار و سپرده بانکی'!Q8</f>
        <v>2083075355.4601922</v>
      </c>
      <c r="J9" s="183"/>
      <c r="K9" s="226">
        <f>I9/I21</f>
        <v>6.0555971403910586E-2</v>
      </c>
      <c r="L9" s="250"/>
      <c r="M9" s="253"/>
      <c r="N9" s="177"/>
    </row>
    <row r="10" spans="1:14" ht="27" customHeight="1">
      <c r="A10" s="225" t="s">
        <v>104</v>
      </c>
      <c r="B10" s="183"/>
      <c r="C10" s="251" t="s">
        <v>165</v>
      </c>
      <c r="D10" s="183"/>
      <c r="E10" s="155">
        <v>0</v>
      </c>
      <c r="F10" s="183"/>
      <c r="G10" s="226">
        <f>E10/E21</f>
        <v>0</v>
      </c>
      <c r="H10" s="183"/>
      <c r="I10" s="155">
        <f>'سود اوراق بهادار و سپرده بانکی'!Q15</f>
        <v>8425606196.5714283</v>
      </c>
      <c r="J10" s="183"/>
      <c r="K10" s="226">
        <f>I10/I21</f>
        <v>0.24493629890190577</v>
      </c>
      <c r="L10" s="145"/>
      <c r="M10" s="253"/>
      <c r="N10" s="177"/>
    </row>
    <row r="11" spans="1:14" ht="27" customHeight="1">
      <c r="A11" s="225" t="s">
        <v>126</v>
      </c>
      <c r="B11" s="183"/>
      <c r="C11" s="251" t="s">
        <v>166</v>
      </c>
      <c r="D11" s="183"/>
      <c r="E11" s="155">
        <f>'سود اوراق بهادار و سپرده بانکی'!K14</f>
        <v>394493349.27272725</v>
      </c>
      <c r="F11" s="183"/>
      <c r="G11" s="226">
        <f>E11/E21</f>
        <v>3.7219881422892079E-2</v>
      </c>
      <c r="H11" s="183"/>
      <c r="I11" s="155">
        <f>'سود اوراق بهادار و سپرده بانکی'!Q14</f>
        <v>727370058.27272725</v>
      </c>
      <c r="J11" s="183"/>
      <c r="K11" s="226">
        <f>I11/I21</f>
        <v>2.1144986585995729E-2</v>
      </c>
      <c r="L11" s="262"/>
      <c r="M11" s="253"/>
      <c r="N11" s="177"/>
    </row>
    <row r="12" spans="1:14" ht="27" customHeight="1">
      <c r="A12" s="225" t="s">
        <v>128</v>
      </c>
      <c r="B12" s="183"/>
      <c r="C12" s="252">
        <v>12428368674801</v>
      </c>
      <c r="D12" s="183"/>
      <c r="E12" s="155">
        <f>'سود اوراق بهادار و سپرده بانکی'!K17</f>
        <v>473177768.65217394</v>
      </c>
      <c r="F12" s="183"/>
      <c r="G12" s="226">
        <f>E12/E21</f>
        <v>4.4643643482585142E-2</v>
      </c>
      <c r="H12" s="183"/>
      <c r="I12" s="155">
        <f>'سود اوراق بهادار و سپرده بانکی'!Q17</f>
        <v>606328456.47826087</v>
      </c>
      <c r="J12" s="183"/>
      <c r="K12" s="226">
        <f>I12/I21</f>
        <v>1.7626250810193731E-2</v>
      </c>
      <c r="L12" s="262"/>
      <c r="M12" s="253"/>
      <c r="N12" s="177"/>
    </row>
    <row r="13" spans="1:14" ht="27" customHeight="1">
      <c r="A13" s="225" t="s">
        <v>127</v>
      </c>
      <c r="B13" s="183"/>
      <c r="C13" s="252">
        <v>12428368674802</v>
      </c>
      <c r="D13" s="183"/>
      <c r="E13" s="155">
        <f>'سود اوراق بهادار و سپرده بانکی'!K16</f>
        <v>3785329384.4347825</v>
      </c>
      <c r="F13" s="183"/>
      <c r="G13" s="226">
        <f>E13/E21</f>
        <v>0.35714039563655547</v>
      </c>
      <c r="H13" s="183"/>
      <c r="I13" s="155">
        <f>'سود اوراق بهادار و سپرده بانکی'!Q16</f>
        <v>4732178701.304348</v>
      </c>
      <c r="J13" s="183"/>
      <c r="K13" s="226">
        <f>I13/I21</f>
        <v>0.13756664028655544</v>
      </c>
      <c r="L13" s="262"/>
      <c r="M13" s="253"/>
      <c r="N13" s="177"/>
    </row>
    <row r="14" spans="1:14" ht="27" customHeight="1">
      <c r="A14" s="225" t="s">
        <v>151</v>
      </c>
      <c r="B14" s="183"/>
      <c r="C14" s="252">
        <v>86411139984291</v>
      </c>
      <c r="D14" s="183"/>
      <c r="E14" s="155">
        <f>'سود اوراق بهادار و سپرده بانکی'!K18</f>
        <v>2287931786</v>
      </c>
      <c r="F14" s="183"/>
      <c r="G14" s="226">
        <f>E14/E21</f>
        <v>0.21586308092538703</v>
      </c>
      <c r="H14" s="183"/>
      <c r="I14" s="155">
        <f>'سود اوراق بهادار و سپرده بانکی'!Q18</f>
        <v>2287931786</v>
      </c>
      <c r="J14" s="183"/>
      <c r="K14" s="226">
        <f>I14/I21</f>
        <v>6.6511243313377932E-2</v>
      </c>
      <c r="L14" s="276"/>
      <c r="M14" s="253"/>
      <c r="N14" s="177"/>
    </row>
    <row r="15" spans="1:14" ht="27" customHeight="1">
      <c r="A15" s="225" t="s">
        <v>150</v>
      </c>
      <c r="B15" s="183"/>
      <c r="C15" s="252">
        <v>2099012152272680</v>
      </c>
      <c r="D15" s="183"/>
      <c r="E15" s="155">
        <f>'سود اوراق بهادار و سپرده بانکی'!K13</f>
        <v>766843560.86956525</v>
      </c>
      <c r="F15" s="183"/>
      <c r="G15" s="226">
        <f>E15/E21</f>
        <v>7.2350589580514227E-2</v>
      </c>
      <c r="H15" s="183"/>
      <c r="I15" s="155">
        <f>'سود اوراق بهادار و سپرده بانکی'!Q13</f>
        <v>766843560.86956525</v>
      </c>
      <c r="J15" s="183"/>
      <c r="K15" s="226">
        <f>I15/I21</f>
        <v>2.2292499703176379E-2</v>
      </c>
      <c r="L15" s="276"/>
      <c r="M15" s="253"/>
      <c r="N15" s="177"/>
    </row>
    <row r="16" spans="1:14" ht="27" customHeight="1">
      <c r="A16" s="225" t="s">
        <v>146</v>
      </c>
      <c r="B16" s="183"/>
      <c r="C16" s="252">
        <v>2099012152272680</v>
      </c>
      <c r="D16" s="183"/>
      <c r="E16" s="155">
        <f>'سود اوراق بهادار و سپرده بانکی'!K12</f>
        <v>427412095.56521738</v>
      </c>
      <c r="F16" s="183"/>
      <c r="G16" s="226">
        <f>E16/E21</f>
        <v>4.0325717898603369E-2</v>
      </c>
      <c r="H16" s="183"/>
      <c r="I16" s="155">
        <f>'سود اوراق بهادار و سپرده بانکی'!Q12</f>
        <v>427412095.56521738</v>
      </c>
      <c r="J16" s="183"/>
      <c r="K16" s="226">
        <f>I16/I21</f>
        <v>1.2425068814188377E-2</v>
      </c>
      <c r="L16" s="276"/>
      <c r="M16" s="253"/>
      <c r="N16" s="177"/>
    </row>
    <row r="17" spans="1:14" ht="27" customHeight="1">
      <c r="A17" s="225" t="s">
        <v>152</v>
      </c>
      <c r="B17" s="183"/>
      <c r="C17" s="252">
        <v>2099012152272680</v>
      </c>
      <c r="D17" s="183"/>
      <c r="E17" s="155">
        <f>'سود اوراق بهادار و سپرده بانکی'!K11</f>
        <v>593081896.21739125</v>
      </c>
      <c r="F17" s="183"/>
      <c r="G17" s="226">
        <f>E17/E21</f>
        <v>5.5956425861097205E-2</v>
      </c>
      <c r="H17" s="183"/>
      <c r="I17" s="155">
        <f>'سود اوراق بهادار و سپرده بانکی'!Q11</f>
        <v>593081896.21739125</v>
      </c>
      <c r="J17" s="183"/>
      <c r="K17" s="226">
        <f>I17/I21</f>
        <v>1.7241167129829135E-2</v>
      </c>
      <c r="L17" s="276"/>
      <c r="M17" s="253"/>
      <c r="N17" s="177"/>
    </row>
    <row r="18" spans="1:14" ht="27" customHeight="1">
      <c r="A18" s="225" t="s">
        <v>147</v>
      </c>
      <c r="B18" s="183"/>
      <c r="C18" s="252">
        <v>2099012152272680</v>
      </c>
      <c r="D18" s="183"/>
      <c r="E18" s="155">
        <f>'سود اوراق بهادار و سپرده بانکی'!K10</f>
        <v>21717409.304347824</v>
      </c>
      <c r="F18" s="183"/>
      <c r="G18" s="226">
        <f>E18/E21</f>
        <v>2.0490064043168933E-3</v>
      </c>
      <c r="H18" s="183"/>
      <c r="I18" s="155">
        <f>'سود اوراق بهادار و سپرده بانکی'!Q10</f>
        <v>21717409.304347824</v>
      </c>
      <c r="J18" s="183"/>
      <c r="K18" s="226">
        <f>I18/I21</f>
        <v>6.3133520991158433E-4</v>
      </c>
      <c r="L18" s="276"/>
      <c r="M18" s="253"/>
      <c r="N18" s="177"/>
    </row>
    <row r="19" spans="1:14" ht="27" customHeight="1">
      <c r="A19" s="225" t="s">
        <v>148</v>
      </c>
      <c r="B19" s="183"/>
      <c r="C19" s="252">
        <v>2099012152272680</v>
      </c>
      <c r="D19" s="183"/>
      <c r="E19" s="155">
        <f>'سود اوراق بهادار و سپرده بانکی'!K9</f>
        <v>30837902.739130434</v>
      </c>
      <c r="F19" s="183"/>
      <c r="G19" s="226">
        <f>E19/E21</f>
        <v>2.9095118723728099E-3</v>
      </c>
      <c r="H19" s="183"/>
      <c r="I19" s="155">
        <f>'سود اوراق بهادار و سپرده بانکی'!Q9</f>
        <v>30837902.739130434</v>
      </c>
      <c r="J19" s="183"/>
      <c r="K19" s="226">
        <f>I19/I21</f>
        <v>8.964722046816251E-4</v>
      </c>
      <c r="L19" s="276"/>
      <c r="M19" s="253"/>
      <c r="N19" s="177"/>
    </row>
    <row r="20" spans="1:14" ht="27" customHeight="1" thickBot="1">
      <c r="A20" s="153" t="s">
        <v>129</v>
      </c>
      <c r="B20" s="183"/>
      <c r="C20" s="252" t="s">
        <v>167</v>
      </c>
      <c r="D20" s="183"/>
      <c r="E20" s="155">
        <f>'سود اوراق بهادار و سپرده بانکی'!K19</f>
        <v>1183561643.9130435</v>
      </c>
      <c r="F20" s="183"/>
      <c r="G20" s="226">
        <f>E20/E21</f>
        <v>0.11166734274313955</v>
      </c>
      <c r="H20" s="183"/>
      <c r="I20" s="155">
        <f>'سود اوراق بهادار و سپرده بانکی'!Q19</f>
        <v>1483561645.217391</v>
      </c>
      <c r="J20" s="183"/>
      <c r="K20" s="226">
        <f>I20/I21</f>
        <v>4.312782844280532E-2</v>
      </c>
      <c r="L20" s="276"/>
      <c r="M20" s="253"/>
      <c r="N20" s="177"/>
    </row>
    <row r="21" spans="1:14" ht="22.5" thickBot="1">
      <c r="A21" s="214" t="s">
        <v>2</v>
      </c>
      <c r="B21" s="215"/>
      <c r="D21" s="227"/>
      <c r="E21" s="228">
        <f>SUM(E8:E20)</f>
        <v>10598995327</v>
      </c>
      <c r="F21" s="183"/>
      <c r="G21" s="229">
        <f>SUM(G8:G20)</f>
        <v>1</v>
      </c>
      <c r="H21" s="183"/>
      <c r="I21" s="228">
        <f>SUM(I8:I20)</f>
        <v>34399173313</v>
      </c>
      <c r="J21" s="183"/>
      <c r="K21" s="229">
        <f>SUM(K8:K20)</f>
        <v>0.99999999999999989</v>
      </c>
      <c r="L21" s="145"/>
      <c r="M21" s="215"/>
    </row>
    <row r="22" spans="1:14" ht="22.5" thickTop="1">
      <c r="F22" s="183"/>
      <c r="H22" s="183"/>
      <c r="J22" s="183"/>
    </row>
    <row r="24" spans="1:14" ht="22.5" thickBot="1">
      <c r="E24" s="228"/>
      <c r="I24" s="163"/>
    </row>
    <row r="25" spans="1:14" ht="22.5" thickTop="1"/>
  </sheetData>
  <autoFilter ref="A7:M7" xr:uid="{00000000-0009-0000-0000-00000C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2"/>
  <sheetViews>
    <sheetView rightToLeft="1" view="pageBreakPreview" zoomScaleNormal="100" zoomScaleSheetLayoutView="100" workbookViewId="0">
      <selection activeCell="E30" sqref="E30"/>
    </sheetView>
  </sheetViews>
  <sheetFormatPr defaultColWidth="9.140625" defaultRowHeight="18"/>
  <cols>
    <col min="1" max="1" width="32.42578125" style="48" customWidth="1"/>
    <col min="2" max="2" width="1.42578125" style="48" customWidth="1"/>
    <col min="3" max="3" width="17.7109375" style="48" bestFit="1" customWidth="1"/>
    <col min="4" max="4" width="0.85546875" style="48" customWidth="1"/>
    <col min="5" max="5" width="18.140625" style="48" customWidth="1"/>
    <col min="6" max="6" width="16.5703125" style="48" customWidth="1"/>
    <col min="7" max="16384" width="9.140625" style="48"/>
  </cols>
  <sheetData>
    <row r="1" spans="1:6" s="36" customFormat="1" ht="18.75">
      <c r="A1" s="316" t="s">
        <v>91</v>
      </c>
      <c r="B1" s="316"/>
      <c r="C1" s="316"/>
      <c r="D1" s="316"/>
      <c r="E1" s="316"/>
    </row>
    <row r="2" spans="1:6" s="36" customFormat="1" ht="18.75">
      <c r="A2" s="316" t="s">
        <v>57</v>
      </c>
      <c r="B2" s="316"/>
      <c r="C2" s="316"/>
      <c r="D2" s="316"/>
      <c r="E2" s="316"/>
    </row>
    <row r="3" spans="1:6" s="36" customFormat="1" ht="18.75">
      <c r="A3" s="316" t="str">
        <f>' سهام'!A3:W3</f>
        <v>برای ماه منتهی به 1401/06/31</v>
      </c>
      <c r="B3" s="316"/>
      <c r="C3" s="316"/>
      <c r="D3" s="316"/>
      <c r="E3" s="316"/>
    </row>
    <row r="4" spans="1:6" ht="18.75">
      <c r="A4" s="319" t="s">
        <v>31</v>
      </c>
      <c r="B4" s="319"/>
      <c r="C4" s="319"/>
      <c r="D4" s="319"/>
      <c r="E4" s="319"/>
    </row>
    <row r="5" spans="1:6" ht="49.5" customHeight="1" thickBot="1">
      <c r="A5" s="209"/>
      <c r="B5" s="210"/>
      <c r="C5" s="242" t="s">
        <v>142</v>
      </c>
      <c r="D5" s="240"/>
      <c r="E5" s="242" t="s">
        <v>144</v>
      </c>
    </row>
    <row r="6" spans="1:6" ht="18.75">
      <c r="A6" s="375"/>
      <c r="B6" s="376"/>
      <c r="C6" s="378" t="s">
        <v>6</v>
      </c>
      <c r="D6" s="271"/>
      <c r="E6" s="378" t="s">
        <v>6</v>
      </c>
    </row>
    <row r="7" spans="1:6" ht="18.75" thickBot="1">
      <c r="A7" s="377"/>
      <c r="B7" s="377"/>
      <c r="C7" s="381"/>
      <c r="D7" s="213"/>
      <c r="E7" s="381"/>
    </row>
    <row r="8" spans="1:6" ht="25.9" customHeight="1">
      <c r="A8" s="230" t="s">
        <v>109</v>
      </c>
      <c r="B8" s="183"/>
      <c r="C8" s="155">
        <v>0</v>
      </c>
      <c r="D8" s="155"/>
      <c r="E8" s="155">
        <v>18552708</v>
      </c>
    </row>
    <row r="9" spans="1:6" ht="18.75" thickBot="1">
      <c r="A9" s="231" t="s">
        <v>2</v>
      </c>
      <c r="B9" s="240"/>
      <c r="C9" s="228">
        <f>SUM(C8)</f>
        <v>0</v>
      </c>
      <c r="D9" s="155"/>
      <c r="E9" s="228">
        <f>SUM(E8)</f>
        <v>18552708</v>
      </c>
    </row>
    <row r="10" spans="1:6" ht="18.75" thickTop="1">
      <c r="D10" s="155"/>
    </row>
    <row r="11" spans="1:6">
      <c r="D11" s="155"/>
    </row>
    <row r="12" spans="1:6">
      <c r="E12" s="159"/>
    </row>
    <row r="14" spans="1:6">
      <c r="C14" s="159"/>
      <c r="E14" s="158"/>
    </row>
    <row r="16" spans="1:6">
      <c r="F16" s="263"/>
    </row>
    <row r="18" spans="6:15">
      <c r="N18" s="158"/>
      <c r="O18" s="263"/>
    </row>
    <row r="19" spans="6:15">
      <c r="F19" s="263"/>
      <c r="G19" s="158"/>
    </row>
    <row r="22" spans="6:15">
      <c r="F22" s="263"/>
      <c r="G22" s="15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A4" sqref="A4:W4"/>
    </sheetView>
  </sheetViews>
  <sheetFormatPr defaultColWidth="9.140625" defaultRowHeight="30.75"/>
  <cols>
    <col min="1" max="1" width="36.7109375" style="47" customWidth="1"/>
    <col min="2" max="2" width="1.85546875" style="47" customWidth="1"/>
    <col min="3" max="3" width="22.5703125" style="52" bestFit="1" customWidth="1"/>
    <col min="4" max="4" width="1.140625" style="52" customWidth="1"/>
    <col min="5" max="5" width="32" style="52" bestFit="1" customWidth="1"/>
    <col min="6" max="6" width="1.42578125" style="52" customWidth="1"/>
    <col min="7" max="7" width="32.140625" style="52" customWidth="1"/>
    <col min="8" max="8" width="1.5703125" style="52" customWidth="1"/>
    <col min="9" max="9" width="20.5703125" style="52" bestFit="1" customWidth="1"/>
    <col min="10" max="10" width="29.140625" style="52" bestFit="1" customWidth="1"/>
    <col min="11" max="11" width="1.42578125" style="52" customWidth="1"/>
    <col min="12" max="12" width="20.7109375" style="52" customWidth="1"/>
    <col min="13" max="13" width="29.140625" style="52" customWidth="1"/>
    <col min="14" max="14" width="1.140625" style="52" customWidth="1"/>
    <col min="15" max="15" width="22.5703125" style="52" bestFit="1" customWidth="1"/>
    <col min="16" max="16" width="1.42578125" style="52" customWidth="1"/>
    <col min="17" max="17" width="18.7109375" style="52" customWidth="1"/>
    <col min="18" max="18" width="1.5703125" style="52" customWidth="1"/>
    <col min="19" max="19" width="32" style="52" bestFit="1" customWidth="1"/>
    <col min="20" max="20" width="1.85546875" style="52" customWidth="1"/>
    <col min="21" max="21" width="37.42578125" style="52" bestFit="1" customWidth="1"/>
    <col min="22" max="22" width="1.5703125" style="47" customWidth="1"/>
    <col min="23" max="23" width="21.85546875" style="59" customWidth="1"/>
    <col min="24" max="24" width="10.140625" style="47" bestFit="1" customWidth="1"/>
    <col min="25" max="16384" width="9.140625" style="47"/>
  </cols>
  <sheetData>
    <row r="1" spans="1:23" ht="31.5">
      <c r="A1" s="292" t="s">
        <v>91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</row>
    <row r="2" spans="1:23" ht="31.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</row>
    <row r="3" spans="1:23" ht="31.5">
      <c r="A3" s="292" t="s">
        <v>140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</row>
    <row r="4" spans="1:23" ht="31.5">
      <c r="A4" s="299" t="s">
        <v>25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</row>
    <row r="5" spans="1:23" ht="31.5">
      <c r="A5" s="299" t="s">
        <v>26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</row>
    <row r="7" spans="1:23" ht="36.75" customHeight="1" thickBot="1">
      <c r="A7" s="1"/>
      <c r="B7" s="2"/>
      <c r="C7" s="284" t="s">
        <v>125</v>
      </c>
      <c r="D7" s="284"/>
      <c r="E7" s="284"/>
      <c r="F7" s="284"/>
      <c r="G7" s="284"/>
      <c r="H7" s="3"/>
      <c r="I7" s="300" t="s">
        <v>7</v>
      </c>
      <c r="J7" s="300"/>
      <c r="K7" s="300"/>
      <c r="L7" s="300"/>
      <c r="M7" s="300"/>
      <c r="O7" s="285" t="s">
        <v>139</v>
      </c>
      <c r="P7" s="285"/>
      <c r="Q7" s="285"/>
      <c r="R7" s="285"/>
      <c r="S7" s="285"/>
      <c r="T7" s="285"/>
      <c r="U7" s="285"/>
      <c r="V7" s="285"/>
      <c r="W7" s="285"/>
    </row>
    <row r="8" spans="1:23" ht="29.25" customHeight="1">
      <c r="A8" s="293" t="s">
        <v>1</v>
      </c>
      <c r="B8" s="4"/>
      <c r="C8" s="298" t="s">
        <v>3</v>
      </c>
      <c r="D8" s="286"/>
      <c r="E8" s="298" t="s">
        <v>0</v>
      </c>
      <c r="F8" s="286"/>
      <c r="G8" s="288" t="s">
        <v>21</v>
      </c>
      <c r="H8" s="51"/>
      <c r="I8" s="295" t="s">
        <v>4</v>
      </c>
      <c r="J8" s="295"/>
      <c r="K8" s="53"/>
      <c r="L8" s="295" t="s">
        <v>5</v>
      </c>
      <c r="M8" s="295"/>
      <c r="O8" s="296" t="s">
        <v>3</v>
      </c>
      <c r="P8" s="286"/>
      <c r="Q8" s="288" t="s">
        <v>33</v>
      </c>
      <c r="R8" s="50"/>
      <c r="S8" s="296" t="s">
        <v>0</v>
      </c>
      <c r="T8" s="286"/>
      <c r="U8" s="288" t="s">
        <v>21</v>
      </c>
      <c r="V8" s="5"/>
      <c r="W8" s="290" t="s">
        <v>22</v>
      </c>
    </row>
    <row r="9" spans="1:23" ht="49.5" customHeight="1" thickBot="1">
      <c r="A9" s="294"/>
      <c r="B9" s="4"/>
      <c r="C9" s="297"/>
      <c r="D9" s="287"/>
      <c r="E9" s="297"/>
      <c r="F9" s="287"/>
      <c r="G9" s="289"/>
      <c r="H9" s="51"/>
      <c r="I9" s="54" t="s">
        <v>3</v>
      </c>
      <c r="J9" s="54" t="s">
        <v>0</v>
      </c>
      <c r="K9" s="53"/>
      <c r="L9" s="54" t="s">
        <v>3</v>
      </c>
      <c r="M9" s="54" t="s">
        <v>50</v>
      </c>
      <c r="O9" s="297"/>
      <c r="P9" s="286"/>
      <c r="Q9" s="289"/>
      <c r="R9" s="50"/>
      <c r="S9" s="297"/>
      <c r="T9" s="286"/>
      <c r="U9" s="289"/>
      <c r="V9" s="5"/>
      <c r="W9" s="291"/>
    </row>
    <row r="10" spans="1:23" ht="28.5" customHeight="1" thickBot="1">
      <c r="A10" s="102" t="s">
        <v>96</v>
      </c>
      <c r="C10" s="52">
        <v>0</v>
      </c>
      <c r="E10" s="52">
        <v>0</v>
      </c>
      <c r="G10" s="52">
        <v>0</v>
      </c>
      <c r="I10" s="52">
        <v>0</v>
      </c>
      <c r="J10" s="52">
        <v>0</v>
      </c>
      <c r="K10" s="6"/>
      <c r="L10" s="52">
        <v>0</v>
      </c>
      <c r="M10" s="52">
        <v>0</v>
      </c>
      <c r="O10" s="52">
        <v>0</v>
      </c>
      <c r="Q10" s="52">
        <v>0</v>
      </c>
      <c r="S10" s="52">
        <v>0</v>
      </c>
      <c r="U10" s="52">
        <v>0</v>
      </c>
      <c r="V10" s="6"/>
      <c r="W10" s="84">
        <f>U10/درآمدها!$J$5</f>
        <v>0</v>
      </c>
    </row>
    <row r="11" spans="1:23" ht="42" customHeight="1" thickBot="1">
      <c r="A11" s="47" t="s">
        <v>2</v>
      </c>
      <c r="B11" s="4"/>
      <c r="D11" s="55">
        <f>SUM(D10:D10)</f>
        <v>0</v>
      </c>
      <c r="E11" s="55">
        <f>SUM(E10:E10)</f>
        <v>0</v>
      </c>
      <c r="G11" s="55">
        <f>SUM(G10:G10)</f>
        <v>0</v>
      </c>
      <c r="J11" s="55">
        <f>SUM(J10:J10)</f>
        <v>0</v>
      </c>
      <c r="M11" s="55">
        <f>SUM(M10:M10)</f>
        <v>0</v>
      </c>
      <c r="S11" s="55">
        <f>SUM(S10:S10)</f>
        <v>0</v>
      </c>
      <c r="U11" s="56">
        <f>SUM(U10:U10)</f>
        <v>0</v>
      </c>
      <c r="W11" s="57">
        <f>SUM(W10:W10)</f>
        <v>0</v>
      </c>
    </row>
    <row r="12" spans="1:23" ht="31.5" thickTop="1">
      <c r="U12" s="58"/>
    </row>
    <row r="14" spans="1:23">
      <c r="E14" s="98"/>
      <c r="G14" s="98"/>
      <c r="S14" s="98"/>
      <c r="U14" s="98"/>
    </row>
    <row r="16" spans="1:23">
      <c r="E16" s="98"/>
      <c r="G16" s="98"/>
      <c r="S16" s="98"/>
      <c r="U16" s="9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2"/>
  <sheetViews>
    <sheetView rightToLeft="1" view="pageBreakPreview" topLeftCell="B1" zoomScale="51" zoomScaleNormal="100" zoomScaleSheetLayoutView="51" workbookViewId="0">
      <selection activeCell="C7" sqref="C7:C8"/>
    </sheetView>
  </sheetViews>
  <sheetFormatPr defaultColWidth="9.140625" defaultRowHeight="15.75"/>
  <cols>
    <col min="1" max="1" width="45.7109375" style="118" customWidth="1"/>
    <col min="2" max="2" width="0.5703125" style="118" customWidth="1"/>
    <col min="3" max="3" width="12.5703125" style="118" customWidth="1"/>
    <col min="4" max="4" width="0.5703125" style="118" customWidth="1"/>
    <col min="5" max="5" width="29.140625" style="118" customWidth="1"/>
    <col min="6" max="6" width="0.5703125" style="118" customWidth="1"/>
    <col min="7" max="7" width="26.7109375" style="118" bestFit="1" customWidth="1"/>
    <col min="8" max="8" width="0.5703125" style="118" customWidth="1"/>
    <col min="9" max="9" width="22.5703125" style="118" bestFit="1" customWidth="1"/>
    <col min="10" max="10" width="0.42578125" style="118" customWidth="1"/>
    <col min="11" max="11" width="23.140625" style="118" bestFit="1" customWidth="1"/>
    <col min="12" max="12" width="0.7109375" style="118" customWidth="1"/>
    <col min="13" max="13" width="19.42578125" style="118" bestFit="1" customWidth="1"/>
    <col min="14" max="14" width="1.140625" style="118" customWidth="1"/>
    <col min="15" max="15" width="36.28515625" style="118" bestFit="1" customWidth="1"/>
    <col min="16" max="16" width="0.5703125" style="118" customWidth="1"/>
    <col min="17" max="17" width="36.28515625" style="118" bestFit="1" customWidth="1"/>
    <col min="18" max="18" width="0.5703125" style="118" customWidth="1"/>
    <col min="19" max="19" width="14.42578125" style="118" bestFit="1" customWidth="1"/>
    <col min="20" max="20" width="27" style="118" bestFit="1" customWidth="1"/>
    <col min="21" max="21" width="0.5703125" style="118" customWidth="1"/>
    <col min="22" max="22" width="19.42578125" style="118" bestFit="1" customWidth="1"/>
    <col min="23" max="23" width="36.28515625" style="118" bestFit="1" customWidth="1"/>
    <col min="24" max="24" width="0.5703125" style="118" customWidth="1"/>
    <col min="25" max="25" width="19.42578125" style="118" bestFit="1" customWidth="1"/>
    <col min="26" max="26" width="0.42578125" style="118" customWidth="1"/>
    <col min="27" max="27" width="23" style="118" bestFit="1" customWidth="1"/>
    <col min="28" max="28" width="0.7109375" style="118" customWidth="1"/>
    <col min="29" max="29" width="36.28515625" style="118" bestFit="1" customWidth="1"/>
    <col min="30" max="30" width="0.7109375" style="118" customWidth="1"/>
    <col min="31" max="31" width="36.28515625" style="118" bestFit="1" customWidth="1"/>
    <col min="32" max="32" width="0.7109375" style="118" customWidth="1"/>
    <col min="33" max="33" width="16.5703125" style="118" customWidth="1"/>
    <col min="34" max="34" width="27" style="118" bestFit="1" customWidth="1"/>
    <col min="35" max="35" width="25.42578125" style="118" bestFit="1" customWidth="1"/>
    <col min="36" max="36" width="14.5703125" style="118" bestFit="1" customWidth="1"/>
    <col min="37" max="16384" width="9.140625" style="118"/>
  </cols>
  <sheetData>
    <row r="1" spans="1:36" s="37" customFormat="1" ht="24.75">
      <c r="A1" s="304" t="s">
        <v>91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</row>
    <row r="2" spans="1:36" s="37" customFormat="1" ht="24.75">
      <c r="A2" s="304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</row>
    <row r="3" spans="1:36" s="37" customFormat="1" ht="24.75">
      <c r="A3" s="304" t="str">
        <f>' سهام'!A3:W3</f>
        <v>برای ماه منتهی به 1401/06/31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</row>
    <row r="4" spans="1:36" ht="24.75">
      <c r="A4" s="311" t="s">
        <v>67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</row>
    <row r="5" spans="1:36" ht="24.75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</row>
    <row r="6" spans="1:36" ht="27.75" customHeight="1" thickBot="1">
      <c r="A6" s="303" t="s">
        <v>68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 t="s">
        <v>125</v>
      </c>
      <c r="N6" s="303"/>
      <c r="O6" s="303"/>
      <c r="P6" s="303"/>
      <c r="Q6" s="303"/>
      <c r="R6" s="119"/>
      <c r="S6" s="312" t="s">
        <v>7</v>
      </c>
      <c r="T6" s="312"/>
      <c r="U6" s="312"/>
      <c r="V6" s="312"/>
      <c r="W6" s="312"/>
      <c r="X6" s="237"/>
      <c r="Y6" s="303" t="s">
        <v>139</v>
      </c>
      <c r="Z6" s="303"/>
      <c r="AA6" s="303"/>
      <c r="AB6" s="303"/>
      <c r="AC6" s="303"/>
      <c r="AD6" s="303"/>
      <c r="AE6" s="303"/>
      <c r="AF6" s="303"/>
      <c r="AG6" s="303"/>
    </row>
    <row r="7" spans="1:36" ht="26.25" customHeight="1">
      <c r="A7" s="301" t="s">
        <v>69</v>
      </c>
      <c r="B7" s="236"/>
      <c r="C7" s="307" t="s">
        <v>70</v>
      </c>
      <c r="D7" s="238"/>
      <c r="E7" s="309" t="s">
        <v>75</v>
      </c>
      <c r="F7" s="238"/>
      <c r="G7" s="302" t="s">
        <v>71</v>
      </c>
      <c r="H7" s="238"/>
      <c r="I7" s="307" t="s">
        <v>23</v>
      </c>
      <c r="J7" s="238"/>
      <c r="K7" s="309" t="s">
        <v>72</v>
      </c>
      <c r="L7" s="120"/>
      <c r="M7" s="305" t="s">
        <v>3</v>
      </c>
      <c r="N7" s="302"/>
      <c r="O7" s="302" t="s">
        <v>0</v>
      </c>
      <c r="P7" s="302"/>
      <c r="Q7" s="302" t="s">
        <v>21</v>
      </c>
      <c r="R7" s="270"/>
      <c r="S7" s="304" t="s">
        <v>4</v>
      </c>
      <c r="T7" s="304"/>
      <c r="U7" s="121"/>
      <c r="V7" s="304" t="s">
        <v>5</v>
      </c>
      <c r="W7" s="304"/>
      <c r="X7" s="269"/>
      <c r="Y7" s="305" t="s">
        <v>3</v>
      </c>
      <c r="Z7" s="301"/>
      <c r="AA7" s="302" t="s">
        <v>73</v>
      </c>
      <c r="AB7" s="268"/>
      <c r="AC7" s="302" t="s">
        <v>0</v>
      </c>
      <c r="AD7" s="301"/>
      <c r="AE7" s="302" t="s">
        <v>21</v>
      </c>
      <c r="AF7" s="122"/>
      <c r="AG7" s="302" t="s">
        <v>22</v>
      </c>
    </row>
    <row r="8" spans="1:36" s="126" customFormat="1" ht="55.5" customHeight="1" thickBot="1">
      <c r="A8" s="303"/>
      <c r="B8" s="236"/>
      <c r="C8" s="308"/>
      <c r="D8" s="238"/>
      <c r="E8" s="308"/>
      <c r="F8" s="238"/>
      <c r="G8" s="303"/>
      <c r="H8" s="238"/>
      <c r="I8" s="308"/>
      <c r="J8" s="238"/>
      <c r="K8" s="308"/>
      <c r="L8" s="119"/>
      <c r="M8" s="306"/>
      <c r="N8" s="310"/>
      <c r="O8" s="303"/>
      <c r="P8" s="310"/>
      <c r="Q8" s="303"/>
      <c r="R8" s="270"/>
      <c r="S8" s="275" t="s">
        <v>3</v>
      </c>
      <c r="T8" s="275" t="s">
        <v>0</v>
      </c>
      <c r="U8" s="123"/>
      <c r="V8" s="275" t="s">
        <v>3</v>
      </c>
      <c r="W8" s="275" t="s">
        <v>50</v>
      </c>
      <c r="X8" s="124"/>
      <c r="Y8" s="306"/>
      <c r="Z8" s="301"/>
      <c r="AA8" s="303"/>
      <c r="AB8" s="268"/>
      <c r="AC8" s="303"/>
      <c r="AD8" s="301"/>
      <c r="AE8" s="303"/>
      <c r="AF8" s="122"/>
      <c r="AG8" s="303"/>
      <c r="AH8" s="125"/>
      <c r="AJ8" s="125"/>
    </row>
    <row r="9" spans="1:36" s="126" customFormat="1" ht="55.5" customHeight="1" thickBot="1">
      <c r="A9" s="127" t="s">
        <v>121</v>
      </c>
      <c r="B9" s="236"/>
      <c r="C9" s="128" t="s">
        <v>98</v>
      </c>
      <c r="D9" s="90"/>
      <c r="E9" s="128" t="s">
        <v>98</v>
      </c>
      <c r="F9" s="90"/>
      <c r="G9" s="128" t="s">
        <v>122</v>
      </c>
      <c r="H9" s="90"/>
      <c r="I9" s="128" t="s">
        <v>123</v>
      </c>
      <c r="J9" s="128"/>
      <c r="K9" s="129">
        <v>1000000</v>
      </c>
      <c r="L9" s="119"/>
      <c r="M9" s="58">
        <v>200000</v>
      </c>
      <c r="N9" s="130"/>
      <c r="O9" s="58">
        <v>200036250000</v>
      </c>
      <c r="P9" s="58"/>
      <c r="Q9" s="58">
        <v>201030756570</v>
      </c>
      <c r="R9" s="58"/>
      <c r="S9" s="58">
        <v>0</v>
      </c>
      <c r="T9" s="58">
        <v>0</v>
      </c>
      <c r="U9" s="58"/>
      <c r="V9" s="58">
        <v>0</v>
      </c>
      <c r="W9" s="58">
        <v>0</v>
      </c>
      <c r="X9" s="58"/>
      <c r="Y9" s="58">
        <v>200000</v>
      </c>
      <c r="Z9" s="58"/>
      <c r="AA9" s="232" t="s">
        <v>145</v>
      </c>
      <c r="AB9" s="58"/>
      <c r="AC9" s="58">
        <v>200036250000</v>
      </c>
      <c r="AD9" s="58"/>
      <c r="AE9" s="58">
        <v>201491073123</v>
      </c>
      <c r="AG9" s="131">
        <f>AE9/درآمدها!$J$5</f>
        <v>0.19135194381099646</v>
      </c>
      <c r="AH9" s="253"/>
      <c r="AI9" s="58"/>
      <c r="AJ9" s="125"/>
    </row>
    <row r="10" spans="1:36" s="135" customFormat="1" ht="32.25" thickBot="1">
      <c r="A10" s="132" t="s">
        <v>2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18"/>
      <c r="N10" s="118"/>
      <c r="O10" s="103">
        <f>SUM(O9:O9)</f>
        <v>200036250000</v>
      </c>
      <c r="P10" s="118"/>
      <c r="Q10" s="103">
        <f>SUM(Q9:Q9)</f>
        <v>201030756570</v>
      </c>
      <c r="R10" s="118"/>
      <c r="S10" s="118"/>
      <c r="T10" s="103">
        <f>SUM(T9:T9)</f>
        <v>0</v>
      </c>
      <c r="U10" s="118"/>
      <c r="V10" s="118"/>
      <c r="W10" s="103">
        <f>SUM(W9:W9)</f>
        <v>0</v>
      </c>
      <c r="X10" s="118"/>
      <c r="Y10" s="118"/>
      <c r="Z10" s="118"/>
      <c r="AA10" s="118"/>
      <c r="AB10" s="118"/>
      <c r="AC10" s="103">
        <f>SUM(AC9:AC9)</f>
        <v>200036250000</v>
      </c>
      <c r="AD10" s="118"/>
      <c r="AE10" s="103">
        <f>SUM(AE9:AE9)</f>
        <v>201491073123</v>
      </c>
      <c r="AF10" s="118"/>
      <c r="AG10" s="134">
        <f>SUM(AG9:AG9)</f>
        <v>0.19135194381099646</v>
      </c>
      <c r="AH10" s="261"/>
      <c r="AJ10" s="125"/>
    </row>
    <row r="11" spans="1:36" s="136" customFormat="1" ht="32.25" thickTop="1">
      <c r="M11" s="118"/>
      <c r="N11" s="118"/>
      <c r="P11" s="118"/>
      <c r="R11" s="118"/>
      <c r="S11" s="118"/>
      <c r="U11" s="118"/>
      <c r="V11" s="118"/>
      <c r="X11" s="118"/>
      <c r="Y11" s="118"/>
      <c r="Z11" s="118"/>
      <c r="AA11" s="118"/>
      <c r="AB11" s="118"/>
      <c r="AD11" s="118"/>
      <c r="AF11" s="118"/>
    </row>
    <row r="12" spans="1:36" s="58" customFormat="1" ht="30.75"/>
    <row r="13" spans="1:36" s="58" customFormat="1" ht="30.75">
      <c r="AG13" s="131"/>
    </row>
    <row r="14" spans="1:36" s="58" customFormat="1" ht="30.75">
      <c r="T14" s="253"/>
      <c r="AC14" s="279"/>
      <c r="AG14" s="131"/>
    </row>
    <row r="15" spans="1:36" s="58" customFormat="1" ht="30.75">
      <c r="A15" s="127"/>
      <c r="AC15" s="131"/>
      <c r="AG15" s="131"/>
    </row>
    <row r="16" spans="1:36" s="58" customFormat="1" ht="30.75">
      <c r="A16" s="127"/>
      <c r="AC16" s="131"/>
      <c r="AG16" s="137"/>
    </row>
    <row r="17" spans="1:1" s="58" customFormat="1" ht="30.75">
      <c r="A17" s="127"/>
    </row>
    <row r="18" spans="1:1" s="58" customFormat="1" ht="30.75"/>
    <row r="19" spans="1:1" s="58" customFormat="1" ht="30.75"/>
    <row r="20" spans="1:1" s="58" customFormat="1" ht="30.75"/>
    <row r="21" spans="1:1" s="58" customFormat="1" ht="30.75"/>
    <row r="22" spans="1:1" s="58" customFormat="1" ht="30.7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rightToLeft="1" view="pageBreakPreview" zoomScale="80" zoomScaleNormal="56" zoomScaleSheetLayoutView="80" workbookViewId="0">
      <selection activeCell="K9" sqref="K9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9.85546875" style="117" bestFit="1" customWidth="1"/>
    <col min="16" max="16" width="14.85546875" bestFit="1" customWidth="1"/>
  </cols>
  <sheetData>
    <row r="1" spans="1:33" s="7" customFormat="1" ht="24.75">
      <c r="A1" s="315" t="s">
        <v>91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109"/>
      <c r="O1" s="115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3" s="7" customFormat="1" ht="24.75">
      <c r="A2" s="315" t="s">
        <v>51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09"/>
      <c r="O2" s="115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3" s="7" customFormat="1" ht="24.75">
      <c r="A3" s="315" t="str">
        <f>' سهام'!A3:W3</f>
        <v>برای ماه منتهی به 1401/06/31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109"/>
      <c r="O3" s="115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</row>
    <row r="5" spans="1:33" s="105" customFormat="1" ht="22.5">
      <c r="A5" s="313" t="s">
        <v>118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106"/>
      <c r="O5" s="116"/>
      <c r="P5" s="107"/>
    </row>
    <row r="6" spans="1:33" s="105" customFormat="1" ht="22.5">
      <c r="A6" s="313" t="s">
        <v>119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106"/>
      <c r="O6" s="116"/>
      <c r="P6" s="107"/>
    </row>
    <row r="7" spans="1:33" s="105" customFormat="1" ht="47.1" customHeight="1" thickBot="1">
      <c r="A7" s="108"/>
      <c r="N7" s="106"/>
      <c r="O7" s="116"/>
      <c r="P7" s="107"/>
    </row>
    <row r="8" spans="1:33" ht="42">
      <c r="A8" s="110" t="s">
        <v>111</v>
      </c>
      <c r="B8" s="111"/>
      <c r="C8" s="274" t="s">
        <v>112</v>
      </c>
      <c r="D8" s="256"/>
      <c r="E8" s="274" t="s">
        <v>120</v>
      </c>
      <c r="F8" s="256"/>
      <c r="G8" s="274" t="s">
        <v>113</v>
      </c>
      <c r="H8" s="256"/>
      <c r="I8" s="274" t="s">
        <v>114</v>
      </c>
      <c r="J8" s="256"/>
      <c r="K8" s="274" t="s">
        <v>115</v>
      </c>
      <c r="L8" s="256"/>
      <c r="M8" s="257" t="s">
        <v>116</v>
      </c>
      <c r="N8" s="106"/>
      <c r="O8" s="116"/>
      <c r="P8" s="107"/>
    </row>
    <row r="9" spans="1:33" ht="112.5" customHeight="1" thickBot="1">
      <c r="A9" s="112" t="s">
        <v>124</v>
      </c>
      <c r="B9" s="113"/>
      <c r="C9" s="114">
        <v>200000</v>
      </c>
      <c r="D9" s="113"/>
      <c r="E9" s="114">
        <v>1000000</v>
      </c>
      <c r="F9" s="113"/>
      <c r="G9" s="114">
        <v>1007638</v>
      </c>
      <c r="H9" s="254"/>
      <c r="I9" s="255">
        <f>(G9/E9)-1</f>
        <v>7.6380000000000337E-3</v>
      </c>
      <c r="J9" s="254"/>
      <c r="K9" s="114">
        <f>اوراق!AE9</f>
        <v>201491073123</v>
      </c>
      <c r="L9" s="233"/>
      <c r="M9" s="266" t="s">
        <v>117</v>
      </c>
      <c r="N9" s="106"/>
      <c r="O9" s="116"/>
      <c r="P9" s="107"/>
    </row>
    <row r="10" spans="1:33" ht="22.5">
      <c r="L10" s="233"/>
    </row>
    <row r="11" spans="1:33" ht="22.5">
      <c r="L11" s="233"/>
    </row>
    <row r="14" spans="1:33" ht="22.5">
      <c r="N14" s="106"/>
    </row>
    <row r="15" spans="1:33" ht="22.5">
      <c r="N15" s="106"/>
    </row>
    <row r="16" spans="1:33" ht="22.5">
      <c r="N16" s="106"/>
    </row>
    <row r="18" spans="13:13">
      <c r="M18" s="253"/>
    </row>
    <row r="20" spans="13:13">
      <c r="M20" s="267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1"/>
  <sheetViews>
    <sheetView rightToLeft="1" view="pageBreakPreview" zoomScale="90" zoomScaleNormal="100" zoomScaleSheetLayoutView="90" workbookViewId="0">
      <selection activeCell="A5" sqref="A5"/>
    </sheetView>
  </sheetViews>
  <sheetFormatPr defaultColWidth="9.140625" defaultRowHeight="15"/>
  <cols>
    <col min="1" max="1" width="39.140625" style="138" bestFit="1" customWidth="1"/>
    <col min="2" max="2" width="0.7109375" style="138" customWidth="1"/>
    <col min="3" max="3" width="24.28515625" style="138" customWidth="1"/>
    <col min="4" max="4" width="0.7109375" style="138" customWidth="1"/>
    <col min="5" max="5" width="17" style="138" customWidth="1"/>
    <col min="6" max="6" width="0.7109375" style="138" customWidth="1"/>
    <col min="7" max="7" width="15.85546875" style="138" bestFit="1" customWidth="1"/>
    <col min="8" max="8" width="0.7109375" style="138" customWidth="1"/>
    <col min="9" max="9" width="9.28515625" style="138" customWidth="1"/>
    <col min="10" max="10" width="0.5703125" style="138" customWidth="1"/>
    <col min="11" max="11" width="21.28515625" style="162" customWidth="1"/>
    <col min="12" max="12" width="0.7109375" style="138" customWidth="1"/>
    <col min="13" max="13" width="21.85546875" style="138" customWidth="1"/>
    <col min="14" max="14" width="0.42578125" style="138" customWidth="1"/>
    <col min="15" max="15" width="22.140625" style="138" customWidth="1"/>
    <col min="16" max="16" width="0.42578125" style="138" customWidth="1"/>
    <col min="17" max="17" width="20.140625" style="138" bestFit="1" customWidth="1"/>
    <col min="18" max="18" width="0.5703125" style="138" customWidth="1"/>
    <col min="19" max="19" width="12.140625" style="138" customWidth="1"/>
    <col min="20" max="20" width="13.42578125" style="138" bestFit="1" customWidth="1"/>
    <col min="21" max="21" width="12.28515625" style="138" bestFit="1" customWidth="1"/>
    <col min="22" max="16384" width="9.140625" style="138"/>
  </cols>
  <sheetData>
    <row r="1" spans="1:23" ht="18.75">
      <c r="A1" s="316" t="s">
        <v>91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3" ht="18.75">
      <c r="A2" s="316" t="s">
        <v>51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3" ht="18.75">
      <c r="A3" s="316" t="str">
        <f>' سهام'!A3:W3</f>
        <v>برای ماه منتهی به 1401/06/31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</row>
    <row r="4" spans="1:23" s="139" customFormat="1" ht="18.75">
      <c r="A4" s="319" t="s">
        <v>52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3" ht="18.75" thickBot="1">
      <c r="A5" s="48"/>
      <c r="B5" s="48"/>
      <c r="C5" s="140"/>
      <c r="D5" s="140"/>
      <c r="E5" s="140"/>
      <c r="F5" s="140"/>
      <c r="G5" s="140"/>
      <c r="H5" s="140"/>
      <c r="I5" s="140"/>
      <c r="J5" s="140"/>
      <c r="K5" s="141"/>
      <c r="L5" s="140"/>
      <c r="M5" s="140"/>
      <c r="N5" s="140"/>
      <c r="O5" s="140"/>
      <c r="P5" s="140"/>
      <c r="Q5" s="140"/>
      <c r="R5" s="140"/>
      <c r="S5" s="140"/>
    </row>
    <row r="6" spans="1:23" ht="18.75" customHeight="1" thickBot="1">
      <c r="A6" s="142"/>
      <c r="B6" s="48"/>
      <c r="C6" s="320" t="s">
        <v>11</v>
      </c>
      <c r="D6" s="320"/>
      <c r="E6" s="320"/>
      <c r="F6" s="320"/>
      <c r="G6" s="320"/>
      <c r="H6" s="320"/>
      <c r="I6" s="320"/>
      <c r="J6" s="143"/>
      <c r="K6" s="144" t="s">
        <v>125</v>
      </c>
      <c r="L6" s="240"/>
      <c r="M6" s="331" t="s">
        <v>7</v>
      </c>
      <c r="N6" s="331"/>
      <c r="O6" s="331"/>
      <c r="P6" s="48"/>
      <c r="Q6" s="320" t="s">
        <v>139</v>
      </c>
      <c r="R6" s="320"/>
      <c r="S6" s="320"/>
    </row>
    <row r="7" spans="1:23" ht="24" customHeight="1">
      <c r="A7" s="323" t="s">
        <v>8</v>
      </c>
      <c r="B7" s="146"/>
      <c r="C7" s="328" t="s">
        <v>9</v>
      </c>
      <c r="D7" s="147"/>
      <c r="E7" s="328" t="s">
        <v>10</v>
      </c>
      <c r="F7" s="147"/>
      <c r="G7" s="328" t="s">
        <v>34</v>
      </c>
      <c r="H7" s="147"/>
      <c r="I7" s="328" t="s">
        <v>88</v>
      </c>
      <c r="J7" s="323"/>
      <c r="K7" s="326" t="s">
        <v>6</v>
      </c>
      <c r="L7" s="146"/>
      <c r="M7" s="329" t="s">
        <v>36</v>
      </c>
      <c r="N7" s="148"/>
      <c r="O7" s="329" t="s">
        <v>37</v>
      </c>
      <c r="P7" s="48"/>
      <c r="Q7" s="321" t="s">
        <v>6</v>
      </c>
      <c r="R7" s="323"/>
      <c r="S7" s="317" t="s">
        <v>22</v>
      </c>
    </row>
    <row r="8" spans="1:23" ht="18.75" thickBot="1">
      <c r="A8" s="324"/>
      <c r="B8" s="146"/>
      <c r="C8" s="318"/>
      <c r="D8" s="149"/>
      <c r="E8" s="318"/>
      <c r="F8" s="149"/>
      <c r="G8" s="318"/>
      <c r="H8" s="149"/>
      <c r="I8" s="318"/>
      <c r="J8" s="325"/>
      <c r="K8" s="327"/>
      <c r="L8" s="146"/>
      <c r="M8" s="330"/>
      <c r="N8" s="150"/>
      <c r="O8" s="330"/>
      <c r="P8" s="48"/>
      <c r="Q8" s="322"/>
      <c r="R8" s="323"/>
      <c r="S8" s="318"/>
    </row>
    <row r="9" spans="1:23" s="48" customFormat="1" ht="18">
      <c r="A9" s="151" t="s">
        <v>126</v>
      </c>
      <c r="C9" s="152" t="s">
        <v>130</v>
      </c>
      <c r="E9" s="153" t="s">
        <v>134</v>
      </c>
      <c r="G9" s="152" t="s">
        <v>168</v>
      </c>
      <c r="I9" s="154">
        <v>18</v>
      </c>
      <c r="J9" s="155"/>
      <c r="K9" s="155">
        <v>5760491817</v>
      </c>
      <c r="L9" s="155"/>
      <c r="M9" s="155">
        <v>0</v>
      </c>
      <c r="N9" s="155"/>
      <c r="O9" s="155">
        <v>0</v>
      </c>
      <c r="P9" s="155"/>
      <c r="Q9" s="155">
        <v>25000000000</v>
      </c>
      <c r="S9" s="156">
        <f>Q9/درآمدها!$J$5</f>
        <v>2.374198777706964E-2</v>
      </c>
      <c r="T9" s="253"/>
      <c r="U9" s="280"/>
      <c r="V9" s="253"/>
      <c r="W9" s="158"/>
    </row>
    <row r="10" spans="1:23" s="48" customFormat="1" ht="18">
      <c r="A10" s="151" t="s">
        <v>92</v>
      </c>
      <c r="C10" s="152" t="s">
        <v>93</v>
      </c>
      <c r="E10" s="153" t="s">
        <v>94</v>
      </c>
      <c r="G10" s="152" t="s">
        <v>95</v>
      </c>
      <c r="I10" s="154">
        <v>10</v>
      </c>
      <c r="J10" s="155"/>
      <c r="K10" s="155">
        <v>1191327</v>
      </c>
      <c r="L10" s="155"/>
      <c r="M10" s="155">
        <v>820249907473</v>
      </c>
      <c r="N10" s="155"/>
      <c r="O10" s="155">
        <v>819257520889</v>
      </c>
      <c r="P10" s="155"/>
      <c r="Q10" s="155">
        <v>6752878401</v>
      </c>
      <c r="S10" s="156">
        <f>Q10/درآمدها!$J$5</f>
        <v>6.4130702582631833E-3</v>
      </c>
      <c r="T10" s="253"/>
      <c r="U10" s="158"/>
      <c r="V10" s="253"/>
      <c r="W10" s="158"/>
    </row>
    <row r="11" spans="1:23" s="48" customFormat="1" ht="27.75" customHeight="1">
      <c r="A11" s="151" t="s">
        <v>103</v>
      </c>
      <c r="C11" s="152" t="s">
        <v>105</v>
      </c>
      <c r="E11" s="153" t="s">
        <v>134</v>
      </c>
      <c r="G11" s="152" t="s">
        <v>95</v>
      </c>
      <c r="I11" s="154">
        <v>18</v>
      </c>
      <c r="J11" s="155"/>
      <c r="K11" s="155">
        <v>0</v>
      </c>
      <c r="L11" s="155"/>
      <c r="M11" s="155">
        <v>394467131381</v>
      </c>
      <c r="N11" s="155"/>
      <c r="O11" s="155">
        <v>394000060000</v>
      </c>
      <c r="P11" s="155"/>
      <c r="Q11" s="155">
        <v>468262708</v>
      </c>
      <c r="S11" s="156">
        <f>Q11/درآمدها!$J$5</f>
        <v>4.4469949959174119E-4</v>
      </c>
      <c r="T11" s="253"/>
      <c r="U11" s="253"/>
      <c r="V11" s="159"/>
      <c r="W11" s="158"/>
    </row>
    <row r="12" spans="1:23" s="48" customFormat="1" ht="27" customHeight="1">
      <c r="A12" s="151" t="s">
        <v>127</v>
      </c>
      <c r="C12" s="152" t="s">
        <v>131</v>
      </c>
      <c r="E12" s="153" t="s">
        <v>134</v>
      </c>
      <c r="G12" s="152" t="s">
        <v>136</v>
      </c>
      <c r="I12" s="154">
        <v>18</v>
      </c>
      <c r="J12" s="155"/>
      <c r="K12" s="155">
        <v>25000000000</v>
      </c>
      <c r="L12" s="155"/>
      <c r="M12" s="155">
        <v>0</v>
      </c>
      <c r="N12" s="155"/>
      <c r="O12" s="155">
        <v>0</v>
      </c>
      <c r="P12" s="155"/>
      <c r="Q12" s="155">
        <v>240000000000</v>
      </c>
      <c r="S12" s="156">
        <f>Q12/درآمدها!$J$5</f>
        <v>0.22792308265986855</v>
      </c>
      <c r="T12" s="253"/>
      <c r="U12" s="158"/>
      <c r="W12" s="158"/>
    </row>
    <row r="13" spans="1:23" s="48" customFormat="1" ht="27" customHeight="1">
      <c r="A13" s="151" t="s">
        <v>104</v>
      </c>
      <c r="C13" s="152" t="s">
        <v>106</v>
      </c>
      <c r="E13" s="153" t="s">
        <v>134</v>
      </c>
      <c r="G13" s="152" t="s">
        <v>110</v>
      </c>
      <c r="I13" s="154">
        <v>18</v>
      </c>
      <c r="J13" s="155"/>
      <c r="K13" s="155">
        <v>240000000000</v>
      </c>
      <c r="L13" s="155"/>
      <c r="M13" s="155">
        <v>0</v>
      </c>
      <c r="N13" s="155"/>
      <c r="O13" s="155">
        <v>0</v>
      </c>
      <c r="P13" s="155"/>
      <c r="Q13" s="155">
        <v>0</v>
      </c>
      <c r="S13" s="156">
        <f>Q13/درآمدها!$J$5</f>
        <v>0</v>
      </c>
      <c r="T13" s="253"/>
      <c r="U13" s="158"/>
      <c r="W13" s="158"/>
    </row>
    <row r="14" spans="1:23" s="48" customFormat="1" ht="24" customHeight="1">
      <c r="A14" s="151" t="s">
        <v>128</v>
      </c>
      <c r="C14" s="152" t="s">
        <v>132</v>
      </c>
      <c r="E14" s="153" t="s">
        <v>134</v>
      </c>
      <c r="G14" s="152" t="s">
        <v>135</v>
      </c>
      <c r="I14" s="154">
        <v>18</v>
      </c>
      <c r="J14" s="155"/>
      <c r="K14" s="155">
        <v>30000000000</v>
      </c>
      <c r="L14" s="155"/>
      <c r="M14" s="155">
        <v>0</v>
      </c>
      <c r="N14" s="155"/>
      <c r="O14" s="155">
        <v>0</v>
      </c>
      <c r="P14" s="155"/>
      <c r="Q14" s="155">
        <v>30000000000</v>
      </c>
      <c r="S14" s="156">
        <f>Q14/درآمدها!$J$5</f>
        <v>2.8490385332483568E-2</v>
      </c>
      <c r="T14" s="253"/>
      <c r="U14" s="158"/>
      <c r="W14" s="158"/>
    </row>
    <row r="15" spans="1:23" s="48" customFormat="1" ht="18">
      <c r="A15" s="151" t="s">
        <v>129</v>
      </c>
      <c r="C15" s="152" t="s">
        <v>133</v>
      </c>
      <c r="E15" s="153" t="s">
        <v>94</v>
      </c>
      <c r="G15" s="152" t="s">
        <v>95</v>
      </c>
      <c r="I15" s="154">
        <v>10</v>
      </c>
      <c r="J15" s="155"/>
      <c r="K15" s="155">
        <v>940000</v>
      </c>
      <c r="L15" s="155"/>
      <c r="M15" s="155">
        <v>4128871233</v>
      </c>
      <c r="N15" s="155"/>
      <c r="O15" s="155">
        <v>4121470000</v>
      </c>
      <c r="P15" s="155"/>
      <c r="Q15" s="155">
        <v>8341233</v>
      </c>
      <c r="S15" s="156">
        <f>Q15/درآمدها!$J$5</f>
        <v>7.9214980772675972E-6</v>
      </c>
      <c r="T15" s="253"/>
      <c r="U15" s="253"/>
      <c r="V15" s="253"/>
      <c r="W15" s="158"/>
    </row>
    <row r="16" spans="1:23" s="48" customFormat="1" ht="18">
      <c r="A16" s="151" t="s">
        <v>146</v>
      </c>
      <c r="C16" s="152" t="s">
        <v>153</v>
      </c>
      <c r="E16" s="153" t="s">
        <v>134</v>
      </c>
      <c r="G16" s="152" t="s">
        <v>160</v>
      </c>
      <c r="I16" s="154">
        <v>18</v>
      </c>
      <c r="J16" s="155"/>
      <c r="K16" s="155" t="s">
        <v>95</v>
      </c>
      <c r="L16" s="155"/>
      <c r="M16" s="155">
        <v>80000000000</v>
      </c>
      <c r="N16" s="155"/>
      <c r="O16" s="155">
        <v>0</v>
      </c>
      <c r="P16" s="155"/>
      <c r="Q16" s="155">
        <v>80000000000</v>
      </c>
      <c r="S16" s="156">
        <f>Q16/درآمدها!$J$5</f>
        <v>7.5974360886622849E-2</v>
      </c>
      <c r="T16" s="253"/>
      <c r="U16" s="158"/>
      <c r="V16" s="253"/>
      <c r="W16" s="158"/>
    </row>
    <row r="17" spans="1:23" s="48" customFormat="1" ht="18">
      <c r="A17" s="151" t="s">
        <v>147</v>
      </c>
      <c r="C17" s="152" t="s">
        <v>154</v>
      </c>
      <c r="E17" s="153" t="s">
        <v>134</v>
      </c>
      <c r="G17" s="152" t="s">
        <v>161</v>
      </c>
      <c r="I17" s="154">
        <v>18</v>
      </c>
      <c r="J17" s="155"/>
      <c r="K17" s="155" t="s">
        <v>95</v>
      </c>
      <c r="L17" s="155"/>
      <c r="M17" s="155">
        <v>15000000000</v>
      </c>
      <c r="N17" s="155"/>
      <c r="O17" s="155">
        <v>0</v>
      </c>
      <c r="P17" s="155"/>
      <c r="Q17" s="155">
        <v>15000000000</v>
      </c>
      <c r="S17" s="156">
        <f>Q17/درآمدها!$J$5</f>
        <v>1.4245192666241784E-2</v>
      </c>
      <c r="T17" s="253"/>
      <c r="U17" s="158"/>
      <c r="V17" s="253"/>
      <c r="W17" s="158"/>
    </row>
    <row r="18" spans="1:23" s="48" customFormat="1" ht="18">
      <c r="A18" s="151" t="s">
        <v>148</v>
      </c>
      <c r="C18" s="152" t="s">
        <v>155</v>
      </c>
      <c r="E18" s="153" t="s">
        <v>134</v>
      </c>
      <c r="G18" s="152" t="s">
        <v>162</v>
      </c>
      <c r="I18" s="154">
        <v>18</v>
      </c>
      <c r="J18" s="155"/>
      <c r="K18" s="155" t="s">
        <v>95</v>
      </c>
      <c r="L18" s="155"/>
      <c r="M18" s="155">
        <v>64000000000</v>
      </c>
      <c r="N18" s="155"/>
      <c r="O18" s="155">
        <v>0</v>
      </c>
      <c r="P18" s="155"/>
      <c r="Q18" s="155">
        <v>64000000000</v>
      </c>
      <c r="S18" s="156">
        <f>Q18/درآمدها!$J$5</f>
        <v>6.0779488709298279E-2</v>
      </c>
      <c r="T18" s="253"/>
      <c r="U18" s="158"/>
      <c r="V18" s="253"/>
      <c r="W18" s="158"/>
    </row>
    <row r="19" spans="1:23" s="48" customFormat="1" ht="18">
      <c r="A19" s="151" t="s">
        <v>149</v>
      </c>
      <c r="C19" s="152" t="s">
        <v>156</v>
      </c>
      <c r="E19" s="153" t="s">
        <v>94</v>
      </c>
      <c r="G19" s="152" t="s">
        <v>95</v>
      </c>
      <c r="I19" s="154">
        <v>10</v>
      </c>
      <c r="J19" s="155"/>
      <c r="K19" s="155" t="s">
        <v>95</v>
      </c>
      <c r="L19" s="155"/>
      <c r="M19" s="155">
        <v>140001000000</v>
      </c>
      <c r="N19" s="155"/>
      <c r="O19" s="155">
        <v>140000000000</v>
      </c>
      <c r="P19" s="155"/>
      <c r="Q19" s="155">
        <v>1000000</v>
      </c>
      <c r="S19" s="156">
        <f>Q19/درآمدها!$J$5</f>
        <v>9.496795110827856E-7</v>
      </c>
      <c r="T19" s="253"/>
      <c r="U19" s="158"/>
      <c r="V19" s="253"/>
      <c r="W19" s="158"/>
    </row>
    <row r="20" spans="1:23" s="48" customFormat="1" ht="18">
      <c r="A20" s="151" t="s">
        <v>150</v>
      </c>
      <c r="C20" s="152" t="s">
        <v>157</v>
      </c>
      <c r="E20" s="153" t="s">
        <v>134</v>
      </c>
      <c r="G20" s="152" t="s">
        <v>163</v>
      </c>
      <c r="I20" s="154">
        <v>18</v>
      </c>
      <c r="J20" s="155"/>
      <c r="K20" s="155" t="s">
        <v>95</v>
      </c>
      <c r="L20" s="155"/>
      <c r="M20" s="155">
        <v>60000000000</v>
      </c>
      <c r="N20" s="155"/>
      <c r="O20" s="155">
        <v>0</v>
      </c>
      <c r="P20" s="155"/>
      <c r="Q20" s="155">
        <v>60000000000</v>
      </c>
      <c r="S20" s="156">
        <f>Q20/درآمدها!$J$5</f>
        <v>5.6980770664967137E-2</v>
      </c>
      <c r="T20" s="253"/>
      <c r="U20" s="158"/>
      <c r="V20" s="253"/>
      <c r="W20" s="158"/>
    </row>
    <row r="21" spans="1:23" s="48" customFormat="1" ht="18">
      <c r="A21" s="151" t="s">
        <v>151</v>
      </c>
      <c r="C21" s="152" t="s">
        <v>158</v>
      </c>
      <c r="E21" s="153" t="s">
        <v>134</v>
      </c>
      <c r="G21" s="152" t="s">
        <v>163</v>
      </c>
      <c r="I21" s="154">
        <v>23</v>
      </c>
      <c r="J21" s="155"/>
      <c r="K21" s="155" t="s">
        <v>95</v>
      </c>
      <c r="L21" s="155"/>
      <c r="M21" s="155">
        <v>140000000000</v>
      </c>
      <c r="N21" s="155"/>
      <c r="O21" s="155">
        <v>0</v>
      </c>
      <c r="P21" s="155"/>
      <c r="Q21" s="155">
        <v>140000000000</v>
      </c>
      <c r="S21" s="156">
        <f>Q21/درآمدها!$J$5</f>
        <v>0.13295513155159</v>
      </c>
      <c r="T21" s="253"/>
      <c r="U21" s="158"/>
      <c r="V21" s="253"/>
      <c r="W21" s="158"/>
    </row>
    <row r="22" spans="1:23" s="48" customFormat="1" ht="18.75" thickBot="1">
      <c r="A22" s="151" t="s">
        <v>152</v>
      </c>
      <c r="C22" s="152" t="s">
        <v>159</v>
      </c>
      <c r="E22" s="153" t="s">
        <v>134</v>
      </c>
      <c r="G22" s="152" t="s">
        <v>164</v>
      </c>
      <c r="I22" s="154">
        <v>18</v>
      </c>
      <c r="J22" s="155"/>
      <c r="K22" s="155" t="s">
        <v>95</v>
      </c>
      <c r="L22" s="155"/>
      <c r="M22" s="155">
        <v>175000000000</v>
      </c>
      <c r="N22" s="155"/>
      <c r="O22" s="155">
        <v>0</v>
      </c>
      <c r="P22" s="155"/>
      <c r="Q22" s="155">
        <v>175000000000</v>
      </c>
      <c r="S22" s="156">
        <f>Q22/درآمدها!$J$5</f>
        <v>0.16619391443948747</v>
      </c>
      <c r="T22" s="253"/>
      <c r="U22" s="158"/>
      <c r="V22" s="253"/>
      <c r="W22" s="158"/>
    </row>
    <row r="23" spans="1:23" s="48" customFormat="1" ht="24" customHeight="1" thickBot="1">
      <c r="A23" s="146" t="s">
        <v>2</v>
      </c>
      <c r="B23" s="146"/>
      <c r="C23" s="146"/>
      <c r="D23" s="146"/>
      <c r="E23" s="146"/>
      <c r="F23" s="146"/>
      <c r="G23" s="146"/>
      <c r="H23" s="146"/>
      <c r="I23" s="146"/>
      <c r="J23" s="239"/>
      <c r="K23" s="160">
        <f>SUM(K9:K22)</f>
        <v>300762623144</v>
      </c>
      <c r="M23" s="160">
        <f>SUM(M9:M22)</f>
        <v>1892846910087</v>
      </c>
      <c r="O23" s="160">
        <f>SUM(O9:O22)</f>
        <v>1357379050889</v>
      </c>
      <c r="Q23" s="160">
        <f>SUM(Q9:Q22)</f>
        <v>836230482342</v>
      </c>
      <c r="S23" s="161">
        <f>SUM(S9:S22)</f>
        <v>0.79415095562307259</v>
      </c>
      <c r="U23" s="253"/>
      <c r="V23" s="158"/>
    </row>
    <row r="24" spans="1:23" ht="18.75" thickTop="1">
      <c r="L24" s="48"/>
      <c r="N24" s="48"/>
      <c r="P24" s="48"/>
      <c r="R24" s="48"/>
    </row>
    <row r="25" spans="1:23" ht="18">
      <c r="L25" s="48"/>
      <c r="N25" s="48"/>
      <c r="P25" s="48"/>
      <c r="R25" s="48"/>
    </row>
    <row r="26" spans="1:23" ht="21.75">
      <c r="K26" s="163"/>
      <c r="L26" s="163"/>
      <c r="M26" s="163"/>
      <c r="N26" s="37"/>
      <c r="O26" s="163"/>
      <c r="P26" s="163"/>
      <c r="Q26" s="163"/>
    </row>
    <row r="27" spans="1:23" ht="21.75">
      <c r="K27" s="163"/>
      <c r="L27" s="163"/>
      <c r="M27" s="163"/>
      <c r="N27" s="37"/>
      <c r="O27" s="163"/>
      <c r="P27" s="163"/>
      <c r="Q27" s="163"/>
    </row>
    <row r="28" spans="1:23" ht="21.75">
      <c r="K28" s="163"/>
      <c r="L28" s="163"/>
      <c r="M28" s="163"/>
      <c r="N28" s="163"/>
      <c r="O28" s="163"/>
      <c r="P28" s="163"/>
      <c r="Q28" s="163"/>
    </row>
    <row r="29" spans="1:23" ht="21.75">
      <c r="K29" s="163"/>
      <c r="L29" s="163"/>
      <c r="M29" s="163"/>
      <c r="N29" s="163"/>
      <c r="O29" s="163"/>
      <c r="P29" s="163"/>
      <c r="Q29" s="163"/>
    </row>
    <row r="30" spans="1:23" ht="21.75">
      <c r="K30" s="163"/>
      <c r="M30" s="163"/>
      <c r="O30" s="163"/>
      <c r="Q30" s="163"/>
    </row>
    <row r="31" spans="1:23">
      <c r="Q31" s="164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38"/>
  <sheetViews>
    <sheetView rightToLeft="1" view="pageBreakPreview" zoomScaleNormal="100" zoomScaleSheetLayoutView="100" workbookViewId="0">
      <selection activeCell="J31" sqref="J31"/>
    </sheetView>
  </sheetViews>
  <sheetFormatPr defaultColWidth="9.140625" defaultRowHeight="18"/>
  <cols>
    <col min="1" max="1" width="60.140625" style="26" customWidth="1"/>
    <col min="2" max="2" width="1" style="26" customWidth="1"/>
    <col min="3" max="3" width="10.85546875" style="8" bestFit="1" customWidth="1"/>
    <col min="4" max="4" width="1.140625" style="8" customWidth="1"/>
    <col min="5" max="5" width="25.28515625" style="27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5" bestFit="1" customWidth="1"/>
    <col min="11" max="11" width="21.140625" style="45" bestFit="1" customWidth="1"/>
    <col min="12" max="16384" width="9.140625" style="8"/>
  </cols>
  <sheetData>
    <row r="1" spans="1:14" ht="21">
      <c r="A1" s="333" t="s">
        <v>91</v>
      </c>
      <c r="B1" s="333"/>
      <c r="C1" s="333"/>
      <c r="D1" s="333"/>
      <c r="E1" s="333"/>
      <c r="F1" s="333"/>
      <c r="G1" s="333"/>
      <c r="H1" s="333"/>
      <c r="I1" s="333"/>
      <c r="J1" s="44"/>
      <c r="K1" s="44"/>
    </row>
    <row r="2" spans="1:14" ht="21">
      <c r="A2" s="333" t="s">
        <v>51</v>
      </c>
      <c r="B2" s="333"/>
      <c r="C2" s="333"/>
      <c r="D2" s="333"/>
      <c r="E2" s="333"/>
      <c r="F2" s="333"/>
      <c r="G2" s="333"/>
      <c r="H2" s="333"/>
      <c r="I2" s="333"/>
      <c r="J2" s="96"/>
      <c r="K2" s="44"/>
    </row>
    <row r="3" spans="1:14" ht="21.75" thickBot="1">
      <c r="A3" s="333" t="str">
        <f>سپرده!A3</f>
        <v>برای ماه منتهی به 1401/06/31</v>
      </c>
      <c r="B3" s="333"/>
      <c r="C3" s="333"/>
      <c r="D3" s="333"/>
      <c r="E3" s="333"/>
      <c r="F3" s="333"/>
      <c r="G3" s="333"/>
      <c r="H3" s="333"/>
      <c r="I3" s="333"/>
      <c r="J3" s="44"/>
      <c r="K3" s="44"/>
    </row>
    <row r="4" spans="1:14" ht="25.5" thickBot="1">
      <c r="A4" s="83" t="s">
        <v>27</v>
      </c>
      <c r="B4" s="21"/>
      <c r="C4" s="21"/>
      <c r="D4" s="21"/>
      <c r="E4" s="21"/>
      <c r="F4" s="21"/>
      <c r="G4" s="21"/>
      <c r="H4" s="21"/>
      <c r="I4" s="21"/>
      <c r="J4" s="97">
        <v>68941320585</v>
      </c>
      <c r="K4" s="46" t="s">
        <v>90</v>
      </c>
      <c r="L4" s="243"/>
      <c r="N4" s="277"/>
    </row>
    <row r="5" spans="1:14" ht="21.75" customHeight="1" thickBot="1">
      <c r="A5" s="12"/>
      <c r="B5" s="12"/>
      <c r="C5" s="12"/>
      <c r="D5" s="12"/>
      <c r="E5" s="332" t="s">
        <v>139</v>
      </c>
      <c r="F5" s="332"/>
      <c r="G5" s="332"/>
      <c r="H5" s="332"/>
      <c r="I5" s="332"/>
      <c r="J5" s="97">
        <v>1052986811161</v>
      </c>
      <c r="K5" s="46" t="s">
        <v>89</v>
      </c>
    </row>
    <row r="6" spans="1:14" ht="21.75" customHeight="1" thickBot="1">
      <c r="A6" s="13" t="s">
        <v>38</v>
      </c>
      <c r="B6" s="14"/>
      <c r="C6" s="15" t="s">
        <v>39</v>
      </c>
      <c r="D6" s="16"/>
      <c r="E6" s="17" t="s">
        <v>6</v>
      </c>
      <c r="F6" s="16"/>
      <c r="G6" s="15" t="s">
        <v>19</v>
      </c>
      <c r="H6" s="11"/>
      <c r="I6" s="18" t="s">
        <v>87</v>
      </c>
      <c r="J6" s="234"/>
      <c r="K6" s="235"/>
    </row>
    <row r="7" spans="1:14" ht="21" customHeight="1">
      <c r="A7" s="19" t="s">
        <v>47</v>
      </c>
      <c r="B7" s="19"/>
      <c r="C7" s="20" t="s">
        <v>53</v>
      </c>
      <c r="D7" s="21"/>
      <c r="E7" s="41">
        <f>'درآمد سرمایه گذاری در سهام '!S12</f>
        <v>0</v>
      </c>
      <c r="F7" s="21"/>
      <c r="G7" s="22">
        <f>E7/$E$11*100</f>
        <v>0</v>
      </c>
      <c r="H7" s="23"/>
      <c r="I7" s="40">
        <f>E7/$J$5</f>
        <v>0</v>
      </c>
      <c r="J7" s="243"/>
      <c r="K7" s="243"/>
      <c r="L7" s="243"/>
      <c r="M7" s="243"/>
    </row>
    <row r="8" spans="1:14" ht="18.75" customHeight="1">
      <c r="A8" s="19" t="s">
        <v>48</v>
      </c>
      <c r="B8" s="19"/>
      <c r="C8" s="20" t="s">
        <v>54</v>
      </c>
      <c r="D8" s="21"/>
      <c r="E8" s="272">
        <f>'درآمد سرمایه گذاری در اوراق بها'!Q16</f>
        <v>34362531841</v>
      </c>
      <c r="F8" s="21"/>
      <c r="G8" s="22">
        <f>E8/$E$11*100</f>
        <v>49.959876437137865</v>
      </c>
      <c r="H8" s="23"/>
      <c r="I8" s="40">
        <f>E8/$J$5</f>
        <v>3.2633392438327531E-2</v>
      </c>
      <c r="J8" s="243"/>
      <c r="K8" s="243"/>
      <c r="L8" s="243"/>
      <c r="M8" s="243"/>
    </row>
    <row r="9" spans="1:14" ht="18.75" customHeight="1">
      <c r="A9" s="19" t="s">
        <v>49</v>
      </c>
      <c r="B9" s="19"/>
      <c r="C9" s="20" t="s">
        <v>55</v>
      </c>
      <c r="D9" s="21"/>
      <c r="E9" s="272">
        <f>'درآمد سپرده بانکی'!I21</f>
        <v>34399173313</v>
      </c>
      <c r="F9" s="21"/>
      <c r="G9" s="22">
        <f t="shared" ref="G9:G10" si="0">E9/$E$11*100</f>
        <v>50.01314967736549</v>
      </c>
      <c r="H9" s="23"/>
      <c r="I9" s="40">
        <f>E9/$J$5</f>
        <v>3.2668190093541848E-2</v>
      </c>
      <c r="J9" s="243"/>
      <c r="K9" s="253"/>
      <c r="L9" s="243">
        <f>K9-E9</f>
        <v>-34399173313</v>
      </c>
      <c r="M9" s="243"/>
    </row>
    <row r="10" spans="1:14" ht="19.5" customHeight="1" thickBot="1">
      <c r="A10" s="19" t="s">
        <v>32</v>
      </c>
      <c r="B10" s="19"/>
      <c r="C10" s="20" t="s">
        <v>56</v>
      </c>
      <c r="D10" s="21"/>
      <c r="E10" s="273">
        <f>'سایر درآمدها'!E9</f>
        <v>18552708</v>
      </c>
      <c r="F10" s="21"/>
      <c r="G10" s="22">
        <f t="shared" si="0"/>
        <v>2.6973885496655105E-2</v>
      </c>
      <c r="H10" s="23"/>
      <c r="I10" s="40">
        <f>E10/$J$5</f>
        <v>1.7619126662701685E-5</v>
      </c>
      <c r="J10" s="243"/>
      <c r="K10" s="243"/>
      <c r="L10" s="243"/>
      <c r="M10" s="243"/>
    </row>
    <row r="11" spans="1:14" ht="19.5" customHeight="1" thickBot="1">
      <c r="A11" s="19" t="s">
        <v>2</v>
      </c>
      <c r="B11" s="24"/>
      <c r="C11" s="10"/>
      <c r="D11" s="10"/>
      <c r="E11" s="82">
        <f>SUM(E7:E10)</f>
        <v>68780257862</v>
      </c>
      <c r="F11" s="10"/>
      <c r="G11" s="81">
        <f>SUM(G7:G10)</f>
        <v>100.00000000000001</v>
      </c>
      <c r="H11" s="25"/>
      <c r="I11" s="42">
        <f>SUM(I7:I10)</f>
        <v>6.5319201658532083E-2</v>
      </c>
      <c r="J11" s="243"/>
      <c r="K11" s="243"/>
      <c r="L11" s="243"/>
      <c r="M11" s="243"/>
    </row>
    <row r="12" spans="1:14" ht="18.75" customHeight="1" thickTop="1">
      <c r="J12" s="243"/>
      <c r="K12" s="263"/>
      <c r="L12" s="243"/>
      <c r="M12" s="243"/>
    </row>
    <row r="13" spans="1:14" ht="18" customHeight="1">
      <c r="E13" s="95"/>
      <c r="F13" s="95"/>
      <c r="G13" s="95"/>
      <c r="I13" s="259"/>
      <c r="J13" s="243"/>
      <c r="K13" s="243"/>
      <c r="L13" s="243"/>
      <c r="M13" s="243"/>
    </row>
    <row r="14" spans="1:14" ht="18" customHeight="1">
      <c r="E14" s="95"/>
      <c r="F14" s="95"/>
      <c r="G14" s="95"/>
      <c r="J14" s="243"/>
      <c r="K14" s="243"/>
      <c r="L14" s="243"/>
      <c r="M14" s="243"/>
    </row>
    <row r="15" spans="1:14" ht="18" customHeight="1">
      <c r="E15" s="260"/>
      <c r="F15" s="95"/>
      <c r="G15" s="95"/>
      <c r="H15" s="104"/>
      <c r="J15" s="8"/>
      <c r="K15" s="243"/>
      <c r="L15" s="243"/>
      <c r="M15" s="243"/>
      <c r="N15" s="243"/>
    </row>
    <row r="16" spans="1:14" ht="18" customHeight="1">
      <c r="E16" s="258"/>
      <c r="F16" s="95"/>
      <c r="G16" s="95"/>
      <c r="J16" s="99"/>
      <c r="K16" s="99"/>
    </row>
    <row r="17" spans="3:11" ht="17.45" customHeight="1">
      <c r="E17" s="95"/>
      <c r="F17" s="95"/>
      <c r="G17" s="95"/>
      <c r="J17" s="99"/>
      <c r="K17" s="99"/>
    </row>
    <row r="18" spans="3:11" ht="17.45" customHeight="1">
      <c r="E18" s="95"/>
      <c r="F18" s="95"/>
      <c r="G18" s="95"/>
    </row>
    <row r="19" spans="3:11" ht="17.45" customHeight="1">
      <c r="E19" s="95"/>
    </row>
    <row r="20" spans="3:11">
      <c r="C20" s="263"/>
      <c r="E20" s="263"/>
      <c r="G20" s="263"/>
      <c r="J20" s="263"/>
      <c r="K20" s="264"/>
    </row>
    <row r="21" spans="3:11">
      <c r="C21" s="260"/>
      <c r="G21" s="263"/>
      <c r="J21" s="263"/>
      <c r="K21" s="264"/>
    </row>
    <row r="22" spans="3:11">
      <c r="G22" s="263"/>
    </row>
    <row r="23" spans="3:11">
      <c r="G23" s="260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34"/>
  <sheetViews>
    <sheetView rightToLeft="1" view="pageBreakPreview" zoomScale="90" zoomScaleNormal="100" zoomScaleSheetLayoutView="90" workbookViewId="0">
      <selection activeCell="A5" sqref="A5"/>
    </sheetView>
  </sheetViews>
  <sheetFormatPr defaultColWidth="9.140625" defaultRowHeight="30.75" customHeight="1"/>
  <cols>
    <col min="1" max="1" width="50.85546875" style="48" customWidth="1"/>
    <col min="2" max="2" width="0.85546875" style="48" customWidth="1"/>
    <col min="3" max="3" width="14" style="48" bestFit="1" customWidth="1"/>
    <col min="4" max="4" width="1.28515625" style="48" customWidth="1"/>
    <col min="5" max="5" width="12.42578125" style="48" customWidth="1"/>
    <col min="6" max="6" width="1" style="48" customWidth="1"/>
    <col min="7" max="7" width="25" style="182" bestFit="1" customWidth="1"/>
    <col min="8" max="8" width="0.85546875" style="182" customWidth="1"/>
    <col min="9" max="9" width="25" style="182" bestFit="1" customWidth="1"/>
    <col min="10" max="10" width="0.7109375" style="182" customWidth="1"/>
    <col min="11" max="11" width="23.140625" style="182" bestFit="1" customWidth="1"/>
    <col min="12" max="12" width="0.7109375" style="182" customWidth="1"/>
    <col min="13" max="13" width="23.140625" style="182" bestFit="1" customWidth="1"/>
    <col min="14" max="14" width="0.5703125" style="182" customWidth="1"/>
    <col min="15" max="15" width="17" style="182" bestFit="1" customWidth="1"/>
    <col min="16" max="16" width="0.5703125" style="182" customWidth="1"/>
    <col min="17" max="17" width="23.140625" style="182" bestFit="1" customWidth="1"/>
    <col min="18" max="16384" width="9.140625" style="48"/>
  </cols>
  <sheetData>
    <row r="1" spans="1:17" ht="30.75" customHeight="1">
      <c r="A1" s="304" t="s">
        <v>91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ht="30.75" customHeight="1">
      <c r="A2" s="304" t="s">
        <v>57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</row>
    <row r="3" spans="1:17" ht="30.75" customHeight="1">
      <c r="A3" s="304" t="str">
        <f>' سهام'!A3:W3</f>
        <v>برای ماه منتهی به 1401/06/31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</row>
    <row r="4" spans="1:17" ht="30.75" customHeight="1">
      <c r="A4" s="311" t="s">
        <v>65</v>
      </c>
      <c r="B4" s="311"/>
      <c r="C4" s="311"/>
      <c r="D4" s="311"/>
      <c r="E4" s="311"/>
      <c r="F4" s="311"/>
      <c r="G4" s="311"/>
      <c r="H4" s="166"/>
      <c r="I4" s="167"/>
      <c r="J4" s="167"/>
      <c r="K4" s="167"/>
      <c r="L4" s="167"/>
      <c r="M4" s="167"/>
      <c r="N4" s="167"/>
      <c r="O4" s="167"/>
      <c r="P4" s="167"/>
      <c r="Q4" s="167"/>
    </row>
    <row r="5" spans="1:17" ht="30.75" customHeight="1" thickBot="1">
      <c r="A5" s="168"/>
      <c r="B5" s="334"/>
      <c r="C5" s="334"/>
      <c r="D5" s="334"/>
      <c r="E5" s="334"/>
      <c r="F5" s="169"/>
      <c r="G5" s="335" t="s">
        <v>142</v>
      </c>
      <c r="H5" s="335"/>
      <c r="I5" s="335"/>
      <c r="J5" s="335"/>
      <c r="K5" s="335"/>
      <c r="L5" s="167"/>
      <c r="M5" s="335" t="s">
        <v>143</v>
      </c>
      <c r="N5" s="335"/>
      <c r="O5" s="335"/>
      <c r="P5" s="335"/>
      <c r="Q5" s="335"/>
    </row>
    <row r="6" spans="1:17" ht="42" customHeight="1" thickBot="1">
      <c r="A6" s="170" t="s">
        <v>38</v>
      </c>
      <c r="B6" s="171"/>
      <c r="C6" s="172" t="s">
        <v>23</v>
      </c>
      <c r="D6" s="171"/>
      <c r="E6" s="172" t="s">
        <v>35</v>
      </c>
      <c r="F6" s="171"/>
      <c r="G6" s="173" t="s">
        <v>58</v>
      </c>
      <c r="H6" s="174"/>
      <c r="I6" s="173" t="s">
        <v>40</v>
      </c>
      <c r="J6" s="174"/>
      <c r="K6" s="173" t="s">
        <v>41</v>
      </c>
      <c r="L6" s="167"/>
      <c r="M6" s="173" t="s">
        <v>58</v>
      </c>
      <c r="N6" s="174"/>
      <c r="O6" s="173" t="s">
        <v>40</v>
      </c>
      <c r="P6" s="174"/>
      <c r="Q6" s="173" t="s">
        <v>41</v>
      </c>
    </row>
    <row r="7" spans="1:17" s="37" customFormat="1" ht="30.75" customHeight="1">
      <c r="A7" s="153" t="s">
        <v>92</v>
      </c>
      <c r="B7" s="175"/>
      <c r="C7" s="176" t="s">
        <v>95</v>
      </c>
      <c r="E7" s="265">
        <v>0.1</v>
      </c>
      <c r="G7" s="163">
        <v>29942902</v>
      </c>
      <c r="H7" s="163"/>
      <c r="I7" s="163">
        <v>0</v>
      </c>
      <c r="J7" s="163"/>
      <c r="K7" s="163">
        <f t="shared" ref="K7:K22" si="0">G7+I7</f>
        <v>29942902</v>
      </c>
      <c r="L7" s="163"/>
      <c r="M7" s="163">
        <v>12213228249</v>
      </c>
      <c r="N7" s="163"/>
      <c r="O7" s="163">
        <v>0</v>
      </c>
      <c r="P7" s="163"/>
      <c r="Q7" s="163">
        <f t="shared" ref="Q7:Q22" si="1">M7+O7</f>
        <v>12213228249</v>
      </c>
    </row>
    <row r="8" spans="1:17" s="37" customFormat="1" ht="30.75" customHeight="1">
      <c r="A8" s="153" t="s">
        <v>103</v>
      </c>
      <c r="B8" s="175"/>
      <c r="C8" s="176" t="s">
        <v>95</v>
      </c>
      <c r="E8" s="265">
        <v>0.1</v>
      </c>
      <c r="G8" s="163">
        <v>604665628.03162062</v>
      </c>
      <c r="H8" s="163"/>
      <c r="I8" s="163">
        <v>0</v>
      </c>
      <c r="J8" s="163"/>
      <c r="K8" s="163">
        <f t="shared" si="0"/>
        <v>604665628.03162062</v>
      </c>
      <c r="L8" s="163"/>
      <c r="M8" s="163">
        <v>2083075355.4601922</v>
      </c>
      <c r="N8" s="163"/>
      <c r="O8" s="163">
        <v>0</v>
      </c>
      <c r="P8" s="163"/>
      <c r="Q8" s="163">
        <f t="shared" si="1"/>
        <v>2083075355.4601922</v>
      </c>
    </row>
    <row r="9" spans="1:17" s="37" customFormat="1" ht="30.75" customHeight="1">
      <c r="A9" s="153" t="s">
        <v>148</v>
      </c>
      <c r="B9" s="175"/>
      <c r="C9" s="176" t="s">
        <v>95</v>
      </c>
      <c r="E9" s="265">
        <v>0.18</v>
      </c>
      <c r="G9" s="163">
        <v>31561643.739130434</v>
      </c>
      <c r="H9" s="163"/>
      <c r="I9" s="163">
        <v>-723741</v>
      </c>
      <c r="J9" s="163"/>
      <c r="K9" s="163">
        <f t="shared" si="0"/>
        <v>30837902.739130434</v>
      </c>
      <c r="L9" s="163"/>
      <c r="M9" s="278">
        <v>31561643.739130434</v>
      </c>
      <c r="N9" s="163"/>
      <c r="O9" s="163">
        <v>-723741</v>
      </c>
      <c r="P9" s="163"/>
      <c r="Q9" s="163">
        <f t="shared" si="1"/>
        <v>30837902.739130434</v>
      </c>
    </row>
    <row r="10" spans="1:17" s="37" customFormat="1" ht="30.75" customHeight="1">
      <c r="A10" s="153" t="s">
        <v>147</v>
      </c>
      <c r="B10" s="175"/>
      <c r="C10" s="176" t="s">
        <v>95</v>
      </c>
      <c r="E10" s="265">
        <v>0.18</v>
      </c>
      <c r="G10" s="163">
        <v>22191781.304347824</v>
      </c>
      <c r="H10" s="163"/>
      <c r="I10" s="163">
        <v>-474372</v>
      </c>
      <c r="J10" s="163"/>
      <c r="K10" s="163">
        <f t="shared" si="0"/>
        <v>21717409.304347824</v>
      </c>
      <c r="L10" s="163"/>
      <c r="M10" s="278">
        <v>22191781.304347824</v>
      </c>
      <c r="N10" s="163"/>
      <c r="O10" s="163">
        <v>-474372</v>
      </c>
      <c r="P10" s="163"/>
      <c r="Q10" s="163">
        <f t="shared" si="1"/>
        <v>21717409.304347824</v>
      </c>
    </row>
    <row r="11" spans="1:17" s="37" customFormat="1" ht="30.75" customHeight="1">
      <c r="A11" s="153" t="s">
        <v>152</v>
      </c>
      <c r="B11" s="175"/>
      <c r="C11" s="176" t="s">
        <v>95</v>
      </c>
      <c r="E11" s="265">
        <v>0.18</v>
      </c>
      <c r="G11" s="163">
        <v>604109591.21739125</v>
      </c>
      <c r="H11" s="163"/>
      <c r="I11" s="163">
        <v>-11027695</v>
      </c>
      <c r="J11" s="163"/>
      <c r="K11" s="163">
        <f t="shared" si="0"/>
        <v>593081896.21739125</v>
      </c>
      <c r="L11" s="163"/>
      <c r="M11" s="278">
        <v>604109591.21739125</v>
      </c>
      <c r="N11" s="163"/>
      <c r="O11" s="163">
        <v>-11027695</v>
      </c>
      <c r="P11" s="163"/>
      <c r="Q11" s="163">
        <f t="shared" si="1"/>
        <v>593081896.21739125</v>
      </c>
    </row>
    <row r="12" spans="1:17" s="37" customFormat="1" ht="30.75" customHeight="1">
      <c r="A12" s="153" t="s">
        <v>146</v>
      </c>
      <c r="B12" s="175"/>
      <c r="C12" s="176" t="s">
        <v>95</v>
      </c>
      <c r="E12" s="265">
        <v>0.18</v>
      </c>
      <c r="G12" s="163">
        <v>433972603.56521738</v>
      </c>
      <c r="H12" s="163"/>
      <c r="I12" s="163">
        <v>-6560508</v>
      </c>
      <c r="J12" s="163"/>
      <c r="K12" s="163">
        <f t="shared" si="0"/>
        <v>427412095.56521738</v>
      </c>
      <c r="L12" s="163"/>
      <c r="M12" s="278">
        <v>433972603.56521738</v>
      </c>
      <c r="N12" s="163"/>
      <c r="O12" s="163">
        <v>-6560508</v>
      </c>
      <c r="P12" s="163"/>
      <c r="Q12" s="163">
        <f t="shared" si="1"/>
        <v>427412095.56521738</v>
      </c>
    </row>
    <row r="13" spans="1:17" s="37" customFormat="1" ht="30.75" customHeight="1">
      <c r="A13" s="153" t="s">
        <v>150</v>
      </c>
      <c r="B13" s="175"/>
      <c r="C13" s="176" t="s">
        <v>95</v>
      </c>
      <c r="E13" s="265">
        <v>0.18</v>
      </c>
      <c r="G13" s="163">
        <v>769315064.86956525</v>
      </c>
      <c r="H13" s="163"/>
      <c r="I13" s="163">
        <v>-2471504</v>
      </c>
      <c r="J13" s="163"/>
      <c r="K13" s="163">
        <f t="shared" si="0"/>
        <v>766843560.86956525</v>
      </c>
      <c r="L13" s="163"/>
      <c r="M13" s="278">
        <v>769315064.86956525</v>
      </c>
      <c r="N13" s="163"/>
      <c r="O13" s="163">
        <v>-2471504</v>
      </c>
      <c r="P13" s="163"/>
      <c r="Q13" s="163">
        <f t="shared" si="1"/>
        <v>766843560.86956525</v>
      </c>
    </row>
    <row r="14" spans="1:17" s="37" customFormat="1" ht="30.75" customHeight="1">
      <c r="A14" s="153" t="s">
        <v>126</v>
      </c>
      <c r="B14" s="175"/>
      <c r="C14" s="176" t="s">
        <v>95</v>
      </c>
      <c r="E14" s="265">
        <v>0.18</v>
      </c>
      <c r="G14" s="163">
        <v>394520547.27272725</v>
      </c>
      <c r="H14" s="163"/>
      <c r="I14" s="163">
        <v>-27198</v>
      </c>
      <c r="J14" s="163"/>
      <c r="K14" s="163">
        <f t="shared" si="0"/>
        <v>394493349.27272725</v>
      </c>
      <c r="L14" s="163"/>
      <c r="M14" s="278">
        <v>727397256.27272725</v>
      </c>
      <c r="N14" s="163"/>
      <c r="O14" s="163">
        <v>-27198</v>
      </c>
      <c r="P14" s="163"/>
      <c r="Q14" s="163">
        <f t="shared" si="1"/>
        <v>727370058.27272725</v>
      </c>
    </row>
    <row r="15" spans="1:17" s="37" customFormat="1" ht="30.75" customHeight="1">
      <c r="A15" s="153" t="s">
        <v>104</v>
      </c>
      <c r="B15" s="175"/>
      <c r="C15" s="176" t="s">
        <v>95</v>
      </c>
      <c r="E15" s="265">
        <v>0.18</v>
      </c>
      <c r="G15" s="163">
        <v>0</v>
      </c>
      <c r="H15" s="163"/>
      <c r="I15" s="163">
        <v>0</v>
      </c>
      <c r="J15" s="163"/>
      <c r="K15" s="163">
        <f t="shared" si="0"/>
        <v>0</v>
      </c>
      <c r="L15" s="163"/>
      <c r="M15" s="278">
        <v>8425606196.5714283</v>
      </c>
      <c r="N15" s="163"/>
      <c r="O15" s="163">
        <v>0</v>
      </c>
      <c r="P15" s="163"/>
      <c r="Q15" s="163">
        <f t="shared" si="1"/>
        <v>8425606196.5714283</v>
      </c>
    </row>
    <row r="16" spans="1:17" s="37" customFormat="1" ht="30.75" customHeight="1">
      <c r="A16" s="153" t="s">
        <v>127</v>
      </c>
      <c r="B16" s="175"/>
      <c r="C16" s="176" t="s">
        <v>95</v>
      </c>
      <c r="E16" s="265">
        <v>0.18</v>
      </c>
      <c r="G16" s="163">
        <v>3787397260.4347825</v>
      </c>
      <c r="H16" s="163"/>
      <c r="I16" s="163">
        <v>-2067876</v>
      </c>
      <c r="J16" s="163"/>
      <c r="K16" s="163">
        <f t="shared" si="0"/>
        <v>3785329384.4347825</v>
      </c>
      <c r="L16" s="163"/>
      <c r="M16" s="163">
        <v>4734246577.304348</v>
      </c>
      <c r="N16" s="163"/>
      <c r="O16" s="163">
        <v>-2067876</v>
      </c>
      <c r="P16" s="163"/>
      <c r="Q16" s="163">
        <f t="shared" si="1"/>
        <v>4732178701.304348</v>
      </c>
    </row>
    <row r="17" spans="1:17" s="37" customFormat="1" ht="30.75" customHeight="1">
      <c r="A17" s="153" t="s">
        <v>128</v>
      </c>
      <c r="B17" s="175"/>
      <c r="C17" s="176" t="s">
        <v>95</v>
      </c>
      <c r="E17" s="265">
        <v>0.18</v>
      </c>
      <c r="G17" s="163">
        <v>473424657.65217394</v>
      </c>
      <c r="H17" s="163"/>
      <c r="I17" s="163">
        <v>-246889</v>
      </c>
      <c r="J17" s="163"/>
      <c r="K17" s="163">
        <f t="shared" si="0"/>
        <v>473177768.65217394</v>
      </c>
      <c r="L17" s="163"/>
      <c r="M17" s="163">
        <v>606575345.47826087</v>
      </c>
      <c r="N17" s="163"/>
      <c r="O17" s="163">
        <v>-246889</v>
      </c>
      <c r="P17" s="163"/>
      <c r="Q17" s="163">
        <f t="shared" si="1"/>
        <v>606328456.47826087</v>
      </c>
    </row>
    <row r="18" spans="1:17" s="37" customFormat="1" ht="30.75" customHeight="1">
      <c r="A18" s="153" t="s">
        <v>151</v>
      </c>
      <c r="B18" s="175"/>
      <c r="C18" s="176" t="s">
        <v>95</v>
      </c>
      <c r="E18" s="265">
        <v>0.23</v>
      </c>
      <c r="G18" s="163">
        <v>2293698628</v>
      </c>
      <c r="H18" s="163"/>
      <c r="I18" s="163">
        <v>-5766842</v>
      </c>
      <c r="J18" s="163"/>
      <c r="K18" s="163">
        <f>G18+I18</f>
        <v>2287931786</v>
      </c>
      <c r="L18" s="163"/>
      <c r="M18" s="163">
        <v>2293698628</v>
      </c>
      <c r="N18" s="163"/>
      <c r="O18" s="163">
        <v>-5766842</v>
      </c>
      <c r="P18" s="163"/>
      <c r="Q18" s="163">
        <f t="shared" si="1"/>
        <v>2287931786</v>
      </c>
    </row>
    <row r="19" spans="1:17" s="37" customFormat="1" ht="30.75" customHeight="1">
      <c r="A19" s="153" t="s">
        <v>129</v>
      </c>
      <c r="B19" s="175"/>
      <c r="C19" s="176" t="s">
        <v>95</v>
      </c>
      <c r="E19" s="265">
        <v>0.1</v>
      </c>
      <c r="G19" s="163">
        <v>1183561643.9130435</v>
      </c>
      <c r="H19" s="163"/>
      <c r="I19" s="163">
        <v>0</v>
      </c>
      <c r="J19" s="163"/>
      <c r="K19" s="163">
        <f>G19+I19</f>
        <v>1183561643.9130435</v>
      </c>
      <c r="L19" s="163"/>
      <c r="M19" s="163">
        <v>1483561645.217391</v>
      </c>
      <c r="N19" s="163"/>
      <c r="O19" s="163">
        <v>0</v>
      </c>
      <c r="P19" s="163"/>
      <c r="Q19" s="163">
        <f t="shared" si="1"/>
        <v>1483561645.217391</v>
      </c>
    </row>
    <row r="20" spans="1:17" s="37" customFormat="1" ht="30.75" customHeight="1">
      <c r="A20" s="153" t="s">
        <v>99</v>
      </c>
      <c r="B20" s="175"/>
      <c r="C20" s="176" t="s">
        <v>100</v>
      </c>
      <c r="E20" s="265">
        <v>0.15</v>
      </c>
      <c r="G20" s="163">
        <v>0</v>
      </c>
      <c r="H20" s="163"/>
      <c r="I20" s="163">
        <v>0</v>
      </c>
      <c r="J20" s="163"/>
      <c r="K20" s="163">
        <f>G20+I20</f>
        <v>0</v>
      </c>
      <c r="L20" s="163"/>
      <c r="M20" s="163">
        <v>1342418150</v>
      </c>
      <c r="N20" s="163"/>
      <c r="O20" s="163">
        <v>0</v>
      </c>
      <c r="P20" s="163"/>
      <c r="Q20" s="163">
        <f t="shared" si="1"/>
        <v>1342418150</v>
      </c>
    </row>
    <row r="21" spans="1:17" s="37" customFormat="1" ht="30.75" customHeight="1">
      <c r="A21" s="153" t="s">
        <v>101</v>
      </c>
      <c r="B21" s="175"/>
      <c r="C21" s="176" t="s">
        <v>102</v>
      </c>
      <c r="E21" s="265">
        <v>0.18</v>
      </c>
      <c r="G21" s="163">
        <v>0</v>
      </c>
      <c r="H21" s="163"/>
      <c r="I21" s="163">
        <v>0</v>
      </c>
      <c r="J21" s="163"/>
      <c r="K21" s="163">
        <f>G21+I21</f>
        <v>0</v>
      </c>
      <c r="L21" s="163"/>
      <c r="M21" s="163">
        <v>16073089312</v>
      </c>
      <c r="N21" s="163"/>
      <c r="O21" s="163">
        <v>0</v>
      </c>
      <c r="P21" s="163"/>
      <c r="Q21" s="163">
        <f t="shared" si="1"/>
        <v>16073089312</v>
      </c>
    </row>
    <row r="22" spans="1:17" s="37" customFormat="1" ht="30.75" customHeight="1">
      <c r="A22" s="153" t="s">
        <v>121</v>
      </c>
      <c r="B22" s="175"/>
      <c r="C22" s="176" t="s">
        <v>123</v>
      </c>
      <c r="E22" s="265">
        <v>0.185</v>
      </c>
      <c r="G22" s="163">
        <v>3196178008</v>
      </c>
      <c r="H22" s="163"/>
      <c r="I22" s="163">
        <v>0</v>
      </c>
      <c r="J22" s="163"/>
      <c r="K22" s="163">
        <f t="shared" si="0"/>
        <v>3196178008</v>
      </c>
      <c r="L22" s="163"/>
      <c r="M22" s="163">
        <v>11705742779</v>
      </c>
      <c r="N22" s="163"/>
      <c r="O22" s="163">
        <v>0</v>
      </c>
      <c r="P22" s="163"/>
      <c r="Q22" s="163">
        <f t="shared" si="1"/>
        <v>11705742779</v>
      </c>
    </row>
    <row r="23" spans="1:17" ht="30.75" customHeight="1" thickBot="1">
      <c r="A23" s="153"/>
      <c r="B23" s="178"/>
      <c r="C23" s="178"/>
      <c r="D23" s="178"/>
      <c r="E23" s="178"/>
      <c r="F23" s="178"/>
      <c r="G23" s="179">
        <f>SUM(G7:G22)</f>
        <v>13824539960</v>
      </c>
      <c r="H23" s="180"/>
      <c r="I23" s="179">
        <f>SUM(I7:I22)</f>
        <v>-29366625</v>
      </c>
      <c r="J23" s="180"/>
      <c r="K23" s="179">
        <f>SUM(K7:K22)</f>
        <v>13795173335</v>
      </c>
      <c r="L23" s="180"/>
      <c r="M23" s="179">
        <f>SUM(M7:M22)</f>
        <v>63549790179</v>
      </c>
      <c r="N23" s="180"/>
      <c r="O23" s="179">
        <f>SUM(O7:O22)</f>
        <v>-29366625</v>
      </c>
      <c r="P23" s="181" t="e">
        <f>SUM(#REF!)</f>
        <v>#REF!</v>
      </c>
      <c r="Q23" s="179">
        <f>SUM(Q7:Q22)</f>
        <v>63520423554</v>
      </c>
    </row>
    <row r="24" spans="1:17" ht="30.75" customHeight="1" thickTop="1">
      <c r="H24" s="37"/>
      <c r="J24" s="37"/>
      <c r="L24" s="37"/>
      <c r="N24" s="37"/>
    </row>
    <row r="25" spans="1:17" ht="30.75" customHeight="1">
      <c r="G25" s="263"/>
      <c r="H25" s="37"/>
      <c r="J25" s="37"/>
      <c r="L25" s="37"/>
      <c r="N25" s="37"/>
    </row>
    <row r="26" spans="1:17" ht="30.75" customHeight="1">
      <c r="H26" s="37"/>
      <c r="J26" s="37"/>
      <c r="L26" s="37"/>
    </row>
    <row r="27" spans="1:17" s="183" customFormat="1" ht="30.75" customHeight="1">
      <c r="E27" s="163"/>
      <c r="F27" s="163"/>
      <c r="G27" s="163"/>
      <c r="H27" s="163"/>
      <c r="I27" s="163"/>
      <c r="J27" s="163"/>
      <c r="K27" s="192"/>
      <c r="L27" s="192"/>
      <c r="M27" s="192"/>
      <c r="N27" s="192"/>
      <c r="O27" s="192"/>
      <c r="P27" s="192"/>
      <c r="Q27" s="192"/>
    </row>
    <row r="28" spans="1:17" s="183" customFormat="1" ht="30.75" customHeight="1">
      <c r="E28" s="163"/>
      <c r="F28" s="163"/>
      <c r="G28" s="182"/>
      <c r="H28" s="182"/>
      <c r="I28" s="182"/>
      <c r="J28" s="182"/>
      <c r="K28" s="192"/>
      <c r="L28" s="192"/>
      <c r="M28" s="192"/>
      <c r="N28" s="192"/>
      <c r="O28" s="192"/>
      <c r="P28" s="192"/>
      <c r="Q28" s="192"/>
    </row>
    <row r="29" spans="1:17" ht="30.75" customHeight="1">
      <c r="E29" s="163"/>
      <c r="F29" s="163"/>
      <c r="G29" s="163"/>
      <c r="H29" s="163"/>
      <c r="I29" s="163"/>
      <c r="J29" s="163"/>
      <c r="K29" s="192"/>
      <c r="L29" s="192"/>
      <c r="M29" s="192"/>
      <c r="N29" s="192"/>
      <c r="O29" s="192"/>
      <c r="P29" s="192"/>
      <c r="Q29" s="192"/>
    </row>
    <row r="30" spans="1:17" ht="30.75" customHeight="1">
      <c r="E30" s="163"/>
      <c r="F30" s="163"/>
      <c r="G30" s="163"/>
      <c r="H30" s="163"/>
      <c r="I30" s="163"/>
      <c r="J30" s="163"/>
      <c r="K30" s="192"/>
      <c r="L30" s="192"/>
      <c r="M30" s="192"/>
      <c r="N30" s="192"/>
      <c r="O30" s="192"/>
      <c r="P30" s="192"/>
      <c r="Q30" s="192"/>
    </row>
    <row r="31" spans="1:17" ht="30.75" customHeight="1">
      <c r="K31" s="155"/>
      <c r="Q31" s="155"/>
    </row>
    <row r="32" spans="1:17" ht="30.75" customHeight="1">
      <c r="K32" s="155"/>
      <c r="Q32" s="155"/>
    </row>
    <row r="33" spans="11:17" ht="30.75" customHeight="1">
      <c r="K33" s="155"/>
      <c r="Q33" s="155"/>
    </row>
    <row r="34" spans="11:17" ht="30.75" customHeight="1">
      <c r="K34" s="155"/>
      <c r="Q34" s="155"/>
    </row>
  </sheetData>
  <autoFilter ref="A6:Q6" xr:uid="{00000000-0009-0000-0000-000006000000}">
    <sortState xmlns:xlrd2="http://schemas.microsoft.com/office/spreadsheetml/2017/richdata2" ref="A7:Q21">
      <sortCondition descending="1" ref="A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Q26" sqref="Q26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38" t="s">
        <v>91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ht="22.5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3" spans="1:19" ht="22.5">
      <c r="A3" s="338" t="s">
        <v>140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 ht="22.5">
      <c r="A4" s="339" t="s">
        <v>76</v>
      </c>
      <c r="B4" s="339"/>
      <c r="C4" s="339"/>
      <c r="D4" s="339"/>
      <c r="E4" s="339"/>
      <c r="F4" s="339"/>
      <c r="G4" s="339"/>
      <c r="H4" s="339"/>
      <c r="I4" s="340"/>
      <c r="J4" s="340"/>
      <c r="K4" s="340"/>
      <c r="L4" s="340"/>
      <c r="M4" s="340"/>
      <c r="N4" s="340"/>
      <c r="O4" s="340"/>
      <c r="P4" s="340"/>
      <c r="Q4" s="339"/>
      <c r="R4" s="339"/>
      <c r="S4" s="339"/>
    </row>
    <row r="6" spans="1:19" ht="18.75">
      <c r="C6" s="336" t="s">
        <v>77</v>
      </c>
      <c r="D6" s="337"/>
      <c r="E6" s="337"/>
      <c r="F6" s="337"/>
      <c r="G6" s="337"/>
      <c r="I6" s="336" t="s">
        <v>78</v>
      </c>
      <c r="J6" s="337"/>
      <c r="K6" s="337"/>
      <c r="L6" s="337"/>
      <c r="M6" s="337"/>
      <c r="O6" s="336" t="s">
        <v>141</v>
      </c>
      <c r="P6" s="337"/>
      <c r="Q6" s="337"/>
      <c r="R6" s="337"/>
      <c r="S6" s="337"/>
    </row>
    <row r="7" spans="1:19" ht="56.25">
      <c r="A7" s="38" t="s">
        <v>79</v>
      </c>
      <c r="C7" s="33" t="s">
        <v>80</v>
      </c>
      <c r="E7" s="33" t="s">
        <v>81</v>
      </c>
      <c r="G7" s="33" t="s">
        <v>82</v>
      </c>
      <c r="I7" s="33" t="s">
        <v>83</v>
      </c>
      <c r="K7" s="33" t="s">
        <v>84</v>
      </c>
      <c r="M7" s="33" t="s">
        <v>85</v>
      </c>
      <c r="O7" s="33" t="s">
        <v>83</v>
      </c>
      <c r="Q7" s="33" t="s">
        <v>84</v>
      </c>
      <c r="S7" s="33" t="s">
        <v>85</v>
      </c>
    </row>
    <row r="8" spans="1:19" ht="21.75">
      <c r="A8" s="101" t="s">
        <v>96</v>
      </c>
      <c r="B8" s="32"/>
      <c r="C8" s="49" t="s">
        <v>95</v>
      </c>
      <c r="D8" s="9"/>
      <c r="E8" s="49" t="s">
        <v>95</v>
      </c>
      <c r="F8" s="9"/>
      <c r="G8" s="62">
        <v>0</v>
      </c>
      <c r="H8" s="9"/>
      <c r="I8" s="60">
        <v>0</v>
      </c>
      <c r="J8" s="60"/>
      <c r="K8" s="60">
        <v>0</v>
      </c>
      <c r="L8" s="60"/>
      <c r="M8" s="60">
        <f>I8+K8</f>
        <v>0</v>
      </c>
      <c r="N8" s="60"/>
      <c r="O8" s="60">
        <v>0</v>
      </c>
      <c r="P8" s="60"/>
      <c r="Q8" s="60">
        <v>0</v>
      </c>
      <c r="R8" s="60"/>
      <c r="S8" s="60">
        <f>O8+Q8</f>
        <v>0</v>
      </c>
    </row>
    <row r="9" spans="1:19" ht="18.75" thickBot="1">
      <c r="A9" s="34" t="s">
        <v>86</v>
      </c>
      <c r="I9" s="61">
        <f>SUM(I8:I8)</f>
        <v>0</v>
      </c>
      <c r="J9" s="34" t="e">
        <f>SUM(#REF!)</f>
        <v>#REF!</v>
      </c>
      <c r="K9" s="61">
        <f>SUM(K8:K8)</f>
        <v>0</v>
      </c>
      <c r="L9" s="34" t="e">
        <f>SUM(#REF!)</f>
        <v>#REF!</v>
      </c>
      <c r="M9" s="61">
        <f>SUM(M8:M8)</f>
        <v>0</v>
      </c>
      <c r="N9" s="34" t="e">
        <f>SUM(#REF!)</f>
        <v>#REF!</v>
      </c>
      <c r="O9" s="61">
        <f>SUM(O8:O8)</f>
        <v>0</v>
      </c>
      <c r="P9" s="34"/>
      <c r="Q9" s="61">
        <f>SUM(Q8)</f>
        <v>0</v>
      </c>
      <c r="R9" s="34" t="e">
        <f>SUM(#REF!)</f>
        <v>#REF!</v>
      </c>
      <c r="S9" s="61">
        <f>SUM(S8:S8)</f>
        <v>0</v>
      </c>
    </row>
    <row r="10" spans="1:19" ht="18.75" thickTop="1">
      <c r="I10" s="35"/>
      <c r="K10" s="35"/>
      <c r="M10" s="35"/>
      <c r="O10" s="35"/>
      <c r="Q10" s="35"/>
      <c r="S10" s="35"/>
    </row>
    <row r="11" spans="1:19" ht="16.5" customHeight="1"/>
    <row r="12" spans="1:19" s="60" customFormat="1" ht="18"/>
    <row r="13" spans="1:19" s="60" customFormat="1" ht="18"/>
    <row r="14" spans="1:19" s="60" customFormat="1" ht="18"/>
    <row r="15" spans="1:19" s="60" customFormat="1" ht="18"/>
    <row r="16" spans="1:19" s="60" customFormat="1" ht="18"/>
    <row r="17" s="60" customFormat="1" ht="18"/>
    <row r="18" s="60" customFormat="1" ht="18"/>
    <row r="19" s="60" customFormat="1" ht="18"/>
    <row r="20" s="60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Q28"/>
  <sheetViews>
    <sheetView rightToLeft="1" view="pageBreakPreview" zoomScaleNormal="100" zoomScaleSheetLayoutView="100" workbookViewId="0">
      <selection activeCell="O22" sqref="O22"/>
    </sheetView>
  </sheetViews>
  <sheetFormatPr defaultColWidth="9.140625" defaultRowHeight="17.25"/>
  <cols>
    <col min="1" max="1" width="41.140625" style="183" bestFit="1" customWidth="1"/>
    <col min="2" max="2" width="1.28515625" style="183" customWidth="1"/>
    <col min="3" max="3" width="17.28515625" style="183" customWidth="1"/>
    <col min="4" max="4" width="0.85546875" style="183" customWidth="1"/>
    <col min="5" max="5" width="24.5703125" style="199" customWidth="1"/>
    <col min="6" max="6" width="0.5703125" style="199" customWidth="1"/>
    <col min="7" max="7" width="24.42578125" style="199" bestFit="1" customWidth="1"/>
    <col min="8" max="8" width="0.85546875" style="199" customWidth="1"/>
    <col min="9" max="9" width="22" style="200" customWidth="1"/>
    <col min="10" max="10" width="0.5703125" style="200" customWidth="1"/>
    <col min="11" max="11" width="19" style="200" customWidth="1"/>
    <col min="12" max="12" width="0.42578125" style="200" customWidth="1"/>
    <col min="13" max="13" width="26.28515625" style="200" bestFit="1" customWidth="1"/>
    <col min="14" max="14" width="0.42578125" style="200" customWidth="1"/>
    <col min="15" max="15" width="24.28515625" style="200" bestFit="1" customWidth="1"/>
    <col min="16" max="16" width="0.5703125" style="200" customWidth="1"/>
    <col min="17" max="17" width="24.28515625" style="200" bestFit="1" customWidth="1"/>
    <col min="18" max="16384" width="9.140625" style="183"/>
  </cols>
  <sheetData>
    <row r="1" spans="1:17" ht="22.5">
      <c r="A1" s="341" t="s">
        <v>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7" ht="22.5">
      <c r="A2" s="341" t="s">
        <v>57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22.5">
      <c r="A3" s="341" t="str">
        <f>' سهام'!A3:W3</f>
        <v>برای ماه منتهی به 1401/06/31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7" ht="22.5">
      <c r="A4" s="347" t="s">
        <v>64</v>
      </c>
      <c r="B4" s="347"/>
      <c r="C4" s="347"/>
      <c r="D4" s="347"/>
      <c r="E4" s="347"/>
      <c r="F4" s="347"/>
      <c r="G4" s="347"/>
      <c r="H4" s="347"/>
      <c r="I4" s="347"/>
      <c r="J4" s="348"/>
      <c r="K4" s="348"/>
      <c r="L4" s="348"/>
      <c r="M4" s="348"/>
      <c r="N4" s="348"/>
      <c r="O4" s="348"/>
      <c r="P4" s="348"/>
      <c r="Q4" s="348"/>
    </row>
    <row r="5" spans="1:17" ht="15.75" customHeight="1" thickBot="1">
      <c r="A5" s="37"/>
      <c r="B5" s="37"/>
      <c r="C5" s="345" t="s">
        <v>142</v>
      </c>
      <c r="D5" s="345"/>
      <c r="E5" s="345"/>
      <c r="F5" s="345"/>
      <c r="G5" s="345"/>
      <c r="H5" s="345"/>
      <c r="I5" s="345"/>
      <c r="J5" s="31"/>
      <c r="K5" s="346" t="s">
        <v>143</v>
      </c>
      <c r="L5" s="346"/>
      <c r="M5" s="346"/>
      <c r="N5" s="346"/>
      <c r="O5" s="346"/>
      <c r="P5" s="346"/>
      <c r="Q5" s="346"/>
    </row>
    <row r="6" spans="1:17" ht="22.5" thickBot="1">
      <c r="A6" s="186" t="s">
        <v>38</v>
      </c>
      <c r="B6" s="186"/>
      <c r="C6" s="247" t="s">
        <v>3</v>
      </c>
      <c r="D6" s="186"/>
      <c r="E6" s="248" t="s">
        <v>45</v>
      </c>
      <c r="F6" s="187"/>
      <c r="G6" s="249" t="s">
        <v>42</v>
      </c>
      <c r="H6" s="187"/>
      <c r="I6" s="245" t="s">
        <v>46</v>
      </c>
      <c r="J6" s="31"/>
      <c r="K6" s="244" t="s">
        <v>3</v>
      </c>
      <c r="L6" s="188"/>
      <c r="M6" s="245" t="s">
        <v>21</v>
      </c>
      <c r="N6" s="188"/>
      <c r="O6" s="244" t="s">
        <v>42</v>
      </c>
      <c r="P6" s="188"/>
      <c r="Q6" s="246" t="s">
        <v>46</v>
      </c>
    </row>
    <row r="7" spans="1:17" ht="21.75">
      <c r="A7" s="189" t="s">
        <v>97</v>
      </c>
      <c r="B7" s="190"/>
      <c r="C7" s="191">
        <v>0</v>
      </c>
      <c r="D7" s="190"/>
      <c r="E7" s="191">
        <v>0</v>
      </c>
      <c r="F7" s="163"/>
      <c r="G7" s="192">
        <v>0</v>
      </c>
      <c r="H7" s="163"/>
      <c r="I7" s="163">
        <v>0</v>
      </c>
      <c r="J7" s="193"/>
      <c r="K7" s="191">
        <v>15000</v>
      </c>
      <c r="L7" s="190"/>
      <c r="M7" s="191">
        <v>14287221904</v>
      </c>
      <c r="N7" s="163"/>
      <c r="O7" s="192">
        <f>-14104055892*(-1)</f>
        <v>14104055892</v>
      </c>
      <c r="P7" s="194"/>
      <c r="Q7" s="163">
        <f>M7-O7</f>
        <v>183166012</v>
      </c>
    </row>
    <row r="8" spans="1:17" ht="21.75">
      <c r="A8" s="189" t="s">
        <v>107</v>
      </c>
      <c r="B8" s="190"/>
      <c r="C8" s="191">
        <v>0</v>
      </c>
      <c r="D8" s="190"/>
      <c r="E8" s="191">
        <v>0</v>
      </c>
      <c r="F8" s="163"/>
      <c r="G8" s="192">
        <v>0</v>
      </c>
      <c r="H8" s="163"/>
      <c r="I8" s="163">
        <v>0</v>
      </c>
      <c r="J8" s="193"/>
      <c r="K8" s="191">
        <v>84732</v>
      </c>
      <c r="L8" s="190"/>
      <c r="M8" s="191">
        <v>83090630896</v>
      </c>
      <c r="N8" s="163"/>
      <c r="O8" s="192">
        <f>-82819899252*(-1)</f>
        <v>82819899252</v>
      </c>
      <c r="P8" s="194"/>
      <c r="Q8" s="163">
        <v>270731644</v>
      </c>
    </row>
    <row r="9" spans="1:17" ht="21.75">
      <c r="A9" s="189" t="s">
        <v>108</v>
      </c>
      <c r="B9" s="190"/>
      <c r="C9" s="191">
        <v>0</v>
      </c>
      <c r="D9" s="190"/>
      <c r="E9" s="191">
        <v>0</v>
      </c>
      <c r="F9" s="163"/>
      <c r="G9" s="192">
        <v>0</v>
      </c>
      <c r="H9" s="163"/>
      <c r="I9" s="163">
        <v>0</v>
      </c>
      <c r="J9" s="193"/>
      <c r="K9" s="191">
        <v>99342</v>
      </c>
      <c r="L9" s="190"/>
      <c r="M9" s="191">
        <v>95873912831</v>
      </c>
      <c r="N9" s="163"/>
      <c r="O9" s="192">
        <f>-95543669134*(-1)</f>
        <v>95543669134</v>
      </c>
      <c r="P9" s="194"/>
      <c r="Q9" s="163">
        <v>330243697</v>
      </c>
    </row>
    <row r="10" spans="1:17" ht="23.25" customHeight="1">
      <c r="A10" s="189" t="s">
        <v>101</v>
      </c>
      <c r="B10" s="190"/>
      <c r="C10" s="191">
        <v>0</v>
      </c>
      <c r="D10" s="190"/>
      <c r="E10" s="191">
        <v>0</v>
      </c>
      <c r="F10" s="163"/>
      <c r="G10" s="192">
        <v>0</v>
      </c>
      <c r="H10" s="163"/>
      <c r="I10" s="163">
        <v>0</v>
      </c>
      <c r="J10" s="193"/>
      <c r="K10" s="191">
        <v>510000</v>
      </c>
      <c r="L10" s="190"/>
      <c r="M10" s="191">
        <v>512743248549</v>
      </c>
      <c r="N10" s="163"/>
      <c r="O10" s="192">
        <f>-510092437500*(-1)</f>
        <v>510092437500</v>
      </c>
      <c r="P10" s="194"/>
      <c r="Q10" s="163">
        <v>2650811049</v>
      </c>
    </row>
    <row r="11" spans="1:17" ht="21.75">
      <c r="A11" s="189" t="s">
        <v>99</v>
      </c>
      <c r="B11" s="190"/>
      <c r="C11" s="191">
        <v>0</v>
      </c>
      <c r="D11" s="190"/>
      <c r="E11" s="191">
        <v>0</v>
      </c>
      <c r="F11" s="163"/>
      <c r="G11" s="192">
        <v>0</v>
      </c>
      <c r="H11" s="163"/>
      <c r="I11" s="163">
        <v>0</v>
      </c>
      <c r="J11" s="193"/>
      <c r="K11" s="191">
        <v>65000</v>
      </c>
      <c r="L11" s="190"/>
      <c r="M11" s="191">
        <v>64973216637</v>
      </c>
      <c r="N11" s="163"/>
      <c r="O11" s="192">
        <f>-64621710562*(-1)</f>
        <v>64621710562</v>
      </c>
      <c r="P11" s="194"/>
      <c r="Q11" s="163">
        <v>351506075</v>
      </c>
    </row>
    <row r="12" spans="1:17" ht="23.25" thickBot="1">
      <c r="E12" s="195">
        <f>SUM(E7:E11)</f>
        <v>0</v>
      </c>
      <c r="F12" s="183"/>
      <c r="G12" s="195">
        <f>SUM(G7:G11)</f>
        <v>0</v>
      </c>
      <c r="H12" s="183"/>
      <c r="I12" s="195">
        <f>SUM(I7:I11)</f>
        <v>0</v>
      </c>
      <c r="J12" s="183"/>
      <c r="K12" s="183"/>
      <c r="L12" s="183"/>
      <c r="M12" s="195">
        <f>SUM(M7:M11)</f>
        <v>770968230817</v>
      </c>
      <c r="N12" s="183"/>
      <c r="O12" s="195">
        <f>SUM(O7:O11)</f>
        <v>767181772340</v>
      </c>
      <c r="P12" s="183"/>
      <c r="Q12" s="195">
        <f>SUM(Q7:Q11)</f>
        <v>3786458477</v>
      </c>
    </row>
    <row r="13" spans="1:17" ht="23.25" thickTop="1">
      <c r="E13" s="196"/>
      <c r="F13" s="183"/>
      <c r="G13" s="196"/>
      <c r="H13" s="183"/>
      <c r="I13" s="196"/>
      <c r="J13" s="183"/>
      <c r="K13" s="183"/>
      <c r="L13" s="183"/>
      <c r="M13" s="196"/>
      <c r="N13" s="183"/>
      <c r="O13" s="196"/>
      <c r="P13" s="183"/>
      <c r="Q13" s="196"/>
    </row>
    <row r="14" spans="1:17" ht="10.5" customHeight="1">
      <c r="A14" s="37"/>
      <c r="B14" s="37"/>
      <c r="C14" s="37"/>
      <c r="D14" s="37"/>
      <c r="E14" s="165"/>
      <c r="F14" s="165"/>
      <c r="G14" s="165"/>
      <c r="H14" s="165"/>
      <c r="I14" s="31"/>
      <c r="J14" s="31"/>
      <c r="K14" s="31"/>
      <c r="L14" s="31"/>
      <c r="M14" s="31"/>
      <c r="N14" s="31"/>
      <c r="O14" s="31"/>
      <c r="P14" s="31"/>
      <c r="Q14" s="31"/>
    </row>
    <row r="15" spans="1:17" ht="21.75">
      <c r="A15" s="342" t="s">
        <v>44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4"/>
    </row>
    <row r="16" spans="1:17" ht="6" customHeight="1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</row>
    <row r="17" spans="1:17" ht="18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</row>
    <row r="18" spans="1:17" ht="24">
      <c r="I18" s="163"/>
      <c r="O18" s="201"/>
      <c r="P18" s="201"/>
      <c r="Q18" s="201"/>
    </row>
    <row r="19" spans="1:17" s="201" customFormat="1" ht="24"/>
    <row r="20" spans="1:17" s="201" customFormat="1" ht="24"/>
    <row r="21" spans="1:17" s="201" customFormat="1" ht="24"/>
    <row r="22" spans="1:17" s="201" customFormat="1" ht="24"/>
    <row r="23" spans="1:17" s="201" customFormat="1" ht="24"/>
    <row r="24" spans="1:17" s="201" customFormat="1" ht="24"/>
    <row r="25" spans="1:17" s="201" customFormat="1" ht="24"/>
    <row r="26" spans="1:17" s="201" customFormat="1" ht="24"/>
    <row r="27" spans="1:17" s="201" customFormat="1" ht="24"/>
    <row r="28" spans="1:17" s="201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5:Q1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Marzieh Mirzaee</cp:lastModifiedBy>
  <cp:lastPrinted>2019-05-29T09:35:10Z</cp:lastPrinted>
  <dcterms:created xsi:type="dcterms:W3CDTF">2017-11-22T14:26:20Z</dcterms:created>
  <dcterms:modified xsi:type="dcterms:W3CDTF">2022-10-02T17:07:32Z</dcterms:modified>
</cp:coreProperties>
</file>