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92.168.200.6\Back Office\Fund\fund\ندای ثابت کیان\گزارش ماهانه\1401\آبان\"/>
    </mc:Choice>
  </mc:AlternateContent>
  <xr:revisionPtr revIDLastSave="0" documentId="13_ncr:1_{E965D0DB-7F62-464A-9B90-1B17D80B113A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بانکی'!$A$6:$Q$42</definedName>
    <definedName name="_xlnm.Print_Area" localSheetId="1">' سهام'!$A$1:$W$12</definedName>
    <definedName name="_xlnm.Print_Area" localSheetId="2">اوراق!$A$1:$AG$12</definedName>
    <definedName name="_xlnm.Print_Area" localSheetId="3">'تعدیل اوراق'!$A$1:$M$11</definedName>
    <definedName name="_xlnm.Print_Area" localSheetId="12">'درآمد سپرده بانکی'!$A$1:$L$41</definedName>
    <definedName name="_xlnm.Print_Area" localSheetId="11">'درآمد سرمایه گذاری در اوراق بها'!$A$1:$Q$18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'!$A$1:$Q$13</definedName>
    <definedName name="_xlnm.Print_Area" localSheetId="8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سپرده!$A$1:$S$44</definedName>
    <definedName name="_xlnm.Print_Area" localSheetId="6">'سود اوراق بهادار و سپرده بانکی'!$A$1:$Q$44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8" i="7"/>
  <c r="I43" i="13"/>
  <c r="K42" i="2"/>
  <c r="O17" i="6"/>
  <c r="O15" i="6"/>
  <c r="Q15" i="6" s="1"/>
  <c r="O14" i="6"/>
  <c r="O13" i="6"/>
  <c r="O12" i="6"/>
  <c r="Q12" i="6" s="1"/>
  <c r="O11" i="6"/>
  <c r="M17" i="6"/>
  <c r="M16" i="6"/>
  <c r="M10" i="6"/>
  <c r="Q13" i="6"/>
  <c r="K16" i="6"/>
  <c r="K14" i="6"/>
  <c r="K12" i="6"/>
  <c r="K10" i="6"/>
  <c r="I11" i="6"/>
  <c r="I12" i="6"/>
  <c r="I13" i="6"/>
  <c r="I14" i="6"/>
  <c r="I15" i="6"/>
  <c r="E17" i="6"/>
  <c r="E16" i="6"/>
  <c r="E10" i="6"/>
  <c r="C16" i="6"/>
  <c r="I16" i="6" s="1"/>
  <c r="C10" i="6"/>
  <c r="I10" i="6" s="1"/>
  <c r="I17" i="6" s="1"/>
  <c r="Q9" i="14"/>
  <c r="M9" i="14"/>
  <c r="I9" i="14"/>
  <c r="E9" i="14"/>
  <c r="G9" i="14"/>
  <c r="O9" i="14"/>
  <c r="O8" i="14"/>
  <c r="O7" i="14"/>
  <c r="G8" i="14"/>
  <c r="G7" i="14"/>
  <c r="C17" i="6" l="1"/>
  <c r="Q10" i="6"/>
  <c r="Q14" i="6"/>
  <c r="Q16" i="6"/>
  <c r="Q11" i="6"/>
  <c r="Q17" i="6"/>
  <c r="I40" i="7" l="1"/>
  <c r="K30" i="7" s="1"/>
  <c r="E40" i="7"/>
  <c r="G20" i="7"/>
  <c r="G16" i="7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8" i="13"/>
  <c r="Q9" i="13"/>
  <c r="Q10" i="13"/>
  <c r="Q11" i="13"/>
  <c r="Q12" i="13"/>
  <c r="Q13" i="13"/>
  <c r="Q7" i="13"/>
  <c r="K7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8" i="13"/>
  <c r="K9" i="13"/>
  <c r="K10" i="13"/>
  <c r="K11" i="13"/>
  <c r="K12" i="13"/>
  <c r="K13" i="13"/>
  <c r="K14" i="13"/>
  <c r="K15" i="13"/>
  <c r="G13" i="7" l="1"/>
  <c r="G8" i="7"/>
  <c r="K34" i="7"/>
  <c r="K35" i="7"/>
  <c r="K16" i="7"/>
  <c r="K9" i="7"/>
  <c r="K11" i="7"/>
  <c r="K24" i="7"/>
  <c r="K33" i="7"/>
  <c r="K22" i="7"/>
  <c r="K21" i="7"/>
  <c r="K23" i="7"/>
  <c r="K38" i="7"/>
  <c r="K28" i="7"/>
  <c r="K27" i="7"/>
  <c r="K29" i="7"/>
  <c r="K13" i="7"/>
  <c r="G31" i="7"/>
  <c r="G26" i="7"/>
  <c r="G10" i="7"/>
  <c r="G9" i="7"/>
  <c r="G15" i="7"/>
  <c r="G22" i="7"/>
  <c r="G38" i="7"/>
  <c r="G37" i="7"/>
  <c r="G27" i="7"/>
  <c r="G34" i="7"/>
  <c r="G29" i="7"/>
  <c r="G24" i="7"/>
  <c r="G21" i="7"/>
  <c r="G28" i="7"/>
  <c r="G23" i="7"/>
  <c r="G33" i="7"/>
  <c r="G32" i="7"/>
  <c r="G35" i="7"/>
  <c r="K31" i="7"/>
  <c r="K10" i="7"/>
  <c r="K15" i="7"/>
  <c r="K37" i="7"/>
  <c r="K14" i="7"/>
  <c r="K18" i="7"/>
  <c r="K32" i="7"/>
  <c r="K20" i="7"/>
  <c r="K19" i="7"/>
  <c r="K36" i="7"/>
  <c r="K26" i="7"/>
  <c r="K8" i="7"/>
  <c r="K39" i="7"/>
  <c r="K17" i="7"/>
  <c r="K12" i="7"/>
  <c r="K25" i="7"/>
  <c r="G25" i="7"/>
  <c r="G19" i="7"/>
  <c r="G11" i="7"/>
  <c r="G12" i="7"/>
  <c r="G18" i="7"/>
  <c r="G39" i="7"/>
  <c r="G14" i="7"/>
  <c r="G17" i="7"/>
  <c r="G30" i="7"/>
  <c r="G36" i="7"/>
  <c r="Q43" i="13"/>
  <c r="K40" i="7" l="1"/>
  <c r="G40" i="7"/>
  <c r="I10" i="19"/>
  <c r="I9" i="19"/>
  <c r="K10" i="19"/>
  <c r="K9" i="19"/>
  <c r="AG10" i="17" l="1"/>
  <c r="AG9" i="17"/>
  <c r="AG11" i="17" s="1"/>
  <c r="AC11" i="17"/>
  <c r="Q11" i="17"/>
  <c r="K17" i="6" l="1"/>
  <c r="C12" i="5"/>
  <c r="I11" i="5"/>
  <c r="I12" i="5" s="1"/>
  <c r="S11" i="5"/>
  <c r="E12" i="5"/>
  <c r="M12" i="5"/>
  <c r="O12" i="5"/>
  <c r="S12" i="5"/>
  <c r="Q8" i="15"/>
  <c r="Q9" i="15"/>
  <c r="Q10" i="15"/>
  <c r="Q11" i="15"/>
  <c r="Q7" i="15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AE11" i="17"/>
  <c r="O11" i="17"/>
  <c r="S9" i="2" l="1"/>
  <c r="O42" i="2"/>
  <c r="Q42" i="2"/>
  <c r="G43" i="13"/>
  <c r="E9" i="11" l="1"/>
  <c r="O43" i="13"/>
  <c r="M42" i="2"/>
  <c r="M12" i="15" l="1"/>
  <c r="I9" i="11" l="1"/>
  <c r="K39" i="13"/>
  <c r="M43" i="13"/>
  <c r="Q12" i="15" l="1"/>
  <c r="O12" i="15"/>
  <c r="E8" i="11" l="1"/>
  <c r="K42" i="13"/>
  <c r="K43" i="13" s="1"/>
  <c r="W11" i="17"/>
  <c r="T11" i="17" l="1"/>
  <c r="G17" i="6"/>
  <c r="G12" i="15"/>
  <c r="E12" i="15"/>
  <c r="I12" i="15" l="1"/>
  <c r="E9" i="8" l="1"/>
  <c r="E10" i="11" s="1"/>
  <c r="I10" i="11" s="1"/>
  <c r="C9" i="8"/>
  <c r="A3" i="19" l="1"/>
  <c r="A3" i="17"/>
  <c r="S42" i="2" l="1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I7" i="11" s="1"/>
  <c r="U12" i="5" l="1"/>
  <c r="K12" i="5" l="1"/>
  <c r="P43" i="13" l="1"/>
  <c r="J9" i="18"/>
  <c r="L9" i="18"/>
  <c r="N9" i="18"/>
  <c r="R9" i="18"/>
  <c r="D17" i="6" l="1"/>
  <c r="F17" i="6"/>
  <c r="H17" i="6"/>
  <c r="J17" i="6"/>
  <c r="L17" i="6"/>
  <c r="N17" i="6"/>
  <c r="P17" i="6"/>
  <c r="A3" i="14" l="1"/>
  <c r="A3" i="8" l="1"/>
  <c r="A3" i="7"/>
  <c r="A3" i="6"/>
  <c r="A3" i="5"/>
  <c r="A3" i="15"/>
  <c r="A3" i="13"/>
  <c r="A3" i="2" l="1"/>
  <c r="A3" i="11" s="1"/>
  <c r="E11" i="11"/>
  <c r="G7" i="11" l="1"/>
  <c r="G8" i="11"/>
  <c r="I8" i="11"/>
  <c r="I11" i="11" s="1"/>
  <c r="G10" i="11" l="1"/>
  <c r="G9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<sst xmlns="http://schemas.openxmlformats.org/spreadsheetml/2006/main" count="537" uniqueCount="234">
  <si>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</si>
  <si>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</si>
  <si>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</si>
  <si>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</si>
  <si>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</si>
  <si>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</si>
  <si>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</si>
  <si>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</si>
  <si>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</si>
  <si>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</si>
  <si>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</si>
  <si>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</si>
  <si>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</si>
  <si>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</si>
  <si>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</si>
  <si>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</si>
  <si>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</si>
  <si>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</si>
  <si>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</si>
  <si>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</si>
  <si>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</si>
  <si>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</si>
  <si>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</si>
  <si>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</si>
  <si>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</si>
  <si>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</si>
  <si>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</si>
  <si>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</si>
  <si>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</si>
  <si>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</si>
  <si>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</si>
  <si>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</si>
  <si>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</si>
  <si>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</si>
  <si>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</si>
  <si>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</si>
  <si>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</si>
  <si>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</si>
  <si>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</si>
  <si>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</si>
  <si>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</si>
  <si>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</si>
  <si>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</si>
  <si>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</si>
  <si>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</si>
  <si>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</si>
  <si>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</si>
  <si>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</si>
  <si>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</si>
  <si>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</si>
  <si>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</si>
  <si>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</si>
  <si>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</si>
  <si>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</si>
  <si>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</si>
  <si>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</si>
  <si>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</si>
  <si>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</si>
  <si>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</si>
  <si>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</si>
  <si>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</si>
  <si>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</si>
  <si>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</si>
  <si>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</si>
  <si>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</si>
  <si>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</si>
  <si>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</si>
  <si>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</si>
  <si>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</si>
  <si>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</si>
  <si>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</si>
  <si>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</si>
  <si>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</si>
  <si>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</si>
  <si>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</si>
  <si>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</si>
  <si>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</si>
  <si>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</si>
  <si>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</si>
  <si>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</si>
  <si>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</si>
  <si>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</si>
  <si>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</si>
  <si>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</si>
  <si>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</si>
  <si>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</si>
  <si>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</si>
  <si>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</si>
  <si>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</si>
  <si>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</si>
  <si>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</si>
  <si>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</si>
  <si>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</si>
  <si>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</si>
  <si>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</si>
  <si>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</si>
  <si>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</si>
  <si>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</si>
  <si>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مرابحه عام دولت3-ش.خ 0103 (اراد35)</t>
  </si>
  <si>
    <t>1401/03/03</t>
  </si>
  <si>
    <t>صکوک اجاره غدیر 408 (صغدیر408)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</si>
  <si>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</si>
  <si>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</si>
  <si>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</si>
  <si>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</si>
  <si>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</si>
  <si>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</si>
  <si>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</si>
  <si>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</si>
  <si>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</si>
  <si>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</si>
  <si>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</si>
  <si>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</si>
  <si>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</si>
  <si>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</si>
  <si>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</si>
  <si>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</si>
  <si>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</si>
  <si>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</si>
  <si>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</si>
  <si>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</si>
  <si>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پاسارگاد 2099012152272682</t>
  </si>
  <si>
    <t>اقتصاد نوین 12428368674802</t>
  </si>
  <si>
    <t>اقتصاد نوین 12428368674801</t>
  </si>
  <si>
    <t>اقتصاد نوین کوتاه مدت</t>
  </si>
  <si>
    <t>209-9012-15227268-2</t>
  </si>
  <si>
    <t>12428368674802</t>
  </si>
  <si>
    <t>12428368674801</t>
  </si>
  <si>
    <t>سپرده سرمایه‌گذاری</t>
  </si>
  <si>
    <t>پاسارگاد 2099012152272684</t>
  </si>
  <si>
    <t>پاسارگاد 2099012152272686</t>
  </si>
  <si>
    <t>پاسارگاد 2099012152272687</t>
  </si>
  <si>
    <t>سامان کوتاه مدت</t>
  </si>
  <si>
    <t>پاسارگاد 2099012152272683</t>
  </si>
  <si>
    <t xml:space="preserve"> سامان-86411139984291</t>
  </si>
  <si>
    <t>پاسارگاد 2099012152272685</t>
  </si>
  <si>
    <t>209-9012-15227268-4</t>
  </si>
  <si>
    <t>209-9012-15227268-6</t>
  </si>
  <si>
    <t>209-9012-15227268-7</t>
  </si>
  <si>
    <t>864-810-3998429-1</t>
  </si>
  <si>
    <t>209-9012-15227268-3</t>
  </si>
  <si>
    <t>864-111-3998429-1</t>
  </si>
  <si>
    <t>209-9012-15227268-5</t>
  </si>
  <si>
    <t>1401/07/30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</si>
  <si>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</si>
  <si>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اقتصاد نوین 12428368674803</t>
  </si>
  <si>
    <t>124-283-6867480-3</t>
  </si>
  <si>
    <t>پاسارگاد2099012152272689</t>
  </si>
  <si>
    <t>پاسارگاد20990121522726814</t>
  </si>
  <si>
    <t>209-9012-15227268-14</t>
  </si>
  <si>
    <t>پاسارگاد20990121522726815</t>
  </si>
  <si>
    <t>209-9012-15227268-15</t>
  </si>
  <si>
    <t>پاسارگاد2099012152272688</t>
  </si>
  <si>
    <t>209-9012-15227268-8</t>
  </si>
  <si>
    <t>پاسارگاد20990121522726811</t>
  </si>
  <si>
    <t>209-9012-15227268-11</t>
  </si>
  <si>
    <t>پاسارگاد20990121522726813</t>
  </si>
  <si>
    <t>209-9012-15227268-13</t>
  </si>
  <si>
    <t>پاسارگاد20990121522726810</t>
  </si>
  <si>
    <t>20990121522726810</t>
  </si>
  <si>
    <t>ملی 0228580617005</t>
  </si>
  <si>
    <t>0228580617005</t>
  </si>
  <si>
    <t xml:space="preserve">پاسارگاد20990121522726816	</t>
  </si>
  <si>
    <t>209-9012-15227268-16</t>
  </si>
  <si>
    <t>پاسارگاد20990121522726812</t>
  </si>
  <si>
    <t>209-9012-15227268-12</t>
  </si>
  <si>
    <t>طی مهرماه</t>
  </si>
  <si>
    <t>طی مهر ماه</t>
  </si>
  <si>
    <t>دارایی</t>
  </si>
  <si>
    <t>209-9012-15227268-9</t>
  </si>
  <si>
    <t>209-9012-15227268-10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</si>
  <si>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</si>
  <si>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منتهی به 1401/08/30</t>
  </si>
  <si>
    <t>برای ماه منتهی به 1401/08/30</t>
  </si>
  <si>
    <t>1401/08/30</t>
  </si>
  <si>
    <t>طی آبان ماه</t>
  </si>
  <si>
    <t>از ابتدای سال مالی تا پایان آبان ماه</t>
  </si>
  <si>
    <t>‫1401/08/30</t>
  </si>
  <si>
    <t>از ابتدای سال مالی تا پایان آبان  ماه</t>
  </si>
  <si>
    <t>طی آبان  ماه</t>
  </si>
  <si>
    <t>از ابتدای سال مالی تا آبان ماه</t>
  </si>
  <si>
    <t>اجاره تابان فردا سپهر14050803 (تابان08)</t>
  </si>
  <si>
    <t>1401/08/03</t>
  </si>
  <si>
    <t>1405/08/03</t>
  </si>
  <si>
    <t>1,012,473</t>
  </si>
  <si>
    <t>1,003,160</t>
  </si>
  <si>
    <t>اقتصادنوین 124.283.6867480.8</t>
  </si>
  <si>
    <t>پاسارگاد20990121522726817</t>
  </si>
  <si>
    <t>پاسارگاد20990121522726818</t>
  </si>
  <si>
    <t>اقتصادنوین 124.283.6867480.6</t>
  </si>
  <si>
    <t>اقتصادنوین 124.283.6867480.5</t>
  </si>
  <si>
    <t>پاسارگاد20990121522726819</t>
  </si>
  <si>
    <t>اقتصادنوین 124.283.6867480.7</t>
  </si>
  <si>
    <t>اقتصادنوین 124.283.6867480.4</t>
  </si>
  <si>
    <t>2099012152272689</t>
  </si>
  <si>
    <t>124-850-6867480-1</t>
  </si>
  <si>
    <t>124-283-6867480-8</t>
  </si>
  <si>
    <t>209-9012-15227268-17</t>
  </si>
  <si>
    <t>209-9012-15227268-18</t>
  </si>
  <si>
    <t>124-283-6867480-6</t>
  </si>
  <si>
    <t>124-283-6867480-5</t>
  </si>
  <si>
    <t>209-9012-15227268-19</t>
  </si>
  <si>
    <t>124-283-6867480-7</t>
  </si>
  <si>
    <t>124-283-6867480-4</t>
  </si>
  <si>
    <t>124-283-6867480-0</t>
  </si>
  <si>
    <t>124-283-6867480-1</t>
  </si>
  <si>
    <t>124-283-6867480-2</t>
  </si>
  <si>
    <t>209-9012-15227268-0</t>
  </si>
  <si>
    <t xml:space="preserve">اجاره تابان فردا سپهر14050803 </t>
  </si>
  <si>
    <t>1401/05/19</t>
  </si>
  <si>
    <t>1401/06/20</t>
  </si>
  <si>
    <t>1401/06/28</t>
  </si>
  <si>
    <t>1401/06/30</t>
  </si>
  <si>
    <t>1401/05/23</t>
  </si>
  <si>
    <t>1401/06/05</t>
  </si>
  <si>
    <t>1401/01/10</t>
  </si>
  <si>
    <t>1401/05/22</t>
  </si>
  <si>
    <t>1401/06/24</t>
  </si>
  <si>
    <t>1401/07/06</t>
  </si>
  <si>
    <t>1401/07/09</t>
  </si>
  <si>
    <t>1401/07/19</t>
  </si>
  <si>
    <t>1401/07/23</t>
  </si>
  <si>
    <t>1401/07/04</t>
  </si>
  <si>
    <t>1401/07/11</t>
  </si>
  <si>
    <t>1401/07/18</t>
  </si>
  <si>
    <t>1401/07/10</t>
  </si>
  <si>
    <t>1401/07/16</t>
  </si>
  <si>
    <t>1401/08/29</t>
  </si>
  <si>
    <t>1401/08/23</t>
  </si>
  <si>
    <t>1401/08/21</t>
  </si>
  <si>
    <t>1401/08/08</t>
  </si>
  <si>
    <t>1401/08/26</t>
  </si>
  <si>
    <t>1401/08/02</t>
  </si>
  <si>
    <t>1401/08/17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</si>
</sst>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#,##0.000_);[Red]\(#,##0.000\)"/>
  </numFmts>
  <fonts count="6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5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37" fontId="46" fillId="0" borderId="16" xfId="0" applyNumberFormat="1" applyFont="1" applyBorder="1" applyAlignment="1">
      <alignment horizontal="right" vertical="center" wrapText="1"/>
    </xf>
    <xf numFmtId="164" fontId="46" fillId="0" borderId="1" xfId="0" applyNumberFormat="1" applyFont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/>
    <xf numFmtId="0" fontId="20" fillId="0" borderId="1" xfId="0" applyFont="1" applyBorder="1"/>
    <xf numFmtId="164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54" fillId="0" borderId="0" xfId="1" applyNumberFormat="1" applyFont="1" applyAlignment="1"/>
    <xf numFmtId="3" fontId="14" fillId="0" borderId="0" xfId="0" applyNumberFormat="1" applyFont="1"/>
    <xf numFmtId="164" fontId="6" fillId="0" borderId="0" xfId="0" applyNumberFormat="1" applyFont="1" applyAlignment="1">
      <alignment horizontal="center"/>
    </xf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4" fontId="0" fillId="0" borderId="0" xfId="0" applyNumberFormat="1"/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4" fontId="56" fillId="0" borderId="0" xfId="1" applyNumberFormat="1" applyFont="1" applyFill="1" applyAlignment="1">
      <alignment vertical="center"/>
    </xf>
    <xf numFmtId="164" fontId="56" fillId="0" borderId="0" xfId="1" applyNumberFormat="1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69" fontId="18" fillId="0" borderId="0" xfId="0" applyNumberFormat="1" applyFont="1" applyAlignment="1">
      <alignment horizontal="center" vertical="center" wrapText="1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43" fontId="10" fillId="0" borderId="0" xfId="0" applyNumberFormat="1" applyFont="1"/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 wrapText="1" shrinkToFit="1" readingOrder="2"/>
    </xf>
    <xf numFmtId="164" fontId="10" fillId="0" borderId="10" xfId="1" applyNumberFormat="1" applyFont="1" applyFill="1" applyBorder="1" applyAlignment="1">
      <alignment vertical="center"/>
    </xf>
    <xf numFmtId="164" fontId="10" fillId="0" borderId="17" xfId="1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 readingOrder="2"/>
    </xf>
    <xf numFmtId="164" fontId="8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4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10" xfId="0" applyNumberFormat="1" applyFont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" fontId="46" fillId="0" borderId="1" xfId="0" applyNumberFormat="1" applyFont="1" applyBorder="1" applyAlignment="1">
      <alignment horizontal="left" vertical="center" wrapText="1" shrinkToFit="1"/>
    </xf>
    <xf numFmtId="164" fontId="45" fillId="0" borderId="0" xfId="1" applyNumberFormat="1" applyFont="1"/>
    <xf numFmtId="37" fontId="44" fillId="0" borderId="18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9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4" fontId="46" fillId="0" borderId="20" xfId="0" applyNumberFormat="1" applyFont="1" applyBorder="1" applyAlignment="1">
      <alignment horizontal="right" vertical="center" wrapText="1" shrinkToFit="1"/>
    </xf>
    <xf numFmtId="37" fontId="46" fillId="0" borderId="21" xfId="0" applyNumberFormat="1" applyFont="1" applyBorder="1" applyAlignment="1">
      <alignment horizontal="right" vertical="center" wrapText="1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4" fontId="46" fillId="0" borderId="22" xfId="0" applyNumberFormat="1" applyFont="1" applyBorder="1" applyAlignment="1">
      <alignment horizontal="right" vertical="center" wrapText="1" shrinkToFit="1"/>
    </xf>
    <xf numFmtId="168" fontId="46" fillId="0" borderId="9" xfId="0" applyNumberFormat="1" applyFont="1" applyBorder="1" applyAlignment="1">
      <alignment horizontal="center" vertical="center" wrapText="1" shrinkToFit="1"/>
    </xf>
    <xf numFmtId="168" fontId="46" fillId="0" borderId="1" xfId="0" applyNumberFormat="1" applyFont="1" applyBorder="1" applyAlignment="1">
      <alignment horizontal="center" vertical="center" wrapText="1" shrinkToFit="1"/>
    </xf>
    <xf numFmtId="164" fontId="20" fillId="0" borderId="0" xfId="1" applyNumberFormat="1" applyFont="1" applyBorder="1"/>
    <xf numFmtId="164" fontId="2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164" fontId="12" fillId="0" borderId="10" xfId="1" applyNumberFormat="1" applyFont="1" applyFill="1" applyBorder="1" applyAlignment="1">
      <alignment vertical="center"/>
    </xf>
    <xf numFmtId="0" fontId="12" fillId="0" borderId="0" xfId="0" applyFont="1"/>
    <xf numFmtId="164" fontId="12" fillId="0" borderId="0" xfId="1" applyNumberFormat="1" applyFont="1" applyFill="1"/>
    <xf numFmtId="164" fontId="22" fillId="0" borderId="0" xfId="1" applyNumberFormat="1" applyFont="1" applyFill="1"/>
    <xf numFmtId="164" fontId="20" fillId="0" borderId="1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164" fontId="2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164" fontId="10" fillId="0" borderId="0" xfId="1" applyNumberFormat="1" applyFont="1" applyBorder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8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609599</xdr:colOff>
      <xdr:row>36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E70948-F286-4E31-A8C1-9B9396E22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001" y="0"/>
          <a:ext cx="5486399" cy="769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R10" sqref="R10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71" t="s">
        <v>74</v>
      </c>
      <c r="B24" s="271"/>
      <c r="C24" s="271"/>
      <c r="D24" s="271"/>
      <c r="E24" s="271"/>
      <c r="F24" s="271"/>
      <c r="G24" s="271"/>
      <c r="H24" s="271"/>
      <c r="I24" s="271"/>
      <c r="J24" s="271"/>
      <c r="K24" s="34"/>
      <c r="L24" s="34"/>
    </row>
    <row r="25" spans="1:13" ht="15" customHeight="1">
      <c r="A25" s="271"/>
      <c r="B25" s="271"/>
      <c r="C25" s="271"/>
      <c r="D25" s="271"/>
      <c r="E25" s="271"/>
      <c r="F25" s="271"/>
      <c r="G25" s="271"/>
      <c r="H25" s="271"/>
      <c r="I25" s="271"/>
      <c r="J25" s="271"/>
      <c r="K25" s="34"/>
      <c r="L25" s="34"/>
    </row>
    <row r="26" spans="1:13" ht="15" customHeight="1">
      <c r="A26" s="271"/>
      <c r="B26" s="271"/>
      <c r="C26" s="271"/>
      <c r="D26" s="271"/>
      <c r="E26" s="271"/>
      <c r="F26" s="271"/>
      <c r="G26" s="271"/>
      <c r="H26" s="271"/>
      <c r="I26" s="271"/>
      <c r="J26" s="271"/>
      <c r="K26" s="34"/>
      <c r="L26" s="34"/>
    </row>
    <row r="28" spans="1:13" ht="15" customHeight="1">
      <c r="A28" s="271" t="s">
        <v>172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</row>
    <row r="29" spans="1:13" ht="15" customHeight="1">
      <c r="A29" s="271"/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</row>
    <row r="30" spans="1:13" ht="15" customHeight="1">
      <c r="A30" s="271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</row>
    <row r="31" spans="1:13" ht="15" customHeight="1">
      <c r="A31" s="271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4"/>
  <sheetViews>
    <sheetView rightToLeft="1" view="pageBreakPreview" zoomScale="85" zoomScaleNormal="100" zoomScaleSheetLayoutView="85" workbookViewId="0">
      <selection activeCell="G15" sqref="G15:T17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5.7109375" style="27" bestFit="1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5.7109375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9" ht="22.5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19" ht="22.5">
      <c r="A3" s="322" t="str">
        <f>' سهام'!A3:W3</f>
        <v>برای ماه منتهی به 1401/08/30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19">
      <c r="A4" s="305" t="s">
        <v>63</v>
      </c>
      <c r="B4" s="305"/>
      <c r="C4" s="305"/>
      <c r="D4" s="305"/>
      <c r="E4" s="305"/>
      <c r="F4" s="305"/>
      <c r="G4" s="305"/>
      <c r="H4" s="305"/>
    </row>
    <row r="5" spans="1:19" ht="16.5" customHeight="1" thickBot="1">
      <c r="A5" s="10"/>
      <c r="B5" s="10"/>
      <c r="C5" s="334" t="s">
        <v>175</v>
      </c>
      <c r="D5" s="334"/>
      <c r="E5" s="334"/>
      <c r="F5" s="334"/>
      <c r="G5" s="334"/>
      <c r="H5" s="334"/>
      <c r="I5" s="334"/>
      <c r="K5" s="329" t="s">
        <v>176</v>
      </c>
      <c r="L5" s="329"/>
      <c r="M5" s="329"/>
      <c r="N5" s="329"/>
      <c r="O5" s="329"/>
      <c r="P5" s="329"/>
      <c r="Q5" s="329"/>
    </row>
    <row r="6" spans="1:19" ht="27" customHeight="1" thickBot="1">
      <c r="A6" s="14" t="s">
        <v>38</v>
      </c>
      <c r="B6" s="14"/>
      <c r="C6" s="204" t="s">
        <v>3</v>
      </c>
      <c r="D6" s="160"/>
      <c r="E6" s="205" t="s">
        <v>21</v>
      </c>
      <c r="F6" s="160"/>
      <c r="G6" s="204" t="s">
        <v>42</v>
      </c>
      <c r="H6" s="160"/>
      <c r="I6" s="206" t="s">
        <v>43</v>
      </c>
      <c r="K6" s="204" t="s">
        <v>3</v>
      </c>
      <c r="L6" s="160"/>
      <c r="M6" s="205" t="s">
        <v>21</v>
      </c>
      <c r="N6" s="160"/>
      <c r="O6" s="204" t="s">
        <v>42</v>
      </c>
      <c r="P6" s="160"/>
      <c r="Q6" s="206" t="s">
        <v>43</v>
      </c>
    </row>
    <row r="7" spans="1:19" ht="27" customHeight="1">
      <c r="A7" s="14" t="s">
        <v>117</v>
      </c>
      <c r="B7" s="14"/>
      <c r="C7" s="234">
        <v>200000</v>
      </c>
      <c r="D7" s="160"/>
      <c r="E7" s="235">
        <v>149727497855</v>
      </c>
      <c r="F7" s="160"/>
      <c r="G7" s="234">
        <f>I7-E7</f>
        <v>-149243985507</v>
      </c>
      <c r="H7" s="160"/>
      <c r="I7" s="235">
        <v>483512348</v>
      </c>
      <c r="K7" s="234">
        <v>200000</v>
      </c>
      <c r="L7" s="160"/>
      <c r="M7" s="235">
        <v>149727497855</v>
      </c>
      <c r="N7" s="160"/>
      <c r="O7" s="234">
        <f>Q7-M7</f>
        <v>-147305850000</v>
      </c>
      <c r="P7" s="160"/>
      <c r="Q7" s="235">
        <v>2421647855</v>
      </c>
    </row>
    <row r="8" spans="1:19">
      <c r="A8" s="89" t="s">
        <v>181</v>
      </c>
      <c r="C8" s="235">
        <v>550000</v>
      </c>
      <c r="D8" s="142"/>
      <c r="E8" s="235">
        <v>549766347488</v>
      </c>
      <c r="F8" s="142"/>
      <c r="G8" s="234">
        <f>I8-E8</f>
        <v>-548128350000</v>
      </c>
      <c r="H8" s="142"/>
      <c r="I8" s="235">
        <v>1637997488</v>
      </c>
      <c r="J8" s="142"/>
      <c r="K8" s="235">
        <v>550000</v>
      </c>
      <c r="L8" s="142"/>
      <c r="M8" s="235">
        <v>549766347488</v>
      </c>
      <c r="N8" s="142"/>
      <c r="O8" s="234">
        <f>Q8-M8</f>
        <v>-548128350000</v>
      </c>
      <c r="P8" s="142"/>
      <c r="Q8" s="235">
        <v>1637997488</v>
      </c>
      <c r="R8" s="136"/>
      <c r="S8" s="157"/>
    </row>
    <row r="9" spans="1:19" ht="23.25" thickBot="1">
      <c r="A9" s="10" t="s">
        <v>2</v>
      </c>
      <c r="B9" s="10"/>
      <c r="C9" s="10"/>
      <c r="D9" s="10"/>
      <c r="E9" s="175">
        <f>SUM(E7:E8)</f>
        <v>699493845343</v>
      </c>
      <c r="F9" s="176"/>
      <c r="G9" s="175">
        <f>SUM(G7:G8)</f>
        <v>-697372335507</v>
      </c>
      <c r="H9" s="176"/>
      <c r="I9" s="175">
        <f>SUM(I7:I8)</f>
        <v>2121509836</v>
      </c>
      <c r="J9" s="176"/>
      <c r="K9" s="10"/>
      <c r="L9" s="176"/>
      <c r="M9" s="175">
        <f>SUM(M7:M8)</f>
        <v>699493845343</v>
      </c>
      <c r="N9" s="176"/>
      <c r="O9" s="175">
        <f>SUM(O7:O8)</f>
        <v>-695434200000</v>
      </c>
      <c r="P9" s="176"/>
      <c r="Q9" s="175">
        <f>SUM(Q7:Q8)</f>
        <v>4059645343</v>
      </c>
      <c r="R9" s="157"/>
    </row>
    <row r="10" spans="1:19" ht="7.5" customHeight="1" thickTop="1">
      <c r="A10" s="10"/>
      <c r="B10" s="10"/>
    </row>
    <row r="11" spans="1:19" ht="24.75" customHeight="1">
      <c r="A11" s="331" t="s">
        <v>44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3"/>
    </row>
    <row r="12" spans="1:19">
      <c r="Q12" s="170"/>
    </row>
    <row r="13" spans="1:19" s="177" customFormat="1" ht="24">
      <c r="I13" s="142"/>
      <c r="J13" s="172"/>
      <c r="K13" s="172"/>
      <c r="L13" s="172"/>
      <c r="M13" s="172"/>
      <c r="N13" s="172"/>
      <c r="O13" s="172"/>
      <c r="P13" s="172"/>
      <c r="Q13" s="142"/>
    </row>
    <row r="14" spans="1:19">
      <c r="A14" s="13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</row>
    <row r="15" spans="1:19" ht="24">
      <c r="A15" s="132"/>
      <c r="C15" s="142"/>
      <c r="D15" s="142"/>
      <c r="E15" s="142"/>
      <c r="F15" s="142"/>
      <c r="G15" s="142"/>
      <c r="H15" s="142"/>
      <c r="I15" s="173"/>
      <c r="J15" s="173"/>
      <c r="K15" s="173"/>
      <c r="L15" s="173"/>
      <c r="M15" s="173"/>
      <c r="N15" s="173"/>
      <c r="O15" s="173"/>
      <c r="P15" s="173"/>
      <c r="Q15" s="173"/>
    </row>
    <row r="16" spans="1:19" s="177" customFormat="1" ht="24">
      <c r="I16" s="173"/>
      <c r="J16" s="173"/>
      <c r="K16" s="173"/>
      <c r="L16" s="173"/>
      <c r="M16" s="173"/>
      <c r="N16" s="173"/>
      <c r="O16" s="173"/>
      <c r="P16" s="173"/>
      <c r="Q16" s="173"/>
    </row>
    <row r="17" spans="5:17" s="177" customFormat="1" ht="24.75">
      <c r="G17" s="136"/>
      <c r="J17" s="173"/>
      <c r="K17" s="173"/>
      <c r="L17" s="173"/>
      <c r="M17" s="173"/>
      <c r="N17" s="173"/>
      <c r="O17" s="173"/>
      <c r="P17" s="173"/>
      <c r="Q17" s="174"/>
    </row>
    <row r="18" spans="5:17" s="177" customFormat="1" ht="24">
      <c r="G18" s="136"/>
      <c r="Q18" s="156"/>
    </row>
    <row r="19" spans="5:17" s="177" customFormat="1" ht="24"/>
    <row r="20" spans="5:17" s="177" customFormat="1" ht="24"/>
    <row r="21" spans="5:17" s="177" customFormat="1" ht="24">
      <c r="I21" s="213"/>
    </row>
    <row r="22" spans="5:17" s="177" customFormat="1" ht="24">
      <c r="M22" s="213"/>
    </row>
    <row r="23" spans="5:17" s="177" customFormat="1" ht="30.75">
      <c r="E23" s="114"/>
    </row>
    <row r="24" spans="5:17" s="177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1:Q11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J32" sqref="J32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42" t="s">
        <v>90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</row>
    <row r="2" spans="1:21" ht="27.75">
      <c r="A2" s="342" t="s">
        <v>57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27.75">
      <c r="A3" s="342" t="str">
        <f>' سهام'!A3:W3</f>
        <v>برای ماه منتهی به 1401/08/30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</row>
    <row r="5" spans="1:21" s="61" customFormat="1" ht="24.75">
      <c r="A5" s="298" t="s">
        <v>28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35" t="s">
        <v>179</v>
      </c>
      <c r="D7" s="335"/>
      <c r="E7" s="335"/>
      <c r="F7" s="335"/>
      <c r="G7" s="335"/>
      <c r="H7" s="335"/>
      <c r="I7" s="335"/>
      <c r="J7" s="335"/>
      <c r="K7" s="335"/>
      <c r="L7" s="24"/>
      <c r="M7" s="335" t="s">
        <v>176</v>
      </c>
      <c r="N7" s="335"/>
      <c r="O7" s="335"/>
      <c r="P7" s="335"/>
      <c r="Q7" s="335"/>
      <c r="R7" s="335"/>
      <c r="S7" s="335"/>
      <c r="T7" s="335"/>
      <c r="U7" s="335"/>
    </row>
    <row r="8" spans="1:21" s="38" customFormat="1" ht="24.75" customHeight="1">
      <c r="A8" s="336" t="s">
        <v>24</v>
      </c>
      <c r="B8" s="336"/>
      <c r="C8" s="343" t="s">
        <v>12</v>
      </c>
      <c r="D8" s="338"/>
      <c r="E8" s="345" t="s">
        <v>13</v>
      </c>
      <c r="F8" s="339"/>
      <c r="G8" s="345" t="s">
        <v>14</v>
      </c>
      <c r="H8" s="351"/>
      <c r="I8" s="347" t="s">
        <v>2</v>
      </c>
      <c r="J8" s="347"/>
      <c r="K8" s="347"/>
      <c r="L8" s="336"/>
      <c r="M8" s="343" t="s">
        <v>12</v>
      </c>
      <c r="N8" s="348"/>
      <c r="O8" s="345" t="s">
        <v>13</v>
      </c>
      <c r="P8" s="339"/>
      <c r="Q8" s="345" t="s">
        <v>14</v>
      </c>
      <c r="R8" s="339"/>
      <c r="S8" s="347" t="s">
        <v>2</v>
      </c>
      <c r="T8" s="347"/>
      <c r="U8" s="347"/>
    </row>
    <row r="9" spans="1:21" s="38" customFormat="1" ht="6" customHeight="1" thickBot="1">
      <c r="A9" s="336"/>
      <c r="B9" s="336"/>
      <c r="C9" s="344"/>
      <c r="D9" s="336"/>
      <c r="E9" s="346"/>
      <c r="F9" s="340"/>
      <c r="G9" s="346"/>
      <c r="H9" s="352"/>
      <c r="I9" s="335"/>
      <c r="J9" s="335"/>
      <c r="K9" s="335"/>
      <c r="L9" s="336"/>
      <c r="M9" s="344"/>
      <c r="N9" s="349"/>
      <c r="O9" s="346"/>
      <c r="P9" s="340"/>
      <c r="Q9" s="346"/>
      <c r="R9" s="340"/>
      <c r="S9" s="335"/>
      <c r="T9" s="335"/>
      <c r="U9" s="335"/>
    </row>
    <row r="10" spans="1:21" s="38" customFormat="1" ht="42.75" customHeight="1" thickBot="1">
      <c r="A10" s="337"/>
      <c r="B10" s="336"/>
      <c r="C10" s="72" t="s">
        <v>60</v>
      </c>
      <c r="D10" s="336"/>
      <c r="E10" s="73" t="s">
        <v>61</v>
      </c>
      <c r="F10" s="341"/>
      <c r="G10" s="73" t="s">
        <v>62</v>
      </c>
      <c r="H10" s="352"/>
      <c r="I10" s="25" t="s">
        <v>6</v>
      </c>
      <c r="J10" s="25"/>
      <c r="K10" s="71" t="s">
        <v>19</v>
      </c>
      <c r="L10" s="336"/>
      <c r="M10" s="72" t="s">
        <v>60</v>
      </c>
      <c r="N10" s="350"/>
      <c r="O10" s="73" t="s">
        <v>61</v>
      </c>
      <c r="P10" s="341"/>
      <c r="Q10" s="73" t="s">
        <v>62</v>
      </c>
      <c r="R10" s="341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B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T24"/>
  <sheetViews>
    <sheetView rightToLeft="1" view="pageBreakPreview" zoomScale="90" zoomScaleNormal="100" zoomScaleSheetLayoutView="90" workbookViewId="0">
      <selection activeCell="A20" sqref="A20:Q21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0.4257812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20" ht="18" customHeight="1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0" ht="19.5" customHeight="1">
      <c r="A3" s="322" t="str">
        <f>' سهام'!A3:W3</f>
        <v>برای ماه منتهی به 1401/08/30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20">
      <c r="A4" s="305" t="s">
        <v>29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8"/>
      <c r="B6" s="179"/>
      <c r="C6" s="357" t="s">
        <v>179</v>
      </c>
      <c r="D6" s="357"/>
      <c r="E6" s="357"/>
      <c r="F6" s="357"/>
      <c r="G6" s="357"/>
      <c r="H6" s="357"/>
      <c r="I6" s="357"/>
      <c r="J6" s="127"/>
      <c r="K6" s="357" t="s">
        <v>178</v>
      </c>
      <c r="L6" s="357"/>
      <c r="M6" s="357"/>
      <c r="N6" s="357"/>
      <c r="O6" s="357"/>
      <c r="P6" s="357"/>
      <c r="Q6" s="357"/>
    </row>
    <row r="7" spans="1:20" ht="15.75" customHeight="1">
      <c r="A7" s="353"/>
      <c r="B7" s="354"/>
      <c r="C7" s="355" t="s">
        <v>15</v>
      </c>
      <c r="D7" s="355"/>
      <c r="E7" s="355" t="s">
        <v>13</v>
      </c>
      <c r="F7" s="353"/>
      <c r="G7" s="355" t="s">
        <v>14</v>
      </c>
      <c r="H7" s="353"/>
      <c r="I7" s="355" t="s">
        <v>2</v>
      </c>
      <c r="J7" s="180"/>
      <c r="K7" s="355" t="s">
        <v>15</v>
      </c>
      <c r="L7" s="355"/>
      <c r="M7" s="355" t="s">
        <v>13</v>
      </c>
      <c r="N7" s="353"/>
      <c r="O7" s="355" t="s">
        <v>14</v>
      </c>
      <c r="P7" s="353"/>
      <c r="Q7" s="355" t="s">
        <v>2</v>
      </c>
    </row>
    <row r="8" spans="1:20" ht="12" customHeight="1">
      <c r="A8" s="354"/>
      <c r="B8" s="354"/>
      <c r="C8" s="356"/>
      <c r="D8" s="356"/>
      <c r="E8" s="356"/>
      <c r="F8" s="354"/>
      <c r="G8" s="356"/>
      <c r="H8" s="354"/>
      <c r="I8" s="356"/>
      <c r="J8" s="180"/>
      <c r="K8" s="356"/>
      <c r="L8" s="356"/>
      <c r="M8" s="356"/>
      <c r="N8" s="354"/>
      <c r="O8" s="356"/>
      <c r="P8" s="354"/>
      <c r="Q8" s="356"/>
    </row>
    <row r="9" spans="1:20" ht="14.25" customHeight="1" thickBot="1">
      <c r="A9" s="354"/>
      <c r="B9" s="354"/>
      <c r="C9" s="181" t="s">
        <v>66</v>
      </c>
      <c r="D9" s="356"/>
      <c r="E9" s="181" t="s">
        <v>61</v>
      </c>
      <c r="F9" s="354"/>
      <c r="G9" s="181" t="s">
        <v>62</v>
      </c>
      <c r="H9" s="354"/>
      <c r="I9" s="357"/>
      <c r="J9" s="182"/>
      <c r="K9" s="181" t="s">
        <v>66</v>
      </c>
      <c r="L9" s="356"/>
      <c r="M9" s="181" t="s">
        <v>61</v>
      </c>
      <c r="N9" s="354"/>
      <c r="O9" s="181" t="s">
        <v>62</v>
      </c>
      <c r="P9" s="354"/>
      <c r="Q9" s="357"/>
    </row>
    <row r="10" spans="1:20" ht="21" customHeight="1">
      <c r="A10" s="130" t="s">
        <v>117</v>
      </c>
      <c r="B10" s="8"/>
      <c r="C10" s="142">
        <f>'سود اوراق بهادار و سپرده بانکی'!G41</f>
        <v>2996846237</v>
      </c>
      <c r="D10" s="142"/>
      <c r="E10" s="142">
        <f>'درآمد ناشی از تغییر قیمت اوراق '!I7</f>
        <v>483512348</v>
      </c>
      <c r="F10" s="142"/>
      <c r="G10" s="142">
        <v>0</v>
      </c>
      <c r="H10" s="142"/>
      <c r="I10" s="142">
        <f>C10+E10+G10</f>
        <v>3480358585</v>
      </c>
      <c r="J10" s="142"/>
      <c r="K10" s="142">
        <f>'سود اوراق بهادار و سپرده بانکی'!M41</f>
        <v>17737676159</v>
      </c>
      <c r="L10" s="142"/>
      <c r="M10" s="142">
        <f>'درآمد ناشی از تغییر قیمت اوراق '!Q7</f>
        <v>2421647855</v>
      </c>
      <c r="N10" s="142"/>
      <c r="O10" s="142">
        <v>0</v>
      </c>
      <c r="P10" s="142"/>
      <c r="Q10" s="142">
        <f>K10+M10+O10</f>
        <v>20159324014</v>
      </c>
      <c r="T10" s="154"/>
    </row>
    <row r="11" spans="1:20" ht="21" customHeight="1">
      <c r="A11" s="130" t="s">
        <v>106</v>
      </c>
      <c r="B11" s="8"/>
      <c r="C11" s="142">
        <v>0</v>
      </c>
      <c r="D11" s="142"/>
      <c r="E11" s="142">
        <v>0</v>
      </c>
      <c r="F11" s="142"/>
      <c r="G11" s="142">
        <v>0</v>
      </c>
      <c r="H11" s="142"/>
      <c r="I11" s="142">
        <f t="shared" ref="I11:I16" si="0">C11+E11+G11</f>
        <v>0</v>
      </c>
      <c r="J11" s="142"/>
      <c r="K11" s="142">
        <v>0</v>
      </c>
      <c r="L11" s="142"/>
      <c r="M11" s="142">
        <v>0</v>
      </c>
      <c r="N11" s="142"/>
      <c r="O11" s="142">
        <f>'درآمد ناشی ازفروش'!Q8</f>
        <v>270731644</v>
      </c>
      <c r="P11" s="142"/>
      <c r="Q11" s="142">
        <f t="shared" ref="Q11:Q16" si="1">K11+M11+O11</f>
        <v>270731644</v>
      </c>
      <c r="T11" s="154"/>
    </row>
    <row r="12" spans="1:20" ht="21" customHeight="1">
      <c r="A12" s="130" t="s">
        <v>100</v>
      </c>
      <c r="B12" s="8"/>
      <c r="C12" s="142">
        <v>0</v>
      </c>
      <c r="D12" s="142"/>
      <c r="E12" s="142">
        <v>0</v>
      </c>
      <c r="F12" s="142"/>
      <c r="G12" s="142">
        <v>0</v>
      </c>
      <c r="H12" s="142"/>
      <c r="I12" s="142">
        <f t="shared" si="0"/>
        <v>0</v>
      </c>
      <c r="J12" s="142"/>
      <c r="K12" s="142">
        <f>'سود اوراق بهادار و سپرده بانکی'!M39</f>
        <v>16073089312</v>
      </c>
      <c r="L12" s="142"/>
      <c r="M12" s="142">
        <v>0</v>
      </c>
      <c r="N12" s="142"/>
      <c r="O12" s="142">
        <f>'درآمد ناشی ازفروش'!Q10</f>
        <v>2650811049</v>
      </c>
      <c r="P12" s="142"/>
      <c r="Q12" s="142">
        <f t="shared" si="1"/>
        <v>18723900361</v>
      </c>
      <c r="T12" s="154"/>
    </row>
    <row r="13" spans="1:20" ht="21" customHeight="1">
      <c r="A13" s="130" t="s">
        <v>107</v>
      </c>
      <c r="B13" s="8"/>
      <c r="C13" s="142">
        <v>0</v>
      </c>
      <c r="D13" s="142"/>
      <c r="E13" s="142">
        <v>0</v>
      </c>
      <c r="F13" s="142"/>
      <c r="G13" s="142">
        <v>0</v>
      </c>
      <c r="H13" s="142"/>
      <c r="I13" s="142">
        <f t="shared" si="0"/>
        <v>0</v>
      </c>
      <c r="J13" s="142"/>
      <c r="K13" s="142">
        <v>0</v>
      </c>
      <c r="L13" s="142"/>
      <c r="M13" s="142">
        <v>0</v>
      </c>
      <c r="N13" s="142"/>
      <c r="O13" s="142">
        <f>'درآمد ناشی ازفروش'!Q9</f>
        <v>330243697</v>
      </c>
      <c r="P13" s="142"/>
      <c r="Q13" s="142">
        <f t="shared" si="1"/>
        <v>330243697</v>
      </c>
      <c r="T13" s="154"/>
    </row>
    <row r="14" spans="1:20" ht="21" customHeight="1">
      <c r="A14" s="130" t="s">
        <v>98</v>
      </c>
      <c r="B14" s="8"/>
      <c r="C14" s="142">
        <v>0</v>
      </c>
      <c r="D14" s="142"/>
      <c r="E14" s="142">
        <v>0</v>
      </c>
      <c r="F14" s="142"/>
      <c r="G14" s="142">
        <v>0</v>
      </c>
      <c r="H14" s="142"/>
      <c r="I14" s="142">
        <f t="shared" si="0"/>
        <v>0</v>
      </c>
      <c r="J14" s="142"/>
      <c r="K14" s="142">
        <f>'سود اوراق بهادار و سپرده بانکی'!M42</f>
        <v>1342418150</v>
      </c>
      <c r="L14" s="142"/>
      <c r="M14" s="142">
        <v>0</v>
      </c>
      <c r="N14" s="142"/>
      <c r="O14" s="142">
        <f>'درآمد ناشی ازفروش'!Q11</f>
        <v>351506075</v>
      </c>
      <c r="P14" s="142"/>
      <c r="Q14" s="142">
        <f t="shared" si="1"/>
        <v>1693924225</v>
      </c>
      <c r="T14" s="154"/>
    </row>
    <row r="15" spans="1:20" ht="21" customHeight="1">
      <c r="A15" s="130" t="s">
        <v>96</v>
      </c>
      <c r="B15" s="8"/>
      <c r="C15" s="142">
        <v>0</v>
      </c>
      <c r="D15" s="142"/>
      <c r="E15" s="142">
        <v>0</v>
      </c>
      <c r="F15" s="142"/>
      <c r="G15" s="142"/>
      <c r="H15" s="142"/>
      <c r="I15" s="142">
        <f t="shared" si="0"/>
        <v>0</v>
      </c>
      <c r="J15" s="142"/>
      <c r="K15" s="142">
        <v>0</v>
      </c>
      <c r="L15" s="142"/>
      <c r="M15" s="142">
        <v>0</v>
      </c>
      <c r="N15" s="142"/>
      <c r="O15" s="142">
        <f>'درآمد ناشی ازفروش'!Q7</f>
        <v>183166012</v>
      </c>
      <c r="P15" s="142"/>
      <c r="Q15" s="142">
        <f t="shared" si="1"/>
        <v>183166012</v>
      </c>
      <c r="T15" s="154"/>
    </row>
    <row r="16" spans="1:20" ht="21" customHeight="1">
      <c r="A16" s="130" t="s">
        <v>181</v>
      </c>
      <c r="B16" s="8"/>
      <c r="C16" s="142">
        <f>'سود اوراق بهادار و سپرده بانکی'!G40</f>
        <v>7090012160</v>
      </c>
      <c r="D16" s="142"/>
      <c r="E16" s="142">
        <f>'درآمد ناشی از تغییر قیمت اوراق '!I8</f>
        <v>1637997488</v>
      </c>
      <c r="F16" s="142"/>
      <c r="G16" s="142">
        <v>0</v>
      </c>
      <c r="H16" s="142"/>
      <c r="I16" s="142">
        <f t="shared" si="0"/>
        <v>8728009648</v>
      </c>
      <c r="J16" s="142"/>
      <c r="K16" s="142">
        <f>'سود اوراق بهادار و سپرده بانکی'!M40</f>
        <v>7090012160</v>
      </c>
      <c r="L16" s="142"/>
      <c r="M16" s="142">
        <f>'درآمد ناشی از تغییر قیمت اوراق '!Q8</f>
        <v>1637997488</v>
      </c>
      <c r="N16" s="142"/>
      <c r="O16" s="142">
        <v>0</v>
      </c>
      <c r="P16" s="142"/>
      <c r="Q16" s="142">
        <f t="shared" si="1"/>
        <v>8728009648</v>
      </c>
      <c r="T16" s="154"/>
    </row>
    <row r="17" spans="1:17" ht="21" customHeight="1" thickBot="1">
      <c r="A17" s="183" t="s">
        <v>2</v>
      </c>
      <c r="B17" s="184"/>
      <c r="C17" s="185">
        <f>SUM(C10:C16)</f>
        <v>10086858397</v>
      </c>
      <c r="D17" s="186">
        <f t="shared" ref="D17:P17" si="2">SUM(D10:D10)</f>
        <v>0</v>
      </c>
      <c r="E17" s="185">
        <f>SUM(E10:E16)</f>
        <v>2121509836</v>
      </c>
      <c r="F17" s="186">
        <f t="shared" si="2"/>
        <v>0</v>
      </c>
      <c r="G17" s="185">
        <f>SUM(G10:G16)</f>
        <v>0</v>
      </c>
      <c r="H17" s="186">
        <f t="shared" si="2"/>
        <v>0</v>
      </c>
      <c r="I17" s="185">
        <f>SUM(I10:I16)</f>
        <v>12208368233</v>
      </c>
      <c r="J17" s="186">
        <f t="shared" si="2"/>
        <v>0</v>
      </c>
      <c r="K17" s="185">
        <f>SUM(K10:K16)</f>
        <v>42243195781</v>
      </c>
      <c r="L17" s="186">
        <f t="shared" si="2"/>
        <v>0</v>
      </c>
      <c r="M17" s="185">
        <f>SUM(M10:M16)</f>
        <v>4059645343</v>
      </c>
      <c r="N17" s="186">
        <f t="shared" si="2"/>
        <v>0</v>
      </c>
      <c r="O17" s="185">
        <f>SUM(O10:O16)</f>
        <v>3786458477</v>
      </c>
      <c r="P17" s="186">
        <f t="shared" si="2"/>
        <v>0</v>
      </c>
      <c r="Q17" s="185">
        <f>SUM(Q10:Q16)</f>
        <v>50089299601</v>
      </c>
    </row>
    <row r="18" spans="1:17" ht="22.5" thickTop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s="142" customFormat="1"/>
    <row r="20" spans="1:17" s="142" customFormat="1"/>
    <row r="21" spans="1:17" s="142" customFormat="1" ht="27">
      <c r="B21" s="221"/>
      <c r="C21" s="221"/>
      <c r="D21" s="221"/>
      <c r="E21" s="221"/>
      <c r="F21" s="221"/>
      <c r="G21" s="221"/>
      <c r="H21" s="221"/>
      <c r="I21" s="222"/>
      <c r="J21" s="221"/>
      <c r="K21" s="221"/>
      <c r="L21" s="221"/>
      <c r="M21" s="221"/>
      <c r="O21" s="221"/>
    </row>
    <row r="22" spans="1:17">
      <c r="C22" s="154"/>
      <c r="E22" s="154"/>
      <c r="I22" s="154"/>
      <c r="O22" s="154"/>
    </row>
    <row r="23" spans="1:17">
      <c r="O23" s="187"/>
      <c r="Q23" s="187"/>
    </row>
    <row r="24" spans="1:17">
      <c r="O24" s="154"/>
      <c r="Q24" s="154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44"/>
  <sheetViews>
    <sheetView rightToLeft="1" view="pageBreakPreview" topLeftCell="A34" zoomScaleNormal="100" zoomScaleSheetLayoutView="100" workbookViewId="0">
      <selection activeCell="P10" sqref="P10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3" customWidth="1"/>
    <col min="6" max="6" width="1.42578125" style="143" customWidth="1"/>
    <col min="7" max="7" width="21.7109375" style="143" customWidth="1"/>
    <col min="8" max="8" width="1.42578125" style="143" customWidth="1"/>
    <col min="9" max="9" width="19.5703125" style="143" customWidth="1"/>
    <col min="10" max="10" width="1.28515625" style="7" customWidth="1"/>
    <col min="11" max="11" width="22" style="7" customWidth="1"/>
    <col min="12" max="12" width="0.7109375" style="7" customWidth="1"/>
    <col min="13" max="13" width="11.285156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2" ht="22.5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</row>
    <row r="3" spans="1:12" ht="22.5">
      <c r="A3" s="322" t="str">
        <f>' سهام'!A3:W3</f>
        <v>برای ماه منتهی به 1401/08/30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</row>
    <row r="4" spans="1:12">
      <c r="A4" s="305" t="s">
        <v>30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2" ht="22.5" thickBot="1">
      <c r="A5" s="122"/>
      <c r="B5" s="122"/>
      <c r="C5" s="122"/>
      <c r="D5" s="10"/>
      <c r="E5" s="123"/>
      <c r="F5" s="123"/>
      <c r="G5" s="123"/>
      <c r="H5" s="123"/>
      <c r="I5" s="123"/>
      <c r="J5" s="122"/>
      <c r="K5" s="122"/>
      <c r="L5" s="122"/>
    </row>
    <row r="6" spans="1:12" ht="37.5" customHeight="1" thickBot="1">
      <c r="A6" s="358" t="s">
        <v>20</v>
      </c>
      <c r="B6" s="358"/>
      <c r="C6" s="358"/>
      <c r="D6" s="127"/>
      <c r="E6" s="359" t="s">
        <v>166</v>
      </c>
      <c r="F6" s="359"/>
      <c r="G6" s="359"/>
      <c r="H6" s="359"/>
      <c r="I6" s="358" t="s">
        <v>178</v>
      </c>
      <c r="J6" s="358"/>
      <c r="K6" s="358"/>
      <c r="L6" s="358"/>
    </row>
    <row r="7" spans="1:12" ht="37.5">
      <c r="A7" s="188" t="s">
        <v>16</v>
      </c>
      <c r="B7" s="127"/>
      <c r="C7" s="188" t="s">
        <v>9</v>
      </c>
      <c r="D7" s="180"/>
      <c r="E7" s="189" t="s">
        <v>17</v>
      </c>
      <c r="F7" s="190"/>
      <c r="G7" s="189" t="s">
        <v>18</v>
      </c>
      <c r="H7" s="191"/>
      <c r="I7" s="189" t="s">
        <v>17</v>
      </c>
      <c r="J7" s="127"/>
      <c r="K7" s="188" t="s">
        <v>18</v>
      </c>
      <c r="L7" s="127"/>
    </row>
    <row r="8" spans="1:12">
      <c r="A8" s="192" t="s">
        <v>123</v>
      </c>
      <c r="B8" s="127"/>
      <c r="C8" s="229" t="s">
        <v>205</v>
      </c>
      <c r="D8" s="180"/>
      <c r="E8" s="134">
        <f>'سود اوراق بهادار و سپرده بانکی'!K7</f>
        <v>363945204</v>
      </c>
      <c r="F8" s="190"/>
      <c r="G8" s="193">
        <f>E8/E40</f>
        <v>1.2712177874176106E-2</v>
      </c>
      <c r="H8" s="261"/>
      <c r="I8" s="134">
        <f>'سود اوراق بهادار و سپرده بانکی'!Q7</f>
        <v>1401882070.7391305</v>
      </c>
      <c r="J8" s="127"/>
      <c r="K8" s="193">
        <f>I8/I40</f>
        <v>1.4844855520539798E-2</v>
      </c>
      <c r="L8" s="127"/>
    </row>
    <row r="9" spans="1:12">
      <c r="A9" s="192" t="s">
        <v>122</v>
      </c>
      <c r="B9" s="127"/>
      <c r="C9" s="229" t="s">
        <v>206</v>
      </c>
      <c r="D9" s="180"/>
      <c r="E9" s="134">
        <f>'سود اوراق بهادار و سپرده بانکی'!K8</f>
        <v>2684939179.304348</v>
      </c>
      <c r="F9" s="190"/>
      <c r="G9" s="193">
        <f>E9/E40</f>
        <v>9.3781767292257776E-2</v>
      </c>
      <c r="H9" s="261"/>
      <c r="I9" s="134">
        <f>'سود اوراق بهادار و سپرده بانکی'!Q8</f>
        <v>10958146176.826086</v>
      </c>
      <c r="J9" s="127"/>
      <c r="K9" s="193">
        <f>I9/I40</f>
        <v>0.11603836026105342</v>
      </c>
      <c r="L9" s="127"/>
    </row>
    <row r="10" spans="1:12">
      <c r="A10" s="192" t="s">
        <v>145</v>
      </c>
      <c r="B10" s="8"/>
      <c r="C10" s="229" t="s">
        <v>146</v>
      </c>
      <c r="D10" s="8"/>
      <c r="E10" s="134">
        <f>'سود اوراق بهادار و سپرده بانکی'!K9</f>
        <v>4653716774.086957</v>
      </c>
      <c r="F10" s="8"/>
      <c r="G10" s="193">
        <f>E10/E40</f>
        <v>0.16254885284387596</v>
      </c>
      <c r="H10" s="8"/>
      <c r="I10" s="134">
        <f>'سود اوراق بهادار و سپرده بانکی'!Q9</f>
        <v>13766738766</v>
      </c>
      <c r="J10" s="8"/>
      <c r="K10" s="193">
        <f>I10/I40</f>
        <v>0.14577920085855331</v>
      </c>
      <c r="L10" s="127"/>
    </row>
    <row r="11" spans="1:12">
      <c r="A11" s="192" t="s">
        <v>193</v>
      </c>
      <c r="B11" s="8"/>
      <c r="C11" s="229" t="s">
        <v>203</v>
      </c>
      <c r="D11" s="8"/>
      <c r="E11" s="134">
        <f>'سود اوراق بهادار و سپرده بانکی'!K10</f>
        <v>491931028.30434781</v>
      </c>
      <c r="F11" s="8"/>
      <c r="G11" s="193">
        <f>E11/E40</f>
        <v>1.7182572169933664E-2</v>
      </c>
      <c r="H11" s="8"/>
      <c r="I11" s="134">
        <f>'سود اوراق بهادار و سپرده بانکی'!Q10</f>
        <v>491931028.30434781</v>
      </c>
      <c r="J11" s="8"/>
      <c r="K11" s="193">
        <f>I11/I40</f>
        <v>5.2091721505492673E-3</v>
      </c>
      <c r="L11" s="127"/>
    </row>
    <row r="12" spans="1:12">
      <c r="A12" s="192" t="s">
        <v>190</v>
      </c>
      <c r="B12" s="8"/>
      <c r="C12" s="229" t="s">
        <v>200</v>
      </c>
      <c r="D12" s="8"/>
      <c r="E12" s="134">
        <f>'سود اوراق بهادار و سپرده بانکی'!K11</f>
        <v>89004927.391304344</v>
      </c>
      <c r="F12" s="8"/>
      <c r="G12" s="193">
        <f>E12/E40</f>
        <v>3.1088374190428678E-3</v>
      </c>
      <c r="H12" s="8"/>
      <c r="I12" s="134">
        <f>'سود اوراق بهادار و سپرده بانکی'!Q11</f>
        <v>89004927.391304344</v>
      </c>
      <c r="J12" s="8"/>
      <c r="K12" s="193">
        <f>I12/I40</f>
        <v>9.4249389111840355E-4</v>
      </c>
      <c r="L12" s="127"/>
    </row>
    <row r="13" spans="1:12">
      <c r="A13" s="192" t="s">
        <v>189</v>
      </c>
      <c r="B13" s="8"/>
      <c r="C13" s="229" t="s">
        <v>199</v>
      </c>
      <c r="D13" s="8"/>
      <c r="E13" s="134">
        <f>'سود اوراق بهادار و سپرده بانکی'!K12</f>
        <v>62354776.826086953</v>
      </c>
      <c r="F13" s="8"/>
      <c r="G13" s="193">
        <f>E13/E40</f>
        <v>2.1779790078447401E-3</v>
      </c>
      <c r="H13" s="8"/>
      <c r="I13" s="134">
        <f>'سود اوراق بهادار و سپرده بانکی'!Q12</f>
        <v>62354776.826086953</v>
      </c>
      <c r="J13" s="8"/>
      <c r="K13" s="193">
        <f>I13/I40</f>
        <v>6.6028924423772964E-4</v>
      </c>
      <c r="L13" s="127"/>
    </row>
    <row r="14" spans="1:12">
      <c r="A14" s="192" t="s">
        <v>192</v>
      </c>
      <c r="B14" s="8"/>
      <c r="C14" s="229" t="s">
        <v>202</v>
      </c>
      <c r="D14" s="8"/>
      <c r="E14" s="134">
        <f>'سود اوراق بهادار و سپرده بانکی'!K13</f>
        <v>126380134.69565217</v>
      </c>
      <c r="F14" s="8"/>
      <c r="G14" s="193">
        <f>E14/E40</f>
        <v>4.414309446466742E-3</v>
      </c>
      <c r="H14" s="8"/>
      <c r="I14" s="134">
        <f>'سود اوراق بهادار و سپرده بانکی'!Q13</f>
        <v>126380134.69565217</v>
      </c>
      <c r="J14" s="8"/>
      <c r="K14" s="193">
        <f>I14/I40</f>
        <v>1.3382686599552273E-3</v>
      </c>
      <c r="L14" s="127"/>
    </row>
    <row r="15" spans="1:12">
      <c r="A15" s="192" t="s">
        <v>186</v>
      </c>
      <c r="B15" s="8"/>
      <c r="C15" s="131" t="s">
        <v>196</v>
      </c>
      <c r="D15" s="8"/>
      <c r="E15" s="134">
        <f>'سود اوراق بهادار و سپرده بانکی'!K14</f>
        <v>26413146.739130434</v>
      </c>
      <c r="F15" s="8"/>
      <c r="G15" s="193">
        <f>E15/E40</f>
        <v>9.2258014633582225E-4</v>
      </c>
      <c r="H15" s="8"/>
      <c r="I15" s="134">
        <f>'سود اوراق بهادار و سپرده بانکی'!Q14</f>
        <v>26413146.739130434</v>
      </c>
      <c r="J15" s="8"/>
      <c r="K15" s="193">
        <f>I15/I40</f>
        <v>2.7969495820606157E-4</v>
      </c>
      <c r="L15" s="127"/>
    </row>
    <row r="16" spans="1:12">
      <c r="A16" s="192" t="s">
        <v>124</v>
      </c>
      <c r="B16" s="8"/>
      <c r="C16" s="229" t="s">
        <v>204</v>
      </c>
      <c r="D16" s="8"/>
      <c r="E16" s="134">
        <f>'سود اوراق بهادار و سپرده بانکی'!K15</f>
        <v>2363141347.6521702</v>
      </c>
      <c r="F16" s="8"/>
      <c r="G16" s="193">
        <f>E16/E40</f>
        <v>8.2541747557070777E-2</v>
      </c>
      <c r="H16" s="8"/>
      <c r="I16" s="134">
        <f>'سود اوراق بهادار و سپرده بانکی'!Q15</f>
        <v>7487587519.47826</v>
      </c>
      <c r="J16" s="8"/>
      <c r="K16" s="193">
        <f>I16/I40</f>
        <v>7.9287806901936986E-2</v>
      </c>
      <c r="L16" s="127"/>
    </row>
    <row r="17" spans="1:12">
      <c r="A17" s="192" t="s">
        <v>103</v>
      </c>
      <c r="B17" s="8"/>
      <c r="C17" s="229" t="s">
        <v>105</v>
      </c>
      <c r="D17" s="8"/>
      <c r="E17" s="134">
        <f>'سود اوراق بهادار و سپرده بانکی'!K16</f>
        <v>0</v>
      </c>
      <c r="F17" s="8"/>
      <c r="G17" s="193">
        <f>E17/E40</f>
        <v>0</v>
      </c>
      <c r="H17" s="8"/>
      <c r="I17" s="134">
        <f>'سود اوراق بهادار و سپرده بانکی'!Q16</f>
        <v>8425606196.5714283</v>
      </c>
      <c r="J17" s="8"/>
      <c r="K17" s="193">
        <f>I17/I40</f>
        <v>8.9220704987775429E-2</v>
      </c>
      <c r="L17" s="127"/>
    </row>
    <row r="18" spans="1:12">
      <c r="A18" s="192" t="s">
        <v>121</v>
      </c>
      <c r="B18" s="8"/>
      <c r="C18" s="229" t="s">
        <v>125</v>
      </c>
      <c r="D18" s="8"/>
      <c r="E18" s="134">
        <f>'سود اوراق بهادار و سپرده بانکی'!K17</f>
        <v>0</v>
      </c>
      <c r="F18" s="8"/>
      <c r="G18" s="193">
        <f>E18/E40</f>
        <v>0</v>
      </c>
      <c r="H18" s="8"/>
      <c r="I18" s="134">
        <f>'سود اوراق بهادار و سپرده بانکی'!Q17</f>
        <v>949758907.09090912</v>
      </c>
      <c r="J18" s="8"/>
      <c r="K18" s="193">
        <f>I18/I40</f>
        <v>1.0057218113701055E-2</v>
      </c>
      <c r="L18" s="127"/>
    </row>
    <row r="19" spans="1:12">
      <c r="A19" s="192" t="s">
        <v>133</v>
      </c>
      <c r="B19" s="8"/>
      <c r="C19" s="229" t="s">
        <v>140</v>
      </c>
      <c r="D19" s="8"/>
      <c r="E19" s="134">
        <f>'سود اوراق بهادار و سپرده بانکی'!K18</f>
        <v>103561654.69565217</v>
      </c>
      <c r="F19" s="8"/>
      <c r="G19" s="193">
        <f>E19/E40</f>
        <v>3.6172867809933706E-3</v>
      </c>
      <c r="H19" s="8"/>
      <c r="I19" s="134">
        <f>'سود اوراق بهادار و سپرده بانکی'!Q18</f>
        <v>1703288692.3043478</v>
      </c>
      <c r="J19" s="8"/>
      <c r="K19" s="193">
        <f>I19/I40</f>
        <v>1.8036520385552736E-2</v>
      </c>
      <c r="L19" s="127"/>
    </row>
    <row r="20" spans="1:12">
      <c r="A20" s="192" t="s">
        <v>129</v>
      </c>
      <c r="B20" s="8"/>
      <c r="C20" s="230" t="s">
        <v>136</v>
      </c>
      <c r="D20" s="8"/>
      <c r="E20" s="134">
        <f>'سود اوراق بهادار و سپرده بانکی'!K19</f>
        <v>713968768.95652175</v>
      </c>
      <c r="F20" s="8"/>
      <c r="G20" s="193">
        <f>E20/E40</f>
        <v>2.4938089272312124E-2</v>
      </c>
      <c r="H20" s="8"/>
      <c r="I20" s="134">
        <f>'سود اوراق بهادار و سپرده بانکی'!Q19</f>
        <v>2370141731.347826</v>
      </c>
      <c r="J20" s="8"/>
      <c r="K20" s="193">
        <f>I20/I40</f>
        <v>2.5097982419098809E-2</v>
      </c>
      <c r="L20" s="127"/>
    </row>
    <row r="21" spans="1:12">
      <c r="A21" s="192" t="s">
        <v>135</v>
      </c>
      <c r="B21" s="8"/>
      <c r="C21" s="229" t="s">
        <v>142</v>
      </c>
      <c r="D21" s="8"/>
      <c r="E21" s="134">
        <f>'سود اوراق بهادار و سپرده بانکی'!K20</f>
        <v>258904107.39130434</v>
      </c>
      <c r="F21" s="8"/>
      <c r="G21" s="193">
        <f>E21/E40</f>
        <v>9.0432159273983823E-3</v>
      </c>
      <c r="H21" s="8"/>
      <c r="I21" s="134">
        <f>'سود اوراق بهادار و سپرده بانکی'!Q20</f>
        <v>3538356163.826087</v>
      </c>
      <c r="J21" s="8"/>
      <c r="K21" s="193">
        <f>I21/I40</f>
        <v>3.7468476934379803E-2</v>
      </c>
      <c r="L21" s="127"/>
    </row>
    <row r="22" spans="1:12">
      <c r="A22" s="192" t="s">
        <v>130</v>
      </c>
      <c r="B22" s="8"/>
      <c r="C22" s="229" t="s">
        <v>137</v>
      </c>
      <c r="D22" s="8"/>
      <c r="E22" s="134">
        <f>'سود اوراق بهادار و سپرده بانکی'!K21</f>
        <v>221917808.34782609</v>
      </c>
      <c r="F22" s="8"/>
      <c r="G22" s="193">
        <f>E22/E40</f>
        <v>7.7513280080615888E-3</v>
      </c>
      <c r="H22" s="8"/>
      <c r="I22" s="134">
        <f>'سود اوراق بهادار و سپرده بانکی'!Q21</f>
        <v>472950285.65217394</v>
      </c>
      <c r="J22" s="8"/>
      <c r="K22" s="193">
        <f>I22/I40</f>
        <v>5.0081806490348E-3</v>
      </c>
      <c r="L22" s="127"/>
    </row>
    <row r="23" spans="1:12">
      <c r="A23" s="192" t="s">
        <v>131</v>
      </c>
      <c r="B23" s="8"/>
      <c r="C23" s="229" t="s">
        <v>138</v>
      </c>
      <c r="D23" s="8"/>
      <c r="E23" s="134">
        <f>'سود اوراق بهادار و سپرده بانکی'!K22</f>
        <v>946849314.52173913</v>
      </c>
      <c r="F23" s="8"/>
      <c r="G23" s="193">
        <f>E23/E40</f>
        <v>3.3072332796126265E-2</v>
      </c>
      <c r="H23" s="8"/>
      <c r="I23" s="134">
        <f>'سود اوراق بهادار و سپرده بانکی'!Q22</f>
        <v>1956098174.7391305</v>
      </c>
      <c r="J23" s="8"/>
      <c r="K23" s="193">
        <f>I23/I40</f>
        <v>2.0713578833834408E-2</v>
      </c>
      <c r="L23" s="127"/>
    </row>
    <row r="24" spans="1:12">
      <c r="A24" s="192" t="s">
        <v>152</v>
      </c>
      <c r="B24" s="8"/>
      <c r="C24" s="229" t="s">
        <v>153</v>
      </c>
      <c r="D24" s="8"/>
      <c r="E24" s="134">
        <f>'سود اوراق بهادار و سپرده بانکی'!K23</f>
        <v>1257534245.7391305</v>
      </c>
      <c r="F24" s="8"/>
      <c r="G24" s="193">
        <f>E24/E40</f>
        <v>4.3924191991011136E-2</v>
      </c>
      <c r="H24" s="8"/>
      <c r="I24" s="134">
        <f>'سود اوراق بهادار و سپرده بانکی'!Q23</f>
        <v>2386586384.130435</v>
      </c>
      <c r="J24" s="8"/>
      <c r="K24" s="193">
        <f>I24/I40</f>
        <v>2.5272118674735892E-2</v>
      </c>
      <c r="L24" s="127"/>
    </row>
    <row r="25" spans="1:12">
      <c r="A25" s="192" t="s">
        <v>147</v>
      </c>
      <c r="B25" s="8"/>
      <c r="C25" s="229" t="s">
        <v>169</v>
      </c>
      <c r="D25" s="8"/>
      <c r="E25" s="134">
        <f>'سود اوراق بهادار و سپرده بانکی'!K24</f>
        <v>278136986.0869565</v>
      </c>
      <c r="F25" s="8"/>
      <c r="G25" s="193">
        <f>E25/E40</f>
        <v>9.7149977569827677E-3</v>
      </c>
      <c r="H25" s="8"/>
      <c r="I25" s="134">
        <f>'سود اوراق بهادار و سپرده بانکی'!Q24</f>
        <v>480796859.47826087</v>
      </c>
      <c r="J25" s="8"/>
      <c r="K25" s="193">
        <f>I25/I40</f>
        <v>5.0912698454877491E-3</v>
      </c>
      <c r="L25" s="127"/>
    </row>
    <row r="26" spans="1:12">
      <c r="A26" s="192" t="s">
        <v>158</v>
      </c>
      <c r="B26" s="8"/>
      <c r="C26" s="229" t="s">
        <v>170</v>
      </c>
      <c r="D26" s="8"/>
      <c r="E26" s="134">
        <f>'سود اوراق بهادار و سپرده بانکی'!K25</f>
        <v>147945204.78260869</v>
      </c>
      <c r="F26" s="8"/>
      <c r="G26" s="193">
        <f>E26/E40</f>
        <v>5.1675519780387908E-3</v>
      </c>
      <c r="H26" s="8"/>
      <c r="I26" s="134">
        <f>'سود اوراق بهادار و سپرده بانکی'!Q25</f>
        <v>250760615.86956522</v>
      </c>
      <c r="J26" s="8"/>
      <c r="K26" s="193">
        <f>I26/I40</f>
        <v>2.6553625233701828E-3</v>
      </c>
      <c r="L26" s="127"/>
    </row>
    <row r="27" spans="1:12">
      <c r="A27" s="192" t="s">
        <v>154</v>
      </c>
      <c r="B27" s="8"/>
      <c r="C27" s="229" t="s">
        <v>155</v>
      </c>
      <c r="D27" s="8"/>
      <c r="E27" s="134">
        <f>'سود اوراق بهادار و سپرده بانکی'!K26</f>
        <v>1361095890.2608695</v>
      </c>
      <c r="F27" s="8"/>
      <c r="G27" s="193">
        <f>E27/E40</f>
        <v>4.7541478416641685E-2</v>
      </c>
      <c r="H27" s="8"/>
      <c r="I27" s="134">
        <f>'سود اوراق بهادار و سپرده بانکی'!Q26</f>
        <v>2261232768.6086955</v>
      </c>
      <c r="J27" s="8"/>
      <c r="K27" s="193">
        <f>I27/I40</f>
        <v>2.3944720065224894E-2</v>
      </c>
      <c r="L27" s="127"/>
    </row>
    <row r="28" spans="1:12">
      <c r="A28" s="192" t="s">
        <v>164</v>
      </c>
      <c r="B28" s="8"/>
      <c r="C28" s="229" t="s">
        <v>165</v>
      </c>
      <c r="D28" s="8"/>
      <c r="E28" s="134">
        <f>'سود اوراق بهادار و سپرده بانکی'!K27</f>
        <v>305635417.26086956</v>
      </c>
      <c r="F28" s="8"/>
      <c r="G28" s="193">
        <f>E28/E40</f>
        <v>1.0675485612026936E-2</v>
      </c>
      <c r="H28" s="8"/>
      <c r="I28" s="134">
        <f>'سود اوراق بهادار و سپرده بانکی'!Q27</f>
        <v>442065523.04347825</v>
      </c>
      <c r="J28" s="8"/>
      <c r="K28" s="193">
        <f>I28/I40</f>
        <v>4.6811347096637887E-3</v>
      </c>
      <c r="L28" s="127"/>
    </row>
    <row r="29" spans="1:12">
      <c r="A29" s="192" t="s">
        <v>156</v>
      </c>
      <c r="B29" s="8"/>
      <c r="C29" s="229" t="s">
        <v>157</v>
      </c>
      <c r="D29" s="8"/>
      <c r="E29" s="134">
        <f>'سود اوراق بهادار و سپرده بانکی'!K28</f>
        <v>1375289328.1304348</v>
      </c>
      <c r="F29" s="8"/>
      <c r="G29" s="193">
        <f>E29/E40</f>
        <v>4.8037238505965404E-2</v>
      </c>
      <c r="H29" s="8"/>
      <c r="I29" s="134">
        <f>'سود اوراق بهادار و سپرده بانکی'!Q28</f>
        <v>1900679085.0434783</v>
      </c>
      <c r="J29" s="8"/>
      <c r="K29" s="193">
        <f>I29/I40</f>
        <v>2.0126733194829952E-2</v>
      </c>
      <c r="L29" s="127"/>
    </row>
    <row r="30" spans="1:12">
      <c r="A30" s="192" t="s">
        <v>148</v>
      </c>
      <c r="B30" s="8"/>
      <c r="C30" s="229" t="s">
        <v>149</v>
      </c>
      <c r="D30" s="8"/>
      <c r="E30" s="134">
        <f>'سود اوراق بهادار و سپرده بانکی'!K29</f>
        <v>351453894.17391306</v>
      </c>
      <c r="F30" s="8"/>
      <c r="G30" s="193">
        <f>E30/E40</f>
        <v>1.2275871115231535E-2</v>
      </c>
      <c r="H30" s="8"/>
      <c r="I30" s="134">
        <f>'سود اوراق بهادار و سپرده بانکی'!Q29</f>
        <v>474433031.17391306</v>
      </c>
      <c r="J30" s="8"/>
      <c r="K30" s="193">
        <f>I30/I40</f>
        <v>5.023881786458107E-3</v>
      </c>
      <c r="L30" s="127"/>
    </row>
    <row r="31" spans="1:12">
      <c r="A31" s="192" t="s">
        <v>150</v>
      </c>
      <c r="B31" s="8"/>
      <c r="C31" s="229" t="s">
        <v>151</v>
      </c>
      <c r="D31" s="8"/>
      <c r="E31" s="134">
        <f>'سود اوراق بهادار و سپرده بانکی'!K30</f>
        <v>261821887.21739131</v>
      </c>
      <c r="F31" s="8"/>
      <c r="G31" s="193">
        <f>E31/E40</f>
        <v>9.1451305445969105E-3</v>
      </c>
      <c r="H31" s="8"/>
      <c r="I31" s="134">
        <f>'سود اوراق بهادار و سپرده بانکی'!Q30</f>
        <v>319942771</v>
      </c>
      <c r="J31" s="8"/>
      <c r="K31" s="193">
        <f>I31/I40</f>
        <v>3.3879484654739996E-3</v>
      </c>
      <c r="L31" s="127"/>
    </row>
    <row r="32" spans="1:12">
      <c r="A32" s="192" t="s">
        <v>162</v>
      </c>
      <c r="B32" s="8"/>
      <c r="C32" s="229" t="s">
        <v>163</v>
      </c>
      <c r="D32" s="8"/>
      <c r="E32" s="134">
        <f>'سود اوراق بهادار و سپرده بانکی'!K31</f>
        <v>924876831.13043475</v>
      </c>
      <c r="F32" s="8"/>
      <c r="G32" s="193">
        <f>E32/E40</f>
        <v>3.2304859797065558E-2</v>
      </c>
      <c r="H32" s="8"/>
      <c r="I32" s="134">
        <f>'سود اوراق بهادار و سپرده بانکی'!Q31</f>
        <v>924876831.13043475</v>
      </c>
      <c r="J32" s="8"/>
      <c r="K32" s="193">
        <f>I32/I40</f>
        <v>9.793736020310995E-3</v>
      </c>
      <c r="L32" s="127"/>
    </row>
    <row r="33" spans="1:13">
      <c r="A33" s="192" t="s">
        <v>187</v>
      </c>
      <c r="C33" s="229" t="s">
        <v>197</v>
      </c>
      <c r="E33" s="134">
        <f>'سود اوراق بهادار و سپرده بانکی'!K32</f>
        <v>689855400</v>
      </c>
      <c r="G33" s="193">
        <f>E33/E40</f>
        <v>2.4095837658739714E-2</v>
      </c>
      <c r="I33" s="134">
        <f>'سود اوراق بهادار و سپرده بانکی'!Q32</f>
        <v>689855400</v>
      </c>
      <c r="K33" s="193">
        <f>I33/I40</f>
        <v>7.3050393872751453E-3</v>
      </c>
      <c r="L33" s="127"/>
    </row>
    <row r="34" spans="1:13">
      <c r="A34" s="132" t="s">
        <v>188</v>
      </c>
      <c r="B34" s="8"/>
      <c r="C34" s="229" t="s">
        <v>198</v>
      </c>
      <c r="D34" s="8"/>
      <c r="E34" s="134">
        <f>'سود اوراق بهادار و سپرده بانکی'!K33</f>
        <v>571627094.52173913</v>
      </c>
      <c r="F34" s="8"/>
      <c r="G34" s="193">
        <f>E34/E40</f>
        <v>1.9966262018001002E-2</v>
      </c>
      <c r="H34" s="8"/>
      <c r="I34" s="134">
        <f>'سود اوراق بهادار و سپرده بانکی'!Q33</f>
        <v>571627094.52173913</v>
      </c>
      <c r="J34" s="8"/>
      <c r="K34" s="193">
        <f>I34/I40</f>
        <v>6.0530923441564086E-3</v>
      </c>
      <c r="L34" s="127"/>
    </row>
    <row r="35" spans="1:13">
      <c r="A35" s="192" t="s">
        <v>191</v>
      </c>
      <c r="B35" s="8"/>
      <c r="C35" s="229" t="s">
        <v>169</v>
      </c>
      <c r="D35" s="8"/>
      <c r="E35" s="134">
        <f>'سود اوراق بهادار و سپرده بانکی'!K34</f>
        <v>2056382639.6086957</v>
      </c>
      <c r="F35" s="8"/>
      <c r="G35" s="193">
        <f>E35/E40</f>
        <v>7.1827026719312168E-2</v>
      </c>
      <c r="H35" s="8"/>
      <c r="I35" s="134">
        <f>'سود اوراق بهادار و سپرده بانکی'!Q34</f>
        <v>2056382639.6086957</v>
      </c>
      <c r="J35" s="8"/>
      <c r="K35" s="193">
        <f>I35/I40</f>
        <v>2.1775514372505241E-2</v>
      </c>
      <c r="L35" s="127"/>
    </row>
    <row r="36" spans="1:13">
      <c r="A36" s="192" t="s">
        <v>102</v>
      </c>
      <c r="B36" s="8"/>
      <c r="C36" s="229" t="s">
        <v>207</v>
      </c>
      <c r="D36" s="8"/>
      <c r="E36" s="134">
        <f>'سود اوراق بهادار و سپرده بانکی'!K35</f>
        <v>3293664542.1739101</v>
      </c>
      <c r="F36" s="8"/>
      <c r="G36" s="193">
        <f>E36/E40</f>
        <v>0.11504382818568906</v>
      </c>
      <c r="H36" s="8"/>
      <c r="I36" s="134">
        <f>'سود اوراق بهادار و سپرده بانکی'!Q35</f>
        <v>7964730046.8593979</v>
      </c>
      <c r="J36" s="8"/>
      <c r="K36" s="193">
        <f>I36/I40</f>
        <v>8.4340380174340479E-2</v>
      </c>
      <c r="L36" s="127"/>
    </row>
    <row r="37" spans="1:13">
      <c r="A37" s="192" t="s">
        <v>134</v>
      </c>
      <c r="B37" s="8"/>
      <c r="C37" s="229" t="s">
        <v>141</v>
      </c>
      <c r="D37" s="8"/>
      <c r="E37" s="134">
        <f>'سود اوراق بهادار و سپرده بانکی'!K36</f>
        <v>2646575342</v>
      </c>
      <c r="F37" s="8"/>
      <c r="G37" s="193">
        <f>E37/E40</f>
        <v>9.2441763581839809E-2</v>
      </c>
      <c r="H37" s="8"/>
      <c r="I37" s="134">
        <f>'سود اوراق بهادار و سپرده بانکی'!Q36</f>
        <v>7669301649</v>
      </c>
      <c r="J37" s="8"/>
      <c r="K37" s="193">
        <f>I37/I40</f>
        <v>8.1212020111517902E-2</v>
      </c>
      <c r="L37" s="127"/>
    </row>
    <row r="38" spans="1:13" ht="27" customHeight="1">
      <c r="A38" s="192" t="s">
        <v>132</v>
      </c>
      <c r="B38" s="8"/>
      <c r="C38" s="229" t="s">
        <v>141</v>
      </c>
      <c r="D38" s="8"/>
      <c r="E38" s="134">
        <f>'سود اوراق بهادار و سپرده بانکی'!K37</f>
        <v>6575</v>
      </c>
      <c r="F38" s="8"/>
      <c r="G38" s="193">
        <f>E38/E40</f>
        <v>2.2965701595756678E-7</v>
      </c>
      <c r="H38" s="8"/>
      <c r="I38" s="134">
        <f>'سود اوراق بهادار و سپرده بانکی'!Q37</f>
        <v>13370</v>
      </c>
      <c r="J38" s="8"/>
      <c r="K38" s="193">
        <f>I38/I40</f>
        <v>1.4157804172855455E-7</v>
      </c>
      <c r="L38" s="127"/>
      <c r="M38" s="154"/>
    </row>
    <row r="39" spans="1:13" ht="27" customHeight="1" thickBot="1">
      <c r="A39" s="192" t="s">
        <v>91</v>
      </c>
      <c r="B39" s="8"/>
      <c r="C39" s="229" t="s">
        <v>92</v>
      </c>
      <c r="D39" s="8"/>
      <c r="E39" s="270">
        <f>'سود اوراق بهادار و سپرده بانکی'!K38</f>
        <v>720606</v>
      </c>
      <c r="F39" s="8"/>
      <c r="G39" s="193">
        <f>E39/E40</f>
        <v>2.5169919945417243E-5</v>
      </c>
      <c r="H39" s="8"/>
      <c r="I39" s="270">
        <f>'سود اوراق بهادار و سپرده بانکی'!Q38</f>
        <v>12215625547</v>
      </c>
      <c r="J39" s="8"/>
      <c r="K39" s="193">
        <f>I39/I40</f>
        <v>0.12935410197708025</v>
      </c>
      <c r="L39" s="127"/>
      <c r="M39" s="154"/>
    </row>
    <row r="40" spans="1:13" s="227" customFormat="1" ht="22.5" thickBot="1">
      <c r="A40" s="264" t="s">
        <v>2</v>
      </c>
      <c r="B40" s="184"/>
      <c r="C40" s="7"/>
      <c r="D40" s="264"/>
      <c r="E40" s="266">
        <f>SUM(E8:E39)</f>
        <v>28629650056.999992</v>
      </c>
      <c r="F40" s="8"/>
      <c r="G40" s="265">
        <f>SUM(G8:G39)</f>
        <v>0.99999999999999989</v>
      </c>
      <c r="H40" s="8"/>
      <c r="I40" s="266">
        <f>SUM(I8:I39)</f>
        <v>94435548315</v>
      </c>
      <c r="J40" s="8"/>
      <c r="K40" s="265">
        <f>SUM(K8:K39)</f>
        <v>1</v>
      </c>
      <c r="L40" s="127"/>
    </row>
    <row r="41" spans="1:13" ht="22.5" thickTop="1">
      <c r="F41" s="8"/>
      <c r="H41" s="8"/>
      <c r="J41" s="8"/>
    </row>
    <row r="42" spans="1:13">
      <c r="E42" s="262"/>
    </row>
    <row r="43" spans="1:13">
      <c r="E43" s="263"/>
      <c r="I43" s="142"/>
    </row>
    <row r="44" spans="1:13">
      <c r="E44" s="262"/>
    </row>
  </sheetData>
  <autoFilter ref="A7:L7" xr:uid="{00000000-0009-0000-0000-00000C000000}">
    <sortState xmlns:xlrd2="http://schemas.microsoft.com/office/spreadsheetml/2017/richdata2" ref="A8:L40">
      <sortCondition sortBy="cellColor" ref="I8:I40" dxfId="7"/>
      <sortCondition sortBy="cellColor" ref="E8:E40" dxfId="6"/>
      <sortCondition sortBy="cellColor" ref="E8:E40" dxfId="5"/>
      <sortCondition descending="1" sortBy="cellColor" ref="E8:E40" dxfId="4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view="pageBreakPreview" zoomScaleNormal="100" zoomScaleSheetLayoutView="100" workbookViewId="0">
      <selection activeCell="A18" sqref="A18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6" s="32" customFormat="1" ht="18.75">
      <c r="A1" s="302" t="s">
        <v>90</v>
      </c>
      <c r="B1" s="302"/>
      <c r="C1" s="302"/>
      <c r="D1" s="302"/>
      <c r="E1" s="302"/>
    </row>
    <row r="2" spans="1:6" s="32" customFormat="1" ht="18.75">
      <c r="A2" s="302" t="s">
        <v>57</v>
      </c>
      <c r="B2" s="302"/>
      <c r="C2" s="302"/>
      <c r="D2" s="302"/>
      <c r="E2" s="302"/>
    </row>
    <row r="3" spans="1:6" s="32" customFormat="1" ht="18.75">
      <c r="A3" s="302" t="str">
        <f>' سهام'!A3:W3</f>
        <v>برای ماه منتهی به 1401/08/30</v>
      </c>
      <c r="B3" s="302"/>
      <c r="C3" s="302"/>
      <c r="D3" s="302"/>
      <c r="E3" s="302"/>
    </row>
    <row r="4" spans="1:6" ht="18.75">
      <c r="A4" s="305" t="s">
        <v>31</v>
      </c>
      <c r="B4" s="305"/>
      <c r="C4" s="305"/>
      <c r="D4" s="305"/>
      <c r="E4" s="305"/>
    </row>
    <row r="5" spans="1:6" ht="49.5" customHeight="1" thickBot="1">
      <c r="A5" s="178"/>
      <c r="B5" s="179"/>
      <c r="C5" s="202" t="s">
        <v>175</v>
      </c>
      <c r="D5" s="127"/>
      <c r="E5" s="202" t="s">
        <v>180</v>
      </c>
    </row>
    <row r="6" spans="1:6" ht="18.75">
      <c r="A6" s="353"/>
      <c r="B6" s="354"/>
      <c r="C6" s="355" t="s">
        <v>6</v>
      </c>
      <c r="D6" s="180"/>
      <c r="E6" s="355" t="s">
        <v>6</v>
      </c>
    </row>
    <row r="7" spans="1:6" ht="18.75" thickBot="1">
      <c r="A7" s="354"/>
      <c r="B7" s="354"/>
      <c r="C7" s="357"/>
      <c r="D7" s="182"/>
      <c r="E7" s="357"/>
    </row>
    <row r="8" spans="1:6" ht="25.9" customHeight="1">
      <c r="A8" s="195" t="s">
        <v>108</v>
      </c>
      <c r="B8" s="8"/>
      <c r="C8" s="134">
        <v>0</v>
      </c>
      <c r="D8" s="134"/>
      <c r="E8" s="134">
        <v>18552708</v>
      </c>
    </row>
    <row r="9" spans="1:6" ht="18.75" thickBot="1">
      <c r="A9" s="196" t="s">
        <v>2</v>
      </c>
      <c r="B9" s="127"/>
      <c r="C9" s="194">
        <f>SUM(C8)</f>
        <v>0</v>
      </c>
      <c r="D9" s="134"/>
      <c r="E9" s="194">
        <f>SUM(E8)</f>
        <v>18552708</v>
      </c>
    </row>
    <row r="10" spans="1:6" ht="18.75" thickTop="1">
      <c r="D10" s="134"/>
    </row>
    <row r="11" spans="1:6">
      <c r="D11" s="134"/>
    </row>
    <row r="12" spans="1:6">
      <c r="E12" s="138"/>
    </row>
    <row r="14" spans="1:6">
      <c r="C14" s="138"/>
      <c r="E14" s="137"/>
    </row>
    <row r="16" spans="1:6">
      <c r="F16" s="213"/>
    </row>
    <row r="18" spans="6:15">
      <c r="N18" s="137"/>
      <c r="O18" s="213"/>
    </row>
    <row r="19" spans="6:15">
      <c r="F19" s="213"/>
      <c r="G19" s="137"/>
    </row>
    <row r="22" spans="6:15">
      <c r="F22" s="213"/>
      <c r="G22" s="137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C8" sqref="C8:C9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80" t="s">
        <v>90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3" ht="31.5">
      <c r="A2" s="280" t="s">
        <v>51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</row>
    <row r="3" spans="1:23" ht="31.5">
      <c r="A3" s="280" t="s">
        <v>173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23" ht="31.5">
      <c r="A4" s="287" t="s">
        <v>25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</row>
    <row r="5" spans="1:23" ht="31.5">
      <c r="A5" s="287" t="s">
        <v>26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</row>
    <row r="7" spans="1:23" ht="36.75" customHeight="1" thickBot="1">
      <c r="A7" s="1"/>
      <c r="B7" s="2"/>
      <c r="C7" s="272" t="s">
        <v>143</v>
      </c>
      <c r="D7" s="272"/>
      <c r="E7" s="272"/>
      <c r="F7" s="272"/>
      <c r="G7" s="272"/>
      <c r="H7" s="3"/>
      <c r="I7" s="288" t="s">
        <v>7</v>
      </c>
      <c r="J7" s="288"/>
      <c r="K7" s="288"/>
      <c r="L7" s="288"/>
      <c r="M7" s="288"/>
      <c r="O7" s="273" t="s">
        <v>174</v>
      </c>
      <c r="P7" s="273"/>
      <c r="Q7" s="273"/>
      <c r="R7" s="273"/>
      <c r="S7" s="273"/>
      <c r="T7" s="273"/>
      <c r="U7" s="273"/>
      <c r="V7" s="273"/>
      <c r="W7" s="273"/>
    </row>
    <row r="8" spans="1:23" ht="29.25" customHeight="1">
      <c r="A8" s="281" t="s">
        <v>1</v>
      </c>
      <c r="B8" s="4"/>
      <c r="C8" s="286" t="s">
        <v>3</v>
      </c>
      <c r="D8" s="274"/>
      <c r="E8" s="286" t="s">
        <v>0</v>
      </c>
      <c r="F8" s="274"/>
      <c r="G8" s="276" t="s">
        <v>21</v>
      </c>
      <c r="H8" s="45"/>
      <c r="I8" s="283" t="s">
        <v>4</v>
      </c>
      <c r="J8" s="283"/>
      <c r="K8" s="47"/>
      <c r="L8" s="283" t="s">
        <v>5</v>
      </c>
      <c r="M8" s="283"/>
      <c r="O8" s="284" t="s">
        <v>3</v>
      </c>
      <c r="P8" s="274"/>
      <c r="Q8" s="276" t="s">
        <v>33</v>
      </c>
      <c r="R8" s="44"/>
      <c r="S8" s="284" t="s">
        <v>0</v>
      </c>
      <c r="T8" s="274"/>
      <c r="U8" s="276" t="s">
        <v>21</v>
      </c>
      <c r="V8" s="5"/>
      <c r="W8" s="278" t="s">
        <v>22</v>
      </c>
    </row>
    <row r="9" spans="1:23" ht="49.5" customHeight="1" thickBot="1">
      <c r="A9" s="282"/>
      <c r="B9" s="4"/>
      <c r="C9" s="285"/>
      <c r="D9" s="275"/>
      <c r="E9" s="285"/>
      <c r="F9" s="275"/>
      <c r="G9" s="277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85"/>
      <c r="P9" s="274"/>
      <c r="Q9" s="277"/>
      <c r="R9" s="44"/>
      <c r="S9" s="285"/>
      <c r="T9" s="274"/>
      <c r="U9" s="277"/>
      <c r="V9" s="5"/>
      <c r="W9" s="279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3"/>
  <sheetViews>
    <sheetView rightToLeft="1" view="pageBreakPreview" topLeftCell="D1" zoomScale="50" zoomScaleNormal="100" zoomScaleSheetLayoutView="50" workbookViewId="0">
      <selection activeCell="AC14" sqref="AC14:AE16"/>
    </sheetView>
  </sheetViews>
  <sheetFormatPr defaultColWidth="9.140625" defaultRowHeight="15.75"/>
  <cols>
    <col min="1" max="1" width="45.7109375" style="104" customWidth="1"/>
    <col min="2" max="2" width="0.5703125" style="104" customWidth="1"/>
    <col min="3" max="3" width="12.5703125" style="104" customWidth="1"/>
    <col min="4" max="4" width="0.5703125" style="104" customWidth="1"/>
    <col min="5" max="5" width="29.140625" style="104" customWidth="1"/>
    <col min="6" max="6" width="0.5703125" style="104" customWidth="1"/>
    <col min="7" max="7" width="26.7109375" style="104" bestFit="1" customWidth="1"/>
    <col min="8" max="8" width="0.5703125" style="104" customWidth="1"/>
    <col min="9" max="9" width="22.5703125" style="104" bestFit="1" customWidth="1"/>
    <col min="10" max="10" width="0.42578125" style="104" customWidth="1"/>
    <col min="11" max="11" width="23.140625" style="104" bestFit="1" customWidth="1"/>
    <col min="12" max="12" width="0.7109375" style="104" customWidth="1"/>
    <col min="13" max="13" width="17.42578125" style="104" customWidth="1"/>
    <col min="14" max="14" width="1.140625" style="104" hidden="1" customWidth="1"/>
    <col min="15" max="15" width="36.28515625" style="104" bestFit="1" customWidth="1"/>
    <col min="16" max="16" width="0.5703125" style="104" customWidth="1"/>
    <col min="17" max="17" width="36.28515625" style="104" bestFit="1" customWidth="1"/>
    <col min="18" max="18" width="0.5703125" style="104" customWidth="1"/>
    <col min="19" max="19" width="14.42578125" style="104" bestFit="1" customWidth="1"/>
    <col min="20" max="20" width="27" style="104" bestFit="1" customWidth="1"/>
    <col min="21" max="21" width="0.5703125" style="104" customWidth="1"/>
    <col min="22" max="22" width="19.42578125" style="104" bestFit="1" customWidth="1"/>
    <col min="23" max="23" width="36.28515625" style="104" bestFit="1" customWidth="1"/>
    <col min="24" max="24" width="0.5703125" style="104" customWidth="1"/>
    <col min="25" max="25" width="19.42578125" style="104" bestFit="1" customWidth="1"/>
    <col min="26" max="26" width="0.42578125" style="104" customWidth="1"/>
    <col min="27" max="27" width="23" style="104" bestFit="1" customWidth="1"/>
    <col min="28" max="28" width="0.7109375" style="104" customWidth="1"/>
    <col min="29" max="29" width="36.28515625" style="104" bestFit="1" customWidth="1"/>
    <col min="30" max="30" width="0.7109375" style="104" customWidth="1"/>
    <col min="31" max="31" width="36.28515625" style="104" bestFit="1" customWidth="1"/>
    <col min="32" max="32" width="0.7109375" style="104" customWidth="1"/>
    <col min="33" max="33" width="16.5703125" style="104" customWidth="1"/>
    <col min="34" max="34" width="27" style="104" bestFit="1" customWidth="1"/>
    <col min="35" max="35" width="25.42578125" style="104" bestFit="1" customWidth="1"/>
    <col min="36" max="36" width="14.5703125" style="104" bestFit="1" customWidth="1"/>
    <col min="37" max="16384" width="9.140625" style="104"/>
  </cols>
  <sheetData>
    <row r="1" spans="1:36" s="7" customFormat="1" ht="24.75">
      <c r="A1" s="292" t="s">
        <v>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6" s="7" customFormat="1" ht="24.7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</row>
    <row r="3" spans="1:36" s="7" customFormat="1" ht="24.75">
      <c r="A3" s="292" t="str">
        <f>' سهام'!A3:W3</f>
        <v>برای ماه منتهی به 1401/08/30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</row>
    <row r="4" spans="1:36" ht="24.75">
      <c r="A4" s="298" t="s">
        <v>67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</row>
    <row r="5" spans="1:36" ht="24.7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</row>
    <row r="6" spans="1:36" ht="27.75" customHeight="1" thickBot="1">
      <c r="A6" s="291" t="s">
        <v>68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 t="s">
        <v>143</v>
      </c>
      <c r="N6" s="291"/>
      <c r="O6" s="291"/>
      <c r="P6" s="291"/>
      <c r="Q6" s="291"/>
      <c r="R6" s="105"/>
      <c r="S6" s="299" t="s">
        <v>7</v>
      </c>
      <c r="T6" s="299"/>
      <c r="U6" s="299"/>
      <c r="V6" s="299"/>
      <c r="W6" s="299"/>
      <c r="X6" s="107"/>
      <c r="Y6" s="291" t="s">
        <v>174</v>
      </c>
      <c r="Z6" s="291"/>
      <c r="AA6" s="291"/>
      <c r="AB6" s="291"/>
      <c r="AC6" s="291"/>
      <c r="AD6" s="291"/>
      <c r="AE6" s="291"/>
      <c r="AF6" s="291"/>
      <c r="AG6" s="291"/>
    </row>
    <row r="7" spans="1:36" ht="26.25" customHeight="1">
      <c r="A7" s="289" t="s">
        <v>69</v>
      </c>
      <c r="B7" s="200"/>
      <c r="C7" s="295" t="s">
        <v>70</v>
      </c>
      <c r="D7" s="200"/>
      <c r="E7" s="297" t="s">
        <v>75</v>
      </c>
      <c r="F7" s="200"/>
      <c r="G7" s="290" t="s">
        <v>71</v>
      </c>
      <c r="H7" s="200"/>
      <c r="I7" s="295" t="s">
        <v>23</v>
      </c>
      <c r="J7" s="200"/>
      <c r="K7" s="297" t="s">
        <v>72</v>
      </c>
      <c r="L7" s="106"/>
      <c r="M7" s="293" t="s">
        <v>3</v>
      </c>
      <c r="N7" s="290"/>
      <c r="O7" s="290" t="s">
        <v>0</v>
      </c>
      <c r="P7" s="290"/>
      <c r="Q7" s="290" t="s">
        <v>21</v>
      </c>
      <c r="R7" s="200"/>
      <c r="S7" s="292" t="s">
        <v>4</v>
      </c>
      <c r="T7" s="292"/>
      <c r="U7" s="107"/>
      <c r="V7" s="292" t="s">
        <v>5</v>
      </c>
      <c r="W7" s="292"/>
      <c r="X7" s="107"/>
      <c r="Y7" s="293" t="s">
        <v>3</v>
      </c>
      <c r="Z7" s="289"/>
      <c r="AA7" s="290" t="s">
        <v>73</v>
      </c>
      <c r="AB7" s="200"/>
      <c r="AC7" s="290" t="s">
        <v>0</v>
      </c>
      <c r="AD7" s="289"/>
      <c r="AE7" s="290" t="s">
        <v>21</v>
      </c>
      <c r="AF7" s="108"/>
      <c r="AG7" s="290" t="s">
        <v>22</v>
      </c>
    </row>
    <row r="8" spans="1:36" s="111" customFormat="1" ht="55.5" customHeight="1" thickBot="1">
      <c r="A8" s="291"/>
      <c r="B8" s="200"/>
      <c r="C8" s="296"/>
      <c r="D8" s="200"/>
      <c r="E8" s="296"/>
      <c r="F8" s="200"/>
      <c r="G8" s="291"/>
      <c r="H8" s="200"/>
      <c r="I8" s="296"/>
      <c r="J8" s="200"/>
      <c r="K8" s="296"/>
      <c r="L8" s="105"/>
      <c r="M8" s="294"/>
      <c r="N8" s="289"/>
      <c r="O8" s="291"/>
      <c r="P8" s="289"/>
      <c r="Q8" s="291"/>
      <c r="R8" s="200"/>
      <c r="S8" s="219" t="s">
        <v>3</v>
      </c>
      <c r="T8" s="219" t="s">
        <v>0</v>
      </c>
      <c r="U8" s="109"/>
      <c r="V8" s="219" t="s">
        <v>3</v>
      </c>
      <c r="W8" s="219" t="s">
        <v>50</v>
      </c>
      <c r="X8" s="109"/>
      <c r="Y8" s="294"/>
      <c r="Z8" s="289"/>
      <c r="AA8" s="291"/>
      <c r="AB8" s="200"/>
      <c r="AC8" s="291"/>
      <c r="AD8" s="289"/>
      <c r="AE8" s="291"/>
      <c r="AF8" s="108"/>
      <c r="AG8" s="291"/>
      <c r="AH8" s="110"/>
      <c r="AJ8" s="110"/>
    </row>
    <row r="9" spans="1:36" s="111" customFormat="1" ht="55.5" customHeight="1">
      <c r="A9" s="112" t="s">
        <v>117</v>
      </c>
      <c r="B9" s="200"/>
      <c r="C9" s="105" t="s">
        <v>97</v>
      </c>
      <c r="D9" s="200"/>
      <c r="E9" s="105" t="s">
        <v>97</v>
      </c>
      <c r="F9" s="200"/>
      <c r="G9" s="113" t="s">
        <v>118</v>
      </c>
      <c r="H9" s="42"/>
      <c r="I9" s="113" t="s">
        <v>119</v>
      </c>
      <c r="J9" s="200"/>
      <c r="K9" s="114">
        <v>1000000</v>
      </c>
      <c r="L9" s="105"/>
      <c r="M9" s="52">
        <v>200000</v>
      </c>
      <c r="N9" s="236"/>
      <c r="O9" s="52">
        <v>200036250000</v>
      </c>
      <c r="P9" s="52"/>
      <c r="Q9" s="52">
        <v>201974385507</v>
      </c>
      <c r="R9" s="52"/>
      <c r="S9" s="52">
        <v>0</v>
      </c>
      <c r="T9" s="52">
        <v>0</v>
      </c>
      <c r="U9" s="52"/>
      <c r="V9" s="52"/>
      <c r="W9" s="52"/>
      <c r="X9" s="52"/>
      <c r="Y9" s="52">
        <v>200000</v>
      </c>
      <c r="Z9" s="52"/>
      <c r="AA9" s="240" t="s">
        <v>184</v>
      </c>
      <c r="AB9" s="52"/>
      <c r="AC9" s="52">
        <v>200036250000</v>
      </c>
      <c r="AD9" s="52"/>
      <c r="AE9" s="52">
        <v>202457897855</v>
      </c>
      <c r="AF9" s="239"/>
      <c r="AG9" s="243">
        <f>AE9/درآمدها!$J$5</f>
        <v>8.54529558835318E-2</v>
      </c>
      <c r="AH9" s="110"/>
      <c r="AJ9" s="110"/>
    </row>
    <row r="10" spans="1:36" s="111" customFormat="1" ht="55.5" customHeight="1" thickBot="1">
      <c r="A10" s="112" t="s">
        <v>181</v>
      </c>
      <c r="B10" s="200"/>
      <c r="C10" s="113" t="s">
        <v>97</v>
      </c>
      <c r="D10" s="42"/>
      <c r="E10" s="113" t="s">
        <v>97</v>
      </c>
      <c r="F10" s="42"/>
      <c r="G10" s="113" t="s">
        <v>182</v>
      </c>
      <c r="H10" s="42"/>
      <c r="I10" s="113" t="s">
        <v>183</v>
      </c>
      <c r="J10" s="113"/>
      <c r="K10" s="114">
        <v>1000000</v>
      </c>
      <c r="L10" s="105"/>
      <c r="M10" s="52">
        <v>0</v>
      </c>
      <c r="N10" s="237"/>
      <c r="O10" s="52">
        <v>0</v>
      </c>
      <c r="P10" s="52"/>
      <c r="Q10" s="52">
        <v>0</v>
      </c>
      <c r="R10" s="52"/>
      <c r="S10" s="52">
        <v>550000</v>
      </c>
      <c r="T10" s="52">
        <v>550000000000</v>
      </c>
      <c r="U10" s="52"/>
      <c r="V10" s="52">
        <v>0</v>
      </c>
      <c r="W10" s="52">
        <v>0</v>
      </c>
      <c r="X10" s="52"/>
      <c r="Y10" s="52">
        <v>550000</v>
      </c>
      <c r="Z10" s="52"/>
      <c r="AA10" s="240" t="s">
        <v>185</v>
      </c>
      <c r="AB10" s="52"/>
      <c r="AC10" s="52">
        <v>550000000000</v>
      </c>
      <c r="AD10" s="52"/>
      <c r="AE10" s="52">
        <v>551637997488</v>
      </c>
      <c r="AF10" s="241"/>
      <c r="AG10" s="242">
        <f>AE10/درآمدها!$J$5</f>
        <v>0.2328340754421091</v>
      </c>
      <c r="AH10" s="136"/>
      <c r="AI10" s="52"/>
      <c r="AJ10" s="110"/>
    </row>
    <row r="11" spans="1:36" s="118" customFormat="1" ht="33" thickTop="1" thickBot="1">
      <c r="A11" s="1" t="s">
        <v>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238"/>
      <c r="N11" s="238"/>
      <c r="O11" s="91">
        <f>SUM(O9:O10)</f>
        <v>200036250000</v>
      </c>
      <c r="P11" s="104"/>
      <c r="Q11" s="91">
        <f>SUM(Q9:Q10)</f>
        <v>201974385507</v>
      </c>
      <c r="R11" s="104"/>
      <c r="S11" s="104"/>
      <c r="T11" s="91">
        <f>SUM(T10:T10)</f>
        <v>550000000000</v>
      </c>
      <c r="U11" s="104"/>
      <c r="V11" s="104"/>
      <c r="W11" s="91">
        <f>SUM(W10:W10)</f>
        <v>0</v>
      </c>
      <c r="X11" s="104"/>
      <c r="Y11" s="104"/>
      <c r="Z11" s="104"/>
      <c r="AA11" s="104"/>
      <c r="AB11" s="104"/>
      <c r="AC11" s="91">
        <f>SUM(AC9:AC10)</f>
        <v>750036250000</v>
      </c>
      <c r="AD11" s="104"/>
      <c r="AE11" s="91">
        <f>SUM(AE9:AE10)</f>
        <v>754095895343</v>
      </c>
      <c r="AF11" s="104"/>
      <c r="AG11" s="117">
        <f>SUM(AG9:AG10)</f>
        <v>0.3182870313256409</v>
      </c>
      <c r="AH11" s="212"/>
      <c r="AJ11" s="110"/>
    </row>
    <row r="12" spans="1:36" s="119" customFormat="1" ht="32.25" thickTop="1">
      <c r="M12" s="104"/>
      <c r="N12" s="104"/>
      <c r="P12" s="104"/>
      <c r="R12" s="104"/>
      <c r="S12" s="104"/>
      <c r="U12" s="104"/>
      <c r="V12" s="104"/>
      <c r="X12" s="104"/>
      <c r="Y12" s="104"/>
      <c r="Z12" s="104"/>
      <c r="AA12" s="104"/>
      <c r="AB12" s="104"/>
      <c r="AD12" s="104"/>
      <c r="AF12" s="104"/>
    </row>
    <row r="13" spans="1:36" s="52" customFormat="1" ht="30.75"/>
    <row r="14" spans="1:36" s="52" customFormat="1" ht="30.75">
      <c r="AG14" s="115"/>
    </row>
    <row r="15" spans="1:36" s="52" customFormat="1" ht="30.75">
      <c r="T15" s="136"/>
      <c r="AG15" s="115"/>
    </row>
    <row r="16" spans="1:36" s="52" customFormat="1" ht="30.75">
      <c r="A16" s="112"/>
      <c r="AG16" s="115"/>
    </row>
    <row r="17" spans="1:33" s="52" customFormat="1" ht="30.75">
      <c r="A17" s="112"/>
      <c r="AG17" s="120"/>
    </row>
    <row r="18" spans="1:33" s="52" customFormat="1" ht="30.75">
      <c r="A18" s="112"/>
    </row>
    <row r="19" spans="1:33" s="52" customFormat="1" ht="30.75"/>
    <row r="20" spans="1:33" s="52" customFormat="1" ht="30.75"/>
    <row r="21" spans="1:33" s="52" customFormat="1" ht="30.75"/>
    <row r="22" spans="1:33" s="52" customFormat="1" ht="30.75"/>
    <row r="23" spans="1:33" s="52" customFormat="1" ht="30.7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rightToLeft="1" view="pageBreakPreview" zoomScale="80" zoomScaleNormal="56" zoomScaleSheetLayoutView="80" workbookViewId="0">
      <selection activeCell="E13" sqref="E13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9.85546875" style="103" bestFit="1" customWidth="1"/>
    <col min="16" max="16" width="14.85546875" bestFit="1" customWidth="1"/>
  </cols>
  <sheetData>
    <row r="1" spans="1:33" s="7" customFormat="1" ht="24.75">
      <c r="A1" s="292" t="s">
        <v>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97"/>
      <c r="O1" s="101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97"/>
      <c r="O2" s="101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292" t="str">
        <f>' سهام'!A3:W3</f>
        <v>برای ماه منتهی به 1401/08/30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97"/>
      <c r="O3" s="101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00" t="s">
        <v>115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94"/>
      <c r="O5" s="102"/>
      <c r="P5" s="95"/>
    </row>
    <row r="6" spans="1:33" s="93" customFormat="1" ht="22.5">
      <c r="A6" s="300" t="s">
        <v>144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94"/>
      <c r="O6" s="102"/>
      <c r="P6" s="95"/>
    </row>
    <row r="7" spans="1:33" s="93" customFormat="1" ht="47.1" customHeight="1" thickBot="1">
      <c r="A7" s="96"/>
    </row>
    <row r="8" spans="1:33" ht="42">
      <c r="A8" s="247" t="s">
        <v>109</v>
      </c>
      <c r="B8" s="98"/>
      <c r="C8" s="248" t="s">
        <v>110</v>
      </c>
      <c r="D8" s="98"/>
      <c r="E8" s="248" t="s">
        <v>116</v>
      </c>
      <c r="F8" s="98"/>
      <c r="G8" s="248" t="s">
        <v>111</v>
      </c>
      <c r="H8" s="98"/>
      <c r="I8" s="248" t="s">
        <v>112</v>
      </c>
      <c r="J8" s="98"/>
      <c r="K8" s="248" t="s">
        <v>113</v>
      </c>
      <c r="L8" s="98"/>
      <c r="M8" s="249" t="s">
        <v>114</v>
      </c>
      <c r="N8" s="93"/>
      <c r="O8" s="93"/>
      <c r="P8" s="93"/>
      <c r="Q8" s="93"/>
    </row>
    <row r="9" spans="1:33" ht="112.5" customHeight="1">
      <c r="A9" s="254" t="s">
        <v>120</v>
      </c>
      <c r="B9" s="250"/>
      <c r="C9" s="255">
        <v>200000</v>
      </c>
      <c r="D9" s="250"/>
      <c r="E9" s="255">
        <v>1000000</v>
      </c>
      <c r="F9" s="250"/>
      <c r="G9" s="256" t="s">
        <v>184</v>
      </c>
      <c r="H9" s="250"/>
      <c r="I9" s="258">
        <f>(G9/E9)-1</f>
        <v>1.2472999999999956E-2</v>
      </c>
      <c r="J9" s="250"/>
      <c r="K9" s="255">
        <f>اوراق!AE9</f>
        <v>202457897855</v>
      </c>
      <c r="L9" s="197"/>
      <c r="M9" s="257" t="s">
        <v>171</v>
      </c>
      <c r="N9" s="93"/>
      <c r="O9" s="93"/>
      <c r="P9" s="93"/>
      <c r="Q9" s="93"/>
    </row>
    <row r="10" spans="1:33" ht="113.25" thickBot="1">
      <c r="A10" s="99" t="s">
        <v>208</v>
      </c>
      <c r="B10" s="251"/>
      <c r="C10" s="100">
        <v>550000</v>
      </c>
      <c r="D10" s="251"/>
      <c r="E10" s="100">
        <v>1000000</v>
      </c>
      <c r="F10" s="251"/>
      <c r="G10" s="245">
        <v>1003160</v>
      </c>
      <c r="H10" s="251"/>
      <c r="I10" s="259">
        <f>(G10/E10)-1</f>
        <v>3.1600000000000517E-3</v>
      </c>
      <c r="J10" s="251"/>
      <c r="K10" s="100">
        <f>اوراق!AE10</f>
        <v>551637997488</v>
      </c>
      <c r="L10" s="252"/>
      <c r="M10" s="253" t="s">
        <v>171</v>
      </c>
      <c r="N10" s="93"/>
      <c r="O10" s="93"/>
      <c r="P10" s="246"/>
      <c r="Q10" s="93"/>
    </row>
    <row r="11" spans="1:33" ht="22.5">
      <c r="L11" s="197"/>
    </row>
    <row r="14" spans="1:33" ht="22.5">
      <c r="G14" s="244"/>
      <c r="N14" s="94"/>
    </row>
    <row r="15" spans="1:33" ht="22.5">
      <c r="N15" s="94"/>
    </row>
    <row r="16" spans="1:33" ht="22.5">
      <c r="N16" s="94"/>
    </row>
    <row r="18" spans="11:13">
      <c r="K18" s="216"/>
      <c r="M18" s="136"/>
    </row>
    <row r="19" spans="11:13">
      <c r="K19" s="216"/>
    </row>
    <row r="20" spans="11:13">
      <c r="M20" s="216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0"/>
  <sheetViews>
    <sheetView rightToLeft="1" view="pageBreakPreview" topLeftCell="A37" zoomScaleNormal="100" zoomScaleSheetLayoutView="100" workbookViewId="0">
      <selection activeCell="C50" sqref="C50"/>
    </sheetView>
  </sheetViews>
  <sheetFormatPr defaultColWidth="9.140625" defaultRowHeight="15"/>
  <cols>
    <col min="1" max="1" width="39.140625" style="121" bestFit="1" customWidth="1"/>
    <col min="2" max="2" width="0.7109375" style="121" customWidth="1"/>
    <col min="3" max="3" width="24.28515625" style="121" customWidth="1"/>
    <col min="4" max="4" width="0.7109375" style="121" customWidth="1"/>
    <col min="5" max="5" width="17" style="121" customWidth="1"/>
    <col min="6" max="6" width="0.7109375" style="121" customWidth="1"/>
    <col min="7" max="7" width="15.85546875" style="121" bestFit="1" customWidth="1"/>
    <col min="8" max="8" width="0.7109375" style="121" customWidth="1"/>
    <col min="9" max="9" width="9.28515625" style="121" customWidth="1"/>
    <col min="10" max="10" width="0.5703125" style="121" customWidth="1"/>
    <col min="11" max="11" width="21.28515625" style="141" customWidth="1"/>
    <col min="12" max="12" width="0.7109375" style="121" customWidth="1"/>
    <col min="13" max="13" width="21.85546875" style="121" customWidth="1"/>
    <col min="14" max="14" width="0.42578125" style="121" customWidth="1"/>
    <col min="15" max="15" width="22.140625" style="121" customWidth="1"/>
    <col min="16" max="16" width="0.42578125" style="121" customWidth="1"/>
    <col min="17" max="17" width="20.140625" style="121" bestFit="1" customWidth="1"/>
    <col min="18" max="18" width="0.5703125" style="121" customWidth="1"/>
    <col min="19" max="19" width="12.140625" style="121" customWidth="1"/>
    <col min="20" max="20" width="13.42578125" style="121" bestFit="1" customWidth="1"/>
    <col min="21" max="21" width="12.28515625" style="121" bestFit="1" customWidth="1"/>
    <col min="22" max="16384" width="9.140625" style="121"/>
  </cols>
  <sheetData>
    <row r="1" spans="1:23" ht="18.75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3" ht="18.75">
      <c r="A2" s="302" t="s">
        <v>51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23" ht="18.75">
      <c r="A3" s="302" t="str">
        <f>' سهام'!A3:W3</f>
        <v>برای ماه منتهی به 1401/08/30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</row>
    <row r="4" spans="1:23" ht="18.75">
      <c r="A4" s="305" t="s">
        <v>52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</row>
    <row r="5" spans="1:23" ht="18.75" thickBot="1">
      <c r="A5" s="10"/>
      <c r="B5" s="10"/>
      <c r="C5" s="122"/>
      <c r="D5" s="122"/>
      <c r="E5" s="122"/>
      <c r="F5" s="122"/>
      <c r="G5" s="122"/>
      <c r="H5" s="122"/>
      <c r="I5" s="122"/>
      <c r="J5" s="122"/>
      <c r="K5" s="123"/>
      <c r="L5" s="122"/>
      <c r="M5" s="122"/>
      <c r="N5" s="122"/>
      <c r="O5" s="122"/>
      <c r="P5" s="122"/>
      <c r="Q5" s="122"/>
      <c r="R5" s="122"/>
      <c r="S5" s="122"/>
    </row>
    <row r="6" spans="1:23" ht="18.75" customHeight="1" thickBot="1">
      <c r="A6" s="124"/>
      <c r="B6" s="10"/>
      <c r="C6" s="316" t="s">
        <v>11</v>
      </c>
      <c r="D6" s="316"/>
      <c r="E6" s="316"/>
      <c r="F6" s="316"/>
      <c r="G6" s="316"/>
      <c r="H6" s="316"/>
      <c r="I6" s="316"/>
      <c r="J6" s="125"/>
      <c r="K6" s="126" t="s">
        <v>143</v>
      </c>
      <c r="L6" s="127"/>
      <c r="M6" s="317" t="s">
        <v>7</v>
      </c>
      <c r="N6" s="317"/>
      <c r="O6" s="317"/>
      <c r="P6" s="226"/>
      <c r="Q6" s="306" t="s">
        <v>174</v>
      </c>
      <c r="R6" s="306"/>
      <c r="S6" s="306"/>
    </row>
    <row r="7" spans="1:23" ht="24" customHeight="1">
      <c r="A7" s="309" t="s">
        <v>8</v>
      </c>
      <c r="B7" s="128"/>
      <c r="C7" s="313" t="s">
        <v>9</v>
      </c>
      <c r="D7" s="128"/>
      <c r="E7" s="313" t="s">
        <v>10</v>
      </c>
      <c r="F7" s="128"/>
      <c r="G7" s="313" t="s">
        <v>34</v>
      </c>
      <c r="H7" s="128"/>
      <c r="I7" s="313" t="s">
        <v>88</v>
      </c>
      <c r="J7" s="309"/>
      <c r="K7" s="311" t="s">
        <v>6</v>
      </c>
      <c r="L7" s="128"/>
      <c r="M7" s="314" t="s">
        <v>36</v>
      </c>
      <c r="N7" s="11"/>
      <c r="O7" s="314" t="s">
        <v>37</v>
      </c>
      <c r="P7" s="10"/>
      <c r="Q7" s="307" t="s">
        <v>6</v>
      </c>
      <c r="R7" s="309"/>
      <c r="S7" s="303" t="s">
        <v>22</v>
      </c>
    </row>
    <row r="8" spans="1:23" ht="18.75" thickBot="1">
      <c r="A8" s="310"/>
      <c r="B8" s="128"/>
      <c r="C8" s="304"/>
      <c r="D8" s="129"/>
      <c r="E8" s="304"/>
      <c r="F8" s="129"/>
      <c r="G8" s="304"/>
      <c r="H8" s="129"/>
      <c r="I8" s="304"/>
      <c r="J8" s="309"/>
      <c r="K8" s="312"/>
      <c r="L8" s="128"/>
      <c r="M8" s="315"/>
      <c r="N8" s="10"/>
      <c r="O8" s="315"/>
      <c r="P8" s="10"/>
      <c r="Q8" s="308"/>
      <c r="R8" s="309"/>
      <c r="S8" s="304"/>
    </row>
    <row r="9" spans="1:23" s="10" customFormat="1" ht="18">
      <c r="A9" s="130" t="s">
        <v>121</v>
      </c>
      <c r="C9" s="131" t="s">
        <v>125</v>
      </c>
      <c r="E9" s="132" t="s">
        <v>128</v>
      </c>
      <c r="G9" s="131" t="s">
        <v>209</v>
      </c>
      <c r="I9" s="133">
        <v>18</v>
      </c>
      <c r="J9" s="134"/>
      <c r="K9" s="134">
        <v>0</v>
      </c>
      <c r="L9" s="134"/>
      <c r="M9" s="133">
        <v>0</v>
      </c>
      <c r="N9" s="134"/>
      <c r="O9" s="133">
        <v>0</v>
      </c>
      <c r="P9" s="134"/>
      <c r="Q9" s="134">
        <v>0</v>
      </c>
      <c r="S9" s="135">
        <f>Q9/درآمدها!$J$5</f>
        <v>0</v>
      </c>
      <c r="T9" s="136"/>
      <c r="U9" s="136"/>
      <c r="V9" s="136"/>
      <c r="W9" s="137"/>
    </row>
    <row r="10" spans="1:23" s="10" customFormat="1" ht="18">
      <c r="A10" s="130" t="s">
        <v>145</v>
      </c>
      <c r="C10" s="131" t="s">
        <v>146</v>
      </c>
      <c r="E10" s="132" t="s">
        <v>128</v>
      </c>
      <c r="G10" s="131" t="s">
        <v>218</v>
      </c>
      <c r="I10" s="133">
        <v>18</v>
      </c>
      <c r="J10" s="134"/>
      <c r="K10" s="134">
        <v>740000000000</v>
      </c>
      <c r="L10" s="134"/>
      <c r="M10" s="133">
        <v>0</v>
      </c>
      <c r="N10" s="134"/>
      <c r="O10" s="133">
        <v>549730000000</v>
      </c>
      <c r="P10" s="134"/>
      <c r="Q10" s="134">
        <v>190270000000</v>
      </c>
      <c r="S10" s="135">
        <f>Q10/درآمدها!$J$5</f>
        <v>8.0308716470050279E-2</v>
      </c>
      <c r="T10" s="136"/>
      <c r="U10" s="137"/>
      <c r="V10" s="136"/>
      <c r="W10" s="137"/>
    </row>
    <row r="11" spans="1:23" s="10" customFormat="1" ht="18">
      <c r="A11" s="130" t="s">
        <v>147</v>
      </c>
      <c r="C11" s="131" t="s">
        <v>194</v>
      </c>
      <c r="E11" s="132" t="s">
        <v>128</v>
      </c>
      <c r="G11" s="131" t="s">
        <v>219</v>
      </c>
      <c r="I11" s="133">
        <v>18</v>
      </c>
      <c r="J11" s="134"/>
      <c r="K11" s="134">
        <v>18800000000</v>
      </c>
      <c r="L11" s="134"/>
      <c r="M11" s="133">
        <v>0</v>
      </c>
      <c r="N11" s="134"/>
      <c r="O11" s="133">
        <v>0</v>
      </c>
      <c r="P11" s="134"/>
      <c r="Q11" s="134">
        <v>18800000000</v>
      </c>
      <c r="S11" s="135">
        <f>Q11/درآمدها!$J$5</f>
        <v>7.9350600180635167E-3</v>
      </c>
      <c r="T11" s="136"/>
      <c r="U11" s="137"/>
      <c r="V11" s="136"/>
      <c r="W11" s="137"/>
    </row>
    <row r="12" spans="1:23" s="10" customFormat="1" ht="18">
      <c r="A12" s="130" t="s">
        <v>148</v>
      </c>
      <c r="C12" s="131" t="s">
        <v>149</v>
      </c>
      <c r="E12" s="132" t="s">
        <v>128</v>
      </c>
      <c r="G12" s="131" t="s">
        <v>220</v>
      </c>
      <c r="I12" s="133">
        <v>18</v>
      </c>
      <c r="J12" s="134"/>
      <c r="K12" s="134">
        <v>23000000000</v>
      </c>
      <c r="L12" s="134"/>
      <c r="M12" s="133">
        <v>0</v>
      </c>
      <c r="N12" s="134"/>
      <c r="O12" s="133">
        <v>0</v>
      </c>
      <c r="P12" s="134"/>
      <c r="Q12" s="134">
        <v>23000000000</v>
      </c>
      <c r="S12" s="135">
        <f>Q12/درآمدها!$J$5</f>
        <v>9.7077861923117476E-3</v>
      </c>
      <c r="T12" s="136"/>
      <c r="U12" s="137"/>
      <c r="V12" s="136"/>
      <c r="W12" s="137"/>
    </row>
    <row r="13" spans="1:23" s="10" customFormat="1" ht="18">
      <c r="A13" s="130" t="s">
        <v>150</v>
      </c>
      <c r="C13" s="131" t="s">
        <v>151</v>
      </c>
      <c r="E13" s="132" t="s">
        <v>128</v>
      </c>
      <c r="G13" s="131" t="s">
        <v>221</v>
      </c>
      <c r="I13" s="133">
        <v>18</v>
      </c>
      <c r="J13" s="134"/>
      <c r="K13" s="134">
        <v>17136000000</v>
      </c>
      <c r="L13" s="134"/>
      <c r="M13" s="133">
        <v>0</v>
      </c>
      <c r="N13" s="134"/>
      <c r="O13" s="133">
        <v>0</v>
      </c>
      <c r="P13" s="134"/>
      <c r="Q13" s="134">
        <v>17136000000</v>
      </c>
      <c r="S13" s="135">
        <f>Q13/درآمدها!$J$5</f>
        <v>7.2327227909327876E-3</v>
      </c>
      <c r="T13" s="136"/>
      <c r="U13" s="137"/>
      <c r="V13" s="136"/>
      <c r="W13" s="137"/>
    </row>
    <row r="14" spans="1:23" s="10" customFormat="1" ht="27.75" customHeight="1">
      <c r="A14" s="130" t="s">
        <v>91</v>
      </c>
      <c r="C14" s="131" t="s">
        <v>92</v>
      </c>
      <c r="E14" s="132" t="s">
        <v>93</v>
      </c>
      <c r="G14" s="131" t="s">
        <v>94</v>
      </c>
      <c r="I14" s="133">
        <v>10</v>
      </c>
      <c r="J14" s="134"/>
      <c r="K14" s="134">
        <v>31125819616</v>
      </c>
      <c r="L14" s="134"/>
      <c r="M14" s="133">
        <v>1241977065719</v>
      </c>
      <c r="N14" s="134"/>
      <c r="O14" s="133">
        <v>1258871013820</v>
      </c>
      <c r="P14" s="134"/>
      <c r="Q14" s="134">
        <v>14231871515</v>
      </c>
      <c r="S14" s="135">
        <f>Q14/درآمدها!$J$5</f>
        <v>6.0069550340900819E-3</v>
      </c>
      <c r="T14" s="136"/>
      <c r="U14" s="136"/>
      <c r="V14" s="138"/>
      <c r="W14" s="137"/>
    </row>
    <row r="15" spans="1:23" s="10" customFormat="1" ht="27" customHeight="1">
      <c r="A15" s="130" t="s">
        <v>129</v>
      </c>
      <c r="C15" s="131" t="s">
        <v>136</v>
      </c>
      <c r="E15" s="132" t="s">
        <v>128</v>
      </c>
      <c r="G15" s="131" t="s">
        <v>210</v>
      </c>
      <c r="I15" s="133">
        <v>18</v>
      </c>
      <c r="J15" s="134"/>
      <c r="K15" s="134">
        <v>80000000000</v>
      </c>
      <c r="L15" s="134"/>
      <c r="M15" s="133">
        <v>0</v>
      </c>
      <c r="N15" s="134"/>
      <c r="O15" s="133">
        <v>70082000000</v>
      </c>
      <c r="P15" s="134"/>
      <c r="Q15" s="134">
        <v>9918000000</v>
      </c>
      <c r="S15" s="135">
        <f>Q15/درآمدها!$J$5</f>
        <v>4.18616623718904E-3</v>
      </c>
      <c r="T15" s="136"/>
      <c r="U15" s="137"/>
      <c r="W15" s="137"/>
    </row>
    <row r="16" spans="1:23" s="10" customFormat="1" ht="18">
      <c r="A16" s="130" t="s">
        <v>130</v>
      </c>
      <c r="C16" s="131" t="s">
        <v>137</v>
      </c>
      <c r="E16" s="132" t="s">
        <v>128</v>
      </c>
      <c r="G16" s="131" t="s">
        <v>211</v>
      </c>
      <c r="I16" s="133">
        <v>18</v>
      </c>
      <c r="J16" s="134"/>
      <c r="K16" s="134">
        <v>15000000000</v>
      </c>
      <c r="L16" s="134"/>
      <c r="M16" s="133">
        <v>0</v>
      </c>
      <c r="N16" s="134"/>
      <c r="O16" s="133">
        <v>0</v>
      </c>
      <c r="P16" s="134"/>
      <c r="Q16" s="134">
        <v>15000000000</v>
      </c>
      <c r="S16" s="135">
        <f>Q16/درآمدها!$J$5</f>
        <v>6.331164908029401E-3</v>
      </c>
      <c r="T16" s="136"/>
      <c r="U16" s="137"/>
      <c r="V16" s="136"/>
      <c r="W16" s="137"/>
    </row>
    <row r="17" spans="1:23" s="10" customFormat="1" ht="18">
      <c r="A17" s="130" t="s">
        <v>131</v>
      </c>
      <c r="C17" s="131" t="s">
        <v>138</v>
      </c>
      <c r="E17" s="132" t="s">
        <v>128</v>
      </c>
      <c r="G17" s="131" t="s">
        <v>212</v>
      </c>
      <c r="I17" s="133">
        <v>18</v>
      </c>
      <c r="J17" s="134"/>
      <c r="K17" s="134">
        <v>64000000000</v>
      </c>
      <c r="L17" s="134"/>
      <c r="M17" s="133">
        <v>0</v>
      </c>
      <c r="N17" s="134"/>
      <c r="O17" s="133">
        <v>0</v>
      </c>
      <c r="P17" s="134"/>
      <c r="Q17" s="134">
        <v>64000000000</v>
      </c>
      <c r="S17" s="135">
        <f>Q17/درآمدها!$J$5</f>
        <v>2.701297027425878E-2</v>
      </c>
      <c r="T17" s="136"/>
      <c r="U17" s="137"/>
      <c r="V17" s="136"/>
      <c r="W17" s="137"/>
    </row>
    <row r="18" spans="1:23" s="10" customFormat="1" ht="27" customHeight="1">
      <c r="A18" s="130" t="s">
        <v>102</v>
      </c>
      <c r="C18" s="131" t="s">
        <v>104</v>
      </c>
      <c r="E18" s="132" t="s">
        <v>93</v>
      </c>
      <c r="G18" s="131" t="s">
        <v>94</v>
      </c>
      <c r="I18" s="133">
        <v>10</v>
      </c>
      <c r="J18" s="134"/>
      <c r="K18" s="134">
        <v>1119340</v>
      </c>
      <c r="L18" s="134"/>
      <c r="M18" s="133">
        <v>695524081265</v>
      </c>
      <c r="N18" s="134"/>
      <c r="O18" s="133">
        <v>692886309200</v>
      </c>
      <c r="P18" s="134"/>
      <c r="Q18" s="134">
        <v>2638891405</v>
      </c>
      <c r="S18" s="135">
        <f>Q18/درآمدها!$J$5</f>
        <v>1.1138171106290936E-3</v>
      </c>
      <c r="T18" s="136"/>
      <c r="U18" s="137"/>
      <c r="W18" s="137"/>
    </row>
    <row r="19" spans="1:23" s="10" customFormat="1" ht="24" customHeight="1">
      <c r="A19" s="130" t="s">
        <v>122</v>
      </c>
      <c r="C19" s="131" t="s">
        <v>126</v>
      </c>
      <c r="E19" s="132" t="s">
        <v>128</v>
      </c>
      <c r="G19" s="131" t="s">
        <v>213</v>
      </c>
      <c r="I19" s="133">
        <v>18</v>
      </c>
      <c r="J19" s="134"/>
      <c r="K19" s="134">
        <v>240000000000</v>
      </c>
      <c r="L19" s="134"/>
      <c r="M19" s="133">
        <v>0</v>
      </c>
      <c r="N19" s="134"/>
      <c r="O19" s="133">
        <v>146295000000</v>
      </c>
      <c r="P19" s="134"/>
      <c r="Q19" s="134">
        <v>93705000000</v>
      </c>
      <c r="S19" s="135">
        <f>Q19/درآمدها!$J$5</f>
        <v>3.9550787180459672E-2</v>
      </c>
      <c r="T19" s="136"/>
      <c r="U19" s="137"/>
      <c r="W19" s="137"/>
    </row>
    <row r="20" spans="1:23" s="10" customFormat="1" ht="18">
      <c r="A20" s="130" t="s">
        <v>132</v>
      </c>
      <c r="C20" s="131" t="s">
        <v>139</v>
      </c>
      <c r="E20" s="132" t="s">
        <v>93</v>
      </c>
      <c r="G20" s="131" t="s">
        <v>94</v>
      </c>
      <c r="I20" s="133">
        <v>10</v>
      </c>
      <c r="J20" s="134"/>
      <c r="K20" s="134">
        <v>5371316</v>
      </c>
      <c r="L20" s="134"/>
      <c r="M20" s="133">
        <v>2646581917</v>
      </c>
      <c r="N20" s="134"/>
      <c r="O20" s="133">
        <v>2650250000</v>
      </c>
      <c r="P20" s="134"/>
      <c r="Q20" s="134">
        <v>1703233</v>
      </c>
      <c r="S20" s="135">
        <f>Q20/درآمدها!$J$5</f>
        <v>7.1889659998650937E-7</v>
      </c>
      <c r="T20" s="136"/>
      <c r="U20" s="137"/>
      <c r="V20" s="136"/>
      <c r="W20" s="137"/>
    </row>
    <row r="21" spans="1:23" s="10" customFormat="1" ht="18">
      <c r="A21" s="130" t="s">
        <v>133</v>
      </c>
      <c r="C21" s="131" t="s">
        <v>140</v>
      </c>
      <c r="E21" s="132" t="s">
        <v>128</v>
      </c>
      <c r="G21" s="131" t="s">
        <v>214</v>
      </c>
      <c r="I21" s="133">
        <v>18</v>
      </c>
      <c r="J21" s="134"/>
      <c r="K21" s="134">
        <v>30700000000</v>
      </c>
      <c r="L21" s="134"/>
      <c r="M21" s="133">
        <v>0</v>
      </c>
      <c r="N21" s="134"/>
      <c r="O21" s="133">
        <v>27000000000</v>
      </c>
      <c r="P21" s="134"/>
      <c r="Q21" s="134">
        <v>3700000000</v>
      </c>
      <c r="S21" s="135">
        <f>Q21/درآمدها!$J$5</f>
        <v>1.5616873439805855E-3</v>
      </c>
      <c r="T21" s="136"/>
      <c r="U21" s="137"/>
      <c r="V21" s="136"/>
      <c r="W21" s="137"/>
    </row>
    <row r="22" spans="1:23" s="10" customFormat="1" ht="18">
      <c r="A22" s="130" t="s">
        <v>152</v>
      </c>
      <c r="C22" s="131" t="s">
        <v>153</v>
      </c>
      <c r="E22" s="132" t="s">
        <v>128</v>
      </c>
      <c r="G22" s="131" t="s">
        <v>222</v>
      </c>
      <c r="I22" s="133">
        <v>18</v>
      </c>
      <c r="J22" s="134"/>
      <c r="K22" s="134">
        <v>85000000000</v>
      </c>
      <c r="L22" s="134"/>
      <c r="M22" s="133">
        <v>0</v>
      </c>
      <c r="N22" s="134"/>
      <c r="O22" s="133">
        <v>0</v>
      </c>
      <c r="P22" s="134"/>
      <c r="Q22" s="134">
        <v>85000000000</v>
      </c>
      <c r="S22" s="135">
        <f>Q22/درآمدها!$J$5</f>
        <v>3.587660114549994E-2</v>
      </c>
      <c r="T22" s="136"/>
      <c r="U22" s="137"/>
      <c r="V22" s="136"/>
      <c r="W22" s="137"/>
    </row>
    <row r="23" spans="1:23" s="10" customFormat="1" ht="18">
      <c r="A23" s="130" t="s">
        <v>154</v>
      </c>
      <c r="C23" s="131" t="s">
        <v>155</v>
      </c>
      <c r="E23" s="132" t="s">
        <v>128</v>
      </c>
      <c r="G23" s="131" t="s">
        <v>223</v>
      </c>
      <c r="I23" s="133">
        <v>18</v>
      </c>
      <c r="J23" s="134"/>
      <c r="K23" s="134">
        <v>92000000000</v>
      </c>
      <c r="L23" s="134"/>
      <c r="M23" s="133">
        <v>0</v>
      </c>
      <c r="N23" s="134"/>
      <c r="O23" s="133">
        <v>0</v>
      </c>
      <c r="P23" s="134"/>
      <c r="Q23" s="134">
        <v>92000000000</v>
      </c>
      <c r="S23" s="135">
        <f>Q23/درآمدها!$J$5</f>
        <v>3.883114476924699E-2</v>
      </c>
      <c r="T23" s="136"/>
      <c r="U23" s="136"/>
      <c r="V23" s="136"/>
      <c r="W23" s="137"/>
    </row>
    <row r="24" spans="1:23" s="10" customFormat="1" ht="18">
      <c r="A24" s="130" t="s">
        <v>103</v>
      </c>
      <c r="C24" s="131" t="s">
        <v>105</v>
      </c>
      <c r="E24" s="132" t="s">
        <v>128</v>
      </c>
      <c r="G24" s="131" t="s">
        <v>215</v>
      </c>
      <c r="I24" s="133">
        <v>18</v>
      </c>
      <c r="J24" s="134"/>
      <c r="K24" s="134">
        <v>0</v>
      </c>
      <c r="L24" s="134"/>
      <c r="M24" s="133">
        <v>0</v>
      </c>
      <c r="N24" s="134"/>
      <c r="O24" s="133">
        <v>0</v>
      </c>
      <c r="P24" s="134"/>
      <c r="Q24" s="134">
        <v>0</v>
      </c>
      <c r="S24" s="135">
        <f>Q24/درآمدها!$J$5</f>
        <v>0</v>
      </c>
      <c r="T24" s="136"/>
      <c r="U24" s="136"/>
      <c r="V24" s="136"/>
      <c r="W24" s="137"/>
    </row>
    <row r="25" spans="1:23" s="10" customFormat="1" ht="18">
      <c r="A25" s="130" t="s">
        <v>123</v>
      </c>
      <c r="C25" s="131" t="s">
        <v>127</v>
      </c>
      <c r="E25" s="132" t="s">
        <v>128</v>
      </c>
      <c r="G25" s="131" t="s">
        <v>216</v>
      </c>
      <c r="I25" s="133">
        <v>18</v>
      </c>
      <c r="J25" s="134"/>
      <c r="K25" s="134">
        <v>24600000000</v>
      </c>
      <c r="L25" s="134"/>
      <c r="M25" s="133">
        <v>0</v>
      </c>
      <c r="N25" s="134"/>
      <c r="O25" s="133">
        <v>0</v>
      </c>
      <c r="P25" s="134"/>
      <c r="Q25" s="134">
        <v>24600000000</v>
      </c>
      <c r="S25" s="135">
        <f>Q25/درآمدها!$J$5</f>
        <v>1.0383110449168217E-2</v>
      </c>
      <c r="T25" s="136"/>
      <c r="U25" s="136"/>
      <c r="V25" s="136"/>
      <c r="W25" s="137"/>
    </row>
    <row r="26" spans="1:23" s="10" customFormat="1" ht="18">
      <c r="A26" s="130" t="s">
        <v>134</v>
      </c>
      <c r="C26" s="131" t="s">
        <v>141</v>
      </c>
      <c r="E26" s="132" t="s">
        <v>128</v>
      </c>
      <c r="G26" s="131" t="s">
        <v>214</v>
      </c>
      <c r="I26" s="133">
        <v>18</v>
      </c>
      <c r="J26" s="134"/>
      <c r="K26" s="134">
        <v>140000000000</v>
      </c>
      <c r="L26" s="134"/>
      <c r="M26" s="133">
        <v>0</v>
      </c>
      <c r="N26" s="134"/>
      <c r="O26" s="133">
        <v>0</v>
      </c>
      <c r="P26" s="134"/>
      <c r="Q26" s="134">
        <v>140000000000</v>
      </c>
      <c r="S26" s="135">
        <f>Q26/درآمدها!$J$5</f>
        <v>5.9090872474941075E-2</v>
      </c>
      <c r="T26" s="136"/>
      <c r="U26" s="136"/>
      <c r="V26" s="136"/>
      <c r="W26" s="137"/>
    </row>
    <row r="27" spans="1:23" s="10" customFormat="1" ht="18">
      <c r="A27" s="130" t="s">
        <v>156</v>
      </c>
      <c r="C27" s="131" t="s">
        <v>157</v>
      </c>
      <c r="E27" s="132" t="s">
        <v>128</v>
      </c>
      <c r="G27" s="131" t="s">
        <v>224</v>
      </c>
      <c r="I27" s="133">
        <v>18</v>
      </c>
      <c r="J27" s="134"/>
      <c r="K27" s="134">
        <v>90000000000</v>
      </c>
      <c r="L27" s="134"/>
      <c r="M27" s="133">
        <v>0</v>
      </c>
      <c r="N27" s="134"/>
      <c r="O27" s="133">
        <v>0</v>
      </c>
      <c r="P27" s="134"/>
      <c r="Q27" s="134">
        <v>90000000000</v>
      </c>
      <c r="S27" s="135">
        <f>Q27/درآمدها!$J$5</f>
        <v>3.7986989448176404E-2</v>
      </c>
      <c r="T27" s="136"/>
      <c r="U27" s="136"/>
      <c r="V27" s="136"/>
      <c r="W27" s="137"/>
    </row>
    <row r="28" spans="1:23" s="10" customFormat="1" ht="18">
      <c r="A28" s="130" t="s">
        <v>135</v>
      </c>
      <c r="C28" s="131" t="s">
        <v>142</v>
      </c>
      <c r="E28" s="132" t="s">
        <v>128</v>
      </c>
      <c r="G28" s="131" t="s">
        <v>217</v>
      </c>
      <c r="I28" s="133">
        <v>18</v>
      </c>
      <c r="J28" s="134"/>
      <c r="K28" s="134">
        <v>175000000000</v>
      </c>
      <c r="L28" s="134"/>
      <c r="M28" s="133">
        <v>0</v>
      </c>
      <c r="N28" s="134"/>
      <c r="O28" s="133">
        <v>175000000000</v>
      </c>
      <c r="P28" s="134"/>
      <c r="Q28" s="134">
        <v>0</v>
      </c>
      <c r="S28" s="135">
        <f>Q28/درآمدها!$J$5</f>
        <v>0</v>
      </c>
      <c r="T28" s="136"/>
      <c r="U28" s="136"/>
      <c r="V28" s="136"/>
      <c r="W28" s="137"/>
    </row>
    <row r="29" spans="1:23" s="10" customFormat="1" ht="18">
      <c r="A29" s="130" t="s">
        <v>158</v>
      </c>
      <c r="C29" s="131" t="s">
        <v>159</v>
      </c>
      <c r="E29" s="132" t="s">
        <v>128</v>
      </c>
      <c r="G29" s="131" t="s">
        <v>225</v>
      </c>
      <c r="I29" s="133">
        <v>18</v>
      </c>
      <c r="J29" s="134"/>
      <c r="K29" s="134">
        <v>10000000000</v>
      </c>
      <c r="L29" s="134"/>
      <c r="M29" s="133">
        <v>0</v>
      </c>
      <c r="N29" s="134"/>
      <c r="O29" s="133">
        <v>0</v>
      </c>
      <c r="P29" s="134"/>
      <c r="Q29" s="134">
        <v>10000000000</v>
      </c>
      <c r="S29" s="135">
        <f>Q29/درآمدها!$J$5</f>
        <v>4.2207766053529343E-3</v>
      </c>
      <c r="T29" s="136"/>
      <c r="U29" s="136"/>
      <c r="V29" s="136"/>
      <c r="W29" s="137"/>
    </row>
    <row r="30" spans="1:23" s="10" customFormat="1" ht="18">
      <c r="A30" s="130" t="s">
        <v>160</v>
      </c>
      <c r="C30" s="131" t="s">
        <v>161</v>
      </c>
      <c r="E30" s="132" t="s">
        <v>93</v>
      </c>
      <c r="G30" s="131" t="s">
        <v>94</v>
      </c>
      <c r="I30" s="133">
        <v>10</v>
      </c>
      <c r="J30" s="134"/>
      <c r="K30" s="134">
        <v>1864000</v>
      </c>
      <c r="L30" s="134"/>
      <c r="M30" s="133">
        <v>0</v>
      </c>
      <c r="N30" s="134"/>
      <c r="O30" s="133">
        <v>20000</v>
      </c>
      <c r="P30" s="134"/>
      <c r="Q30" s="134">
        <v>1844000</v>
      </c>
      <c r="S30" s="135">
        <f>Q30/درآمدها!$J$5</f>
        <v>7.7831120602708104E-7</v>
      </c>
      <c r="T30" s="136"/>
      <c r="U30" s="136"/>
      <c r="V30" s="136"/>
      <c r="W30" s="137"/>
    </row>
    <row r="31" spans="1:23" s="10" customFormat="1" ht="18">
      <c r="A31" s="130" t="s">
        <v>162</v>
      </c>
      <c r="C31" s="131" t="s">
        <v>163</v>
      </c>
      <c r="E31" s="132" t="s">
        <v>128</v>
      </c>
      <c r="G31" s="131" t="s">
        <v>143</v>
      </c>
      <c r="I31" s="133">
        <v>18</v>
      </c>
      <c r="J31" s="134"/>
      <c r="K31" s="134">
        <v>60543000000</v>
      </c>
      <c r="L31" s="134"/>
      <c r="M31" s="133">
        <v>0</v>
      </c>
      <c r="N31" s="134"/>
      <c r="O31" s="133">
        <v>0</v>
      </c>
      <c r="P31" s="134"/>
      <c r="Q31" s="134">
        <v>60543000000</v>
      </c>
      <c r="S31" s="135">
        <f>Q31/درآمدها!$J$5</f>
        <v>2.5553847801788269E-2</v>
      </c>
      <c r="T31" s="136"/>
      <c r="U31" s="136"/>
      <c r="V31" s="136"/>
      <c r="W31" s="137"/>
    </row>
    <row r="32" spans="1:23" s="10" customFormat="1" ht="18">
      <c r="A32" s="130" t="s">
        <v>124</v>
      </c>
      <c r="C32" s="131" t="s">
        <v>195</v>
      </c>
      <c r="E32" s="132" t="s">
        <v>93</v>
      </c>
      <c r="G32" s="131" t="s">
        <v>94</v>
      </c>
      <c r="I32" s="133">
        <v>10</v>
      </c>
      <c r="J32" s="134"/>
      <c r="K32" s="134">
        <v>994679</v>
      </c>
      <c r="L32" s="134"/>
      <c r="M32" s="133">
        <v>900895195293</v>
      </c>
      <c r="N32" s="134"/>
      <c r="O32" s="133">
        <v>900894771000</v>
      </c>
      <c r="P32" s="134"/>
      <c r="Q32" s="134">
        <v>1418972</v>
      </c>
      <c r="S32" s="135">
        <f>Q32/درآمدها!$J$5</f>
        <v>5.9891638212508636E-7</v>
      </c>
      <c r="T32" s="136"/>
      <c r="U32" s="136"/>
      <c r="V32" s="136"/>
      <c r="W32" s="137"/>
    </row>
    <row r="33" spans="1:23" s="10" customFormat="1" ht="18">
      <c r="A33" s="130" t="s">
        <v>164</v>
      </c>
      <c r="C33" s="131" t="s">
        <v>165</v>
      </c>
      <c r="E33" s="132" t="s">
        <v>128</v>
      </c>
      <c r="G33" s="131" t="s">
        <v>226</v>
      </c>
      <c r="I33" s="133">
        <v>18</v>
      </c>
      <c r="J33" s="134"/>
      <c r="K33" s="134">
        <v>20000000000</v>
      </c>
      <c r="L33" s="134"/>
      <c r="M33" s="133">
        <v>0</v>
      </c>
      <c r="N33" s="134"/>
      <c r="O33" s="133">
        <v>0</v>
      </c>
      <c r="P33" s="134"/>
      <c r="Q33" s="134">
        <v>20000000000</v>
      </c>
      <c r="S33" s="135">
        <f>Q33/درآمدها!$J$5</f>
        <v>8.4415532107058686E-3</v>
      </c>
      <c r="T33" s="136"/>
      <c r="U33" s="136"/>
      <c r="V33" s="136"/>
      <c r="W33" s="137"/>
    </row>
    <row r="34" spans="1:23" s="10" customFormat="1" ht="18">
      <c r="A34" s="130" t="s">
        <v>186</v>
      </c>
      <c r="C34" s="131" t="s">
        <v>196</v>
      </c>
      <c r="E34" s="132" t="s">
        <v>128</v>
      </c>
      <c r="G34" s="131" t="s">
        <v>227</v>
      </c>
      <c r="I34" s="133">
        <v>18</v>
      </c>
      <c r="J34" s="134"/>
      <c r="K34" s="134">
        <v>0</v>
      </c>
      <c r="L34" s="134"/>
      <c r="M34" s="133">
        <v>53634000000</v>
      </c>
      <c r="N34" s="134"/>
      <c r="O34" s="133">
        <v>0</v>
      </c>
      <c r="P34" s="134"/>
      <c r="Q34" s="134">
        <v>53634000000</v>
      </c>
      <c r="S34" s="135">
        <f>Q34/درآمدها!$J$5</f>
        <v>2.2637713245149928E-2</v>
      </c>
      <c r="T34" s="136"/>
      <c r="U34" s="136"/>
      <c r="V34" s="136"/>
      <c r="W34" s="137"/>
    </row>
    <row r="35" spans="1:23" s="10" customFormat="1" ht="18">
      <c r="A35" s="130" t="s">
        <v>187</v>
      </c>
      <c r="C35" s="131" t="s">
        <v>197</v>
      </c>
      <c r="E35" s="132" t="s">
        <v>128</v>
      </c>
      <c r="G35" s="131" t="s">
        <v>232</v>
      </c>
      <c r="I35" s="133">
        <v>18</v>
      </c>
      <c r="J35" s="134"/>
      <c r="K35" s="134">
        <v>0</v>
      </c>
      <c r="L35" s="134"/>
      <c r="M35" s="133">
        <v>50000000000</v>
      </c>
      <c r="N35" s="134"/>
      <c r="O35" s="133">
        <v>0</v>
      </c>
      <c r="P35" s="134"/>
      <c r="Q35" s="134">
        <v>50000000000</v>
      </c>
      <c r="S35" s="135">
        <f>Q35/درآمدها!$J$5</f>
        <v>2.1103883026764671E-2</v>
      </c>
      <c r="T35" s="136"/>
      <c r="U35" s="136"/>
      <c r="V35" s="136"/>
      <c r="W35" s="137"/>
    </row>
    <row r="36" spans="1:23" s="10" customFormat="1" ht="18">
      <c r="A36" s="130" t="s">
        <v>188</v>
      </c>
      <c r="C36" s="131" t="s">
        <v>198</v>
      </c>
      <c r="E36" s="132" t="s">
        <v>128</v>
      </c>
      <c r="G36" s="131" t="s">
        <v>182</v>
      </c>
      <c r="I36" s="133">
        <v>18</v>
      </c>
      <c r="J36" s="134"/>
      <c r="K36" s="134">
        <v>0</v>
      </c>
      <c r="L36" s="134"/>
      <c r="M36" s="133">
        <v>43000000000</v>
      </c>
      <c r="N36" s="134"/>
      <c r="O36" s="133">
        <v>0</v>
      </c>
      <c r="P36" s="134"/>
      <c r="Q36" s="134">
        <v>43000000000</v>
      </c>
      <c r="S36" s="135">
        <f>Q36/درآمدها!$J$5</f>
        <v>1.8149339403017616E-2</v>
      </c>
      <c r="T36" s="136"/>
      <c r="U36" s="136"/>
      <c r="V36" s="136"/>
      <c r="W36" s="137"/>
    </row>
    <row r="37" spans="1:23" s="10" customFormat="1" ht="18">
      <c r="A37" s="130" t="s">
        <v>189</v>
      </c>
      <c r="C37" s="131" t="s">
        <v>199</v>
      </c>
      <c r="E37" s="132" t="s">
        <v>128</v>
      </c>
      <c r="G37" s="131" t="s">
        <v>228</v>
      </c>
      <c r="I37" s="133">
        <v>18</v>
      </c>
      <c r="J37" s="134"/>
      <c r="K37" s="134">
        <v>0</v>
      </c>
      <c r="L37" s="134"/>
      <c r="M37" s="133">
        <v>18000000000</v>
      </c>
      <c r="N37" s="134"/>
      <c r="O37" s="133">
        <v>0</v>
      </c>
      <c r="P37" s="134"/>
      <c r="Q37" s="134">
        <v>18000000000</v>
      </c>
      <c r="S37" s="135">
        <f>Q37/درآمدها!$J$5</f>
        <v>7.5973978896352818E-3</v>
      </c>
      <c r="T37" s="136"/>
      <c r="U37" s="136"/>
      <c r="V37" s="136"/>
      <c r="W37" s="137"/>
    </row>
    <row r="38" spans="1:23" s="10" customFormat="1" ht="18">
      <c r="A38" s="130" t="s">
        <v>190</v>
      </c>
      <c r="C38" s="131" t="s">
        <v>200</v>
      </c>
      <c r="E38" s="132" t="s">
        <v>128</v>
      </c>
      <c r="G38" s="131" t="s">
        <v>229</v>
      </c>
      <c r="I38" s="133">
        <v>18</v>
      </c>
      <c r="J38" s="134"/>
      <c r="K38" s="134">
        <v>0</v>
      </c>
      <c r="L38" s="134"/>
      <c r="M38" s="133">
        <v>19951000000</v>
      </c>
      <c r="N38" s="134"/>
      <c r="O38" s="133">
        <v>0</v>
      </c>
      <c r="P38" s="134"/>
      <c r="Q38" s="134">
        <v>19951000000</v>
      </c>
      <c r="S38" s="135">
        <f>Q38/درآمدها!$J$5</f>
        <v>8.4208714053396385E-3</v>
      </c>
      <c r="T38" s="136"/>
      <c r="U38" s="136"/>
      <c r="V38" s="136"/>
      <c r="W38" s="137"/>
    </row>
    <row r="39" spans="1:23" s="10" customFormat="1" ht="18">
      <c r="A39" s="130" t="s">
        <v>191</v>
      </c>
      <c r="C39" s="131" t="s">
        <v>201</v>
      </c>
      <c r="E39" s="132" t="s">
        <v>128</v>
      </c>
      <c r="G39" s="131" t="s">
        <v>233</v>
      </c>
      <c r="I39" s="133">
        <v>18</v>
      </c>
      <c r="J39" s="134"/>
      <c r="K39" s="134">
        <v>0</v>
      </c>
      <c r="L39" s="134"/>
      <c r="M39" s="133">
        <v>318080000000</v>
      </c>
      <c r="N39" s="134"/>
      <c r="O39" s="133">
        <v>0</v>
      </c>
      <c r="P39" s="134"/>
      <c r="Q39" s="134">
        <v>318080000000</v>
      </c>
      <c r="S39" s="135">
        <f>Q39/درآمدها!$J$5</f>
        <v>0.13425446226306612</v>
      </c>
      <c r="T39" s="136"/>
      <c r="U39" s="136"/>
      <c r="V39" s="136"/>
      <c r="W39" s="137"/>
    </row>
    <row r="40" spans="1:23" s="10" customFormat="1" ht="18">
      <c r="A40" s="130" t="s">
        <v>192</v>
      </c>
      <c r="C40" s="131" t="s">
        <v>202</v>
      </c>
      <c r="E40" s="132" t="s">
        <v>128</v>
      </c>
      <c r="G40" s="131" t="s">
        <v>231</v>
      </c>
      <c r="I40" s="133">
        <v>18</v>
      </c>
      <c r="J40" s="134"/>
      <c r="K40" s="134">
        <v>0</v>
      </c>
      <c r="L40" s="134"/>
      <c r="M40" s="133">
        <v>64000000000</v>
      </c>
      <c r="N40" s="134"/>
      <c r="O40" s="133">
        <v>0</v>
      </c>
      <c r="P40" s="134"/>
      <c r="Q40" s="134">
        <v>64000000000</v>
      </c>
      <c r="S40" s="135">
        <f>Q40/درآمدها!$J$5</f>
        <v>2.701297027425878E-2</v>
      </c>
      <c r="T40" s="136"/>
      <c r="U40" s="136"/>
      <c r="V40" s="136"/>
      <c r="W40" s="137"/>
    </row>
    <row r="41" spans="1:23" s="10" customFormat="1" ht="18.75" thickBot="1">
      <c r="A41" s="130" t="s">
        <v>193</v>
      </c>
      <c r="C41" s="131" t="s">
        <v>203</v>
      </c>
      <c r="E41" s="132" t="s">
        <v>128</v>
      </c>
      <c r="G41" s="131" t="s">
        <v>230</v>
      </c>
      <c r="I41" s="133">
        <v>18</v>
      </c>
      <c r="J41" s="134"/>
      <c r="K41" s="134">
        <v>0</v>
      </c>
      <c r="L41" s="134"/>
      <c r="M41" s="133">
        <v>45598000000</v>
      </c>
      <c r="N41" s="134"/>
      <c r="O41" s="133">
        <v>0</v>
      </c>
      <c r="P41" s="134"/>
      <c r="Q41" s="134">
        <v>45598000000</v>
      </c>
      <c r="S41" s="135">
        <f>Q41/درآمدها!$J$5</f>
        <v>1.9245897165088309E-2</v>
      </c>
      <c r="T41" s="136"/>
      <c r="U41" s="136"/>
      <c r="V41" s="136"/>
      <c r="W41" s="137"/>
    </row>
    <row r="42" spans="1:23" s="10" customFormat="1" ht="24" customHeight="1" thickBot="1">
      <c r="A42" s="128" t="s">
        <v>2</v>
      </c>
      <c r="B42" s="128"/>
      <c r="C42" s="128"/>
      <c r="D42" s="128"/>
      <c r="E42" s="128"/>
      <c r="F42" s="128"/>
      <c r="G42" s="128"/>
      <c r="H42" s="128"/>
      <c r="I42" s="128"/>
      <c r="J42" s="201"/>
      <c r="K42" s="139">
        <f>SUM(K9:K41)</f>
        <v>1956914168951</v>
      </c>
      <c r="M42" s="139">
        <f>SUM(M9:N41)</f>
        <v>3453305924194</v>
      </c>
      <c r="O42" s="139">
        <f>SUM(O9:O41)</f>
        <v>3823409364020</v>
      </c>
      <c r="Q42" s="139">
        <f>SUM(Q9:Q41)</f>
        <v>1586810729125</v>
      </c>
      <c r="S42" s="140">
        <f>SUM(S9:S41)</f>
        <v>0.66975736026138311</v>
      </c>
      <c r="U42" s="136"/>
      <c r="V42" s="137"/>
    </row>
    <row r="43" spans="1:23" ht="18.75" thickTop="1">
      <c r="L43" s="10"/>
      <c r="N43" s="10"/>
      <c r="P43" s="10"/>
      <c r="R43" s="10"/>
    </row>
    <row r="44" spans="1:23" ht="18">
      <c r="L44" s="10"/>
      <c r="N44" s="10"/>
      <c r="P44" s="10"/>
      <c r="R44" s="10"/>
    </row>
    <row r="45" spans="1:23" ht="21.75">
      <c r="K45" s="142"/>
      <c r="L45" s="142"/>
      <c r="M45" s="142"/>
      <c r="N45" s="7"/>
      <c r="O45" s="142"/>
      <c r="P45" s="142"/>
    </row>
    <row r="46" spans="1:23">
      <c r="M46" s="141"/>
      <c r="O46" s="141"/>
      <c r="Q46" s="141"/>
    </row>
    <row r="47" spans="1:23">
      <c r="M47" s="141"/>
      <c r="O47" s="141"/>
      <c r="Q47" s="141"/>
    </row>
    <row r="48" spans="1:23">
      <c r="M48" s="141"/>
      <c r="O48" s="141"/>
      <c r="Q48" s="141"/>
    </row>
    <row r="49" spans="11:17" ht="15.75">
      <c r="K49" s="268"/>
      <c r="L49" s="267"/>
      <c r="M49" s="268"/>
      <c r="N49" s="267"/>
      <c r="O49" s="268"/>
      <c r="P49" s="267"/>
      <c r="Q49" s="268"/>
    </row>
    <row r="50" spans="11:17">
      <c r="M50" s="141"/>
      <c r="O50" s="141"/>
      <c r="Q50" s="141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A18" sqref="A18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9"/>
      <c r="K1" s="39"/>
    </row>
    <row r="2" spans="1:13" ht="21">
      <c r="A2" s="302" t="s">
        <v>51</v>
      </c>
      <c r="B2" s="302"/>
      <c r="C2" s="302"/>
      <c r="D2" s="302"/>
      <c r="E2" s="302"/>
      <c r="F2" s="302"/>
      <c r="G2" s="302"/>
      <c r="H2" s="302"/>
      <c r="I2" s="302"/>
      <c r="J2" s="84"/>
      <c r="K2" s="39"/>
    </row>
    <row r="3" spans="1:13" ht="21.75" thickBot="1">
      <c r="A3" s="302" t="str">
        <f>سپرده!A3</f>
        <v>برای ماه منتهی به 1401/08/30</v>
      </c>
      <c r="B3" s="302"/>
      <c r="C3" s="302"/>
      <c r="D3" s="302"/>
      <c r="E3" s="302"/>
      <c r="F3" s="302"/>
      <c r="G3" s="302"/>
      <c r="H3" s="302"/>
      <c r="I3" s="302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144769505849</v>
      </c>
      <c r="K4" s="41" t="s">
        <v>89</v>
      </c>
      <c r="M4" s="220"/>
    </row>
    <row r="5" spans="1:13" ht="21.75" customHeight="1" thickBot="1">
      <c r="A5" s="12"/>
      <c r="B5" s="12"/>
      <c r="C5" s="12"/>
      <c r="D5" s="12"/>
      <c r="E5" s="316" t="s">
        <v>174</v>
      </c>
      <c r="F5" s="316"/>
      <c r="G5" s="316"/>
      <c r="H5" s="316"/>
      <c r="I5" s="316"/>
      <c r="J5" s="85">
        <v>2369232237337</v>
      </c>
      <c r="K5" s="41" t="s">
        <v>168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8"/>
      <c r="K6" s="199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31">
        <f>E7/$E$11*100</f>
        <v>0</v>
      </c>
      <c r="H7" s="20"/>
      <c r="I7" s="35">
        <f>E7/$J$5</f>
        <v>0</v>
      </c>
      <c r="J7" s="203"/>
      <c r="K7" s="203"/>
      <c r="L7" s="203"/>
    </row>
    <row r="8" spans="1:13" ht="18.75" customHeight="1">
      <c r="A8" s="17" t="s">
        <v>48</v>
      </c>
      <c r="B8" s="17"/>
      <c r="C8" s="18" t="s">
        <v>54</v>
      </c>
      <c r="D8" s="19"/>
      <c r="E8" s="217">
        <f>'درآمد سرمایه گذاری در اوراق بها'!Q17</f>
        <v>50089299601</v>
      </c>
      <c r="F8" s="19"/>
      <c r="G8" s="231">
        <f>E8/$E$11*100</f>
        <v>34.653466975844189</v>
      </c>
      <c r="H8" s="20"/>
      <c r="I8" s="224">
        <f>E8/$J$5</f>
        <v>2.1141574393441484E-2</v>
      </c>
      <c r="J8" s="203"/>
      <c r="K8" s="203"/>
      <c r="L8" s="203"/>
    </row>
    <row r="9" spans="1:13" ht="18.75" customHeight="1">
      <c r="A9" s="17" t="s">
        <v>49</v>
      </c>
      <c r="B9" s="17"/>
      <c r="C9" s="18" t="s">
        <v>55</v>
      </c>
      <c r="D9" s="19"/>
      <c r="E9" s="217">
        <f>'درآمد سپرده بانکی'!I40</f>
        <v>94435548315</v>
      </c>
      <c r="F9" s="19"/>
      <c r="G9" s="231">
        <f>E9/$E$11*100</f>
        <v>65.333697634978648</v>
      </c>
      <c r="H9" s="20"/>
      <c r="I9" s="224">
        <f>E9/$J$5</f>
        <v>3.9859135304162872E-2</v>
      </c>
      <c r="J9" s="203"/>
      <c r="K9" s="136"/>
      <c r="L9" s="203"/>
    </row>
    <row r="10" spans="1:13" ht="19.5" customHeight="1" thickBot="1">
      <c r="A10" s="17" t="s">
        <v>32</v>
      </c>
      <c r="B10" s="17"/>
      <c r="C10" s="18" t="s">
        <v>56</v>
      </c>
      <c r="D10" s="19"/>
      <c r="E10" s="218">
        <f>'سایر درآمدها'!E9</f>
        <v>18552708</v>
      </c>
      <c r="F10" s="19"/>
      <c r="G10" s="231">
        <f>E10/$E$11*100</f>
        <v>1.2835389177165592E-2</v>
      </c>
      <c r="H10" s="20"/>
      <c r="I10" s="35">
        <f>E10/$J$5</f>
        <v>7.8306835892344222E-6</v>
      </c>
      <c r="J10" s="203"/>
      <c r="K10" s="203"/>
      <c r="L10" s="203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144543400624</v>
      </c>
      <c r="F11" s="10"/>
      <c r="G11" s="223">
        <f>SUM(G7:G10)</f>
        <v>100.00000000000001</v>
      </c>
      <c r="H11" s="20"/>
      <c r="I11" s="37">
        <f>SUM(I7:I10)</f>
        <v>6.1008540381193591E-2</v>
      </c>
      <c r="J11" s="203"/>
      <c r="K11" s="203"/>
      <c r="L11" s="203"/>
    </row>
    <row r="12" spans="1:13" ht="18.75" customHeight="1" thickTop="1">
      <c r="J12" s="203"/>
      <c r="K12" s="213"/>
      <c r="L12" s="203"/>
    </row>
    <row r="13" spans="1:13" ht="18" customHeight="1">
      <c r="E13" s="83"/>
      <c r="F13" s="83"/>
      <c r="G13" s="83"/>
      <c r="I13" s="157"/>
      <c r="J13" s="203"/>
      <c r="K13" s="203"/>
      <c r="L13" s="203"/>
    </row>
    <row r="14" spans="1:13" ht="18" customHeight="1">
      <c r="E14" s="83"/>
      <c r="F14" s="83"/>
      <c r="G14" s="83"/>
      <c r="J14" s="203"/>
      <c r="K14" s="203"/>
      <c r="L14" s="203"/>
    </row>
    <row r="15" spans="1:13" ht="18" customHeight="1">
      <c r="E15" s="211"/>
      <c r="F15" s="83"/>
      <c r="G15" s="83"/>
      <c r="H15" s="92"/>
      <c r="J15" s="8"/>
      <c r="K15" s="203"/>
      <c r="L15" s="203"/>
      <c r="M15" s="203"/>
    </row>
    <row r="16" spans="1:13" ht="18" customHeight="1">
      <c r="E16" s="210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13"/>
      <c r="E20" s="213"/>
      <c r="G20" s="213"/>
      <c r="J20" s="213"/>
      <c r="K20" s="214"/>
    </row>
    <row r="21" spans="3:11">
      <c r="C21" s="211"/>
      <c r="G21" s="213"/>
      <c r="J21" s="213"/>
      <c r="K21" s="214"/>
    </row>
    <row r="22" spans="3:11">
      <c r="G22" s="213"/>
    </row>
    <row r="23" spans="3:11">
      <c r="G23" s="211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54"/>
  <sheetViews>
    <sheetView rightToLeft="1" view="pageBreakPreview" topLeftCell="A34" zoomScale="80" zoomScaleNormal="100" zoomScaleSheetLayoutView="80" workbookViewId="0">
      <selection activeCell="G47" sqref="G47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5" bestFit="1" customWidth="1"/>
    <col min="8" max="8" width="0.85546875" style="155" customWidth="1"/>
    <col min="9" max="9" width="25" style="155" bestFit="1" customWidth="1"/>
    <col min="10" max="10" width="0.7109375" style="155" customWidth="1"/>
    <col min="11" max="11" width="23.140625" style="155" bestFit="1" customWidth="1"/>
    <col min="12" max="12" width="0.7109375" style="155" customWidth="1"/>
    <col min="13" max="13" width="23.140625" style="155" bestFit="1" customWidth="1"/>
    <col min="14" max="14" width="0.5703125" style="155" customWidth="1"/>
    <col min="15" max="15" width="17" style="155" bestFit="1" customWidth="1"/>
    <col min="16" max="16" width="0.5703125" style="155" customWidth="1"/>
    <col min="17" max="17" width="23.140625" style="155" bestFit="1" customWidth="1"/>
    <col min="18" max="18" width="10.5703125" style="155" customWidth="1"/>
    <col min="19" max="19" width="15.42578125" style="10" customWidth="1"/>
    <col min="20" max="20" width="15.5703125" style="10" bestFit="1" customWidth="1"/>
    <col min="21" max="21" width="13.140625" style="10" customWidth="1"/>
    <col min="22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6" ht="30.75" customHeight="1">
      <c r="A1" s="292" t="s">
        <v>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107"/>
    </row>
    <row r="2" spans="1:26" ht="30.75" customHeight="1">
      <c r="A2" s="292" t="s">
        <v>57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107"/>
    </row>
    <row r="3" spans="1:26" ht="30.75" customHeight="1">
      <c r="A3" s="292" t="str">
        <f>' سهام'!A3:W3</f>
        <v>برای ماه منتهی به 1401/08/30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107"/>
    </row>
    <row r="4" spans="1:26" ht="30.75" customHeight="1">
      <c r="A4" s="298" t="s">
        <v>65</v>
      </c>
      <c r="B4" s="298"/>
      <c r="C4" s="298"/>
      <c r="D4" s="298"/>
      <c r="E4" s="298"/>
      <c r="F4" s="298"/>
      <c r="G4" s="298"/>
      <c r="H4" s="144"/>
      <c r="I4" s="145"/>
      <c r="J4" s="145"/>
      <c r="K4" s="145"/>
      <c r="L4" s="145"/>
      <c r="M4" s="145"/>
      <c r="N4" s="145"/>
      <c r="O4" s="142"/>
      <c r="P4" s="145"/>
      <c r="Q4" s="145"/>
      <c r="R4" s="107"/>
      <c r="S4" s="360"/>
      <c r="T4" s="360"/>
      <c r="U4" s="360"/>
      <c r="V4" s="360"/>
      <c r="W4" s="360"/>
      <c r="X4" s="360"/>
      <c r="Y4" s="360"/>
      <c r="Z4" s="360"/>
    </row>
    <row r="5" spans="1:26" ht="30.75" customHeight="1" thickBot="1">
      <c r="A5" s="146"/>
      <c r="B5" s="318"/>
      <c r="C5" s="318"/>
      <c r="D5" s="318"/>
      <c r="E5" s="318"/>
      <c r="F5" s="147"/>
      <c r="G5" s="319" t="s">
        <v>175</v>
      </c>
      <c r="H5" s="319"/>
      <c r="I5" s="319"/>
      <c r="J5" s="319"/>
      <c r="K5" s="319"/>
      <c r="L5" s="145"/>
      <c r="M5" s="319" t="s">
        <v>176</v>
      </c>
      <c r="N5" s="319"/>
      <c r="O5" s="319"/>
      <c r="P5" s="319"/>
      <c r="Q5" s="319"/>
      <c r="R5" s="107"/>
      <c r="S5" s="360"/>
      <c r="T5" s="360"/>
      <c r="U5" s="360"/>
      <c r="V5" s="360"/>
      <c r="W5" s="360"/>
      <c r="X5" s="360"/>
      <c r="Y5" s="360"/>
      <c r="Z5" s="360"/>
    </row>
    <row r="6" spans="1:26" ht="42" customHeight="1" thickBot="1">
      <c r="A6" s="38" t="s">
        <v>38</v>
      </c>
      <c r="B6" s="148"/>
      <c r="C6" s="149" t="s">
        <v>23</v>
      </c>
      <c r="D6" s="148"/>
      <c r="E6" s="149" t="s">
        <v>35</v>
      </c>
      <c r="F6" s="148"/>
      <c r="G6" s="150" t="s">
        <v>58</v>
      </c>
      <c r="H6" s="151"/>
      <c r="I6" s="150" t="s">
        <v>40</v>
      </c>
      <c r="J6" s="151"/>
      <c r="K6" s="150" t="s">
        <v>41</v>
      </c>
      <c r="L6" s="145"/>
      <c r="M6" s="150" t="s">
        <v>58</v>
      </c>
      <c r="N6" s="151"/>
      <c r="O6" s="150" t="s">
        <v>40</v>
      </c>
      <c r="P6" s="151"/>
      <c r="Q6" s="150" t="s">
        <v>41</v>
      </c>
      <c r="R6" s="107"/>
      <c r="S6" s="361"/>
      <c r="T6" s="260"/>
      <c r="U6" s="361"/>
      <c r="V6" s="360"/>
      <c r="W6" s="360"/>
      <c r="X6" s="360"/>
      <c r="Y6" s="360"/>
      <c r="Z6" s="360"/>
    </row>
    <row r="7" spans="1:26" s="7" customFormat="1" ht="30.75" customHeight="1">
      <c r="A7" s="132" t="s">
        <v>123</v>
      </c>
      <c r="B7" s="152"/>
      <c r="C7" s="153" t="s">
        <v>94</v>
      </c>
      <c r="E7" s="215">
        <v>0.18</v>
      </c>
      <c r="G7" s="142">
        <v>363945204</v>
      </c>
      <c r="H7" s="142"/>
      <c r="I7" s="142">
        <v>0</v>
      </c>
      <c r="J7" s="142"/>
      <c r="K7" s="142">
        <f>G7+I7</f>
        <v>363945204</v>
      </c>
      <c r="L7" s="142"/>
      <c r="M7" s="142">
        <v>1403704109.7391305</v>
      </c>
      <c r="N7" s="142"/>
      <c r="O7" s="142">
        <v>-1822039</v>
      </c>
      <c r="P7" s="142"/>
      <c r="Q7" s="142">
        <f>M7+O7</f>
        <v>1401882070.7391305</v>
      </c>
      <c r="R7" s="107"/>
      <c r="S7" s="260"/>
      <c r="T7" s="260"/>
      <c r="U7" s="360"/>
      <c r="V7" s="260"/>
      <c r="W7" s="361"/>
      <c r="X7" s="360"/>
      <c r="Y7" s="362"/>
      <c r="Z7" s="362"/>
    </row>
    <row r="8" spans="1:26" s="7" customFormat="1" ht="30.75" customHeight="1">
      <c r="A8" s="132" t="s">
        <v>122</v>
      </c>
      <c r="B8" s="152"/>
      <c r="C8" s="153" t="s">
        <v>94</v>
      </c>
      <c r="E8" s="215">
        <v>0.18</v>
      </c>
      <c r="G8" s="142">
        <v>2684939179.304348</v>
      </c>
      <c r="H8" s="142"/>
      <c r="I8" s="142">
        <v>0</v>
      </c>
      <c r="J8" s="142"/>
      <c r="K8" s="142">
        <f t="shared" ref="K8:K38" si="0">G8+I8</f>
        <v>2684939179.304348</v>
      </c>
      <c r="L8" s="142"/>
      <c r="M8" s="142">
        <v>10969870687.826086</v>
      </c>
      <c r="N8" s="142"/>
      <c r="O8" s="142">
        <v>-11724511</v>
      </c>
      <c r="P8" s="142"/>
      <c r="Q8" s="142">
        <f t="shared" ref="Q8:Q38" si="1">M8+O8</f>
        <v>10958146176.826086</v>
      </c>
      <c r="R8" s="107"/>
      <c r="S8" s="260"/>
      <c r="T8" s="260"/>
      <c r="U8" s="360"/>
      <c r="V8" s="260"/>
      <c r="W8" s="361"/>
      <c r="X8" s="360"/>
      <c r="Y8" s="362"/>
      <c r="Z8" s="362"/>
    </row>
    <row r="9" spans="1:26" s="7" customFormat="1" ht="30.75" customHeight="1">
      <c r="A9" s="132" t="s">
        <v>145</v>
      </c>
      <c r="B9" s="152"/>
      <c r="C9" s="153" t="s">
        <v>94</v>
      </c>
      <c r="E9" s="215">
        <v>0.18</v>
      </c>
      <c r="G9" s="142">
        <v>4653716774.086957</v>
      </c>
      <c r="H9" s="142"/>
      <c r="I9" s="142">
        <v>0</v>
      </c>
      <c r="J9" s="142"/>
      <c r="K9" s="142">
        <f t="shared" si="0"/>
        <v>4653716774.086957</v>
      </c>
      <c r="L9" s="142"/>
      <c r="M9" s="142">
        <v>13777004448</v>
      </c>
      <c r="N9" s="142"/>
      <c r="O9" s="142">
        <v>-10265682</v>
      </c>
      <c r="P9" s="142"/>
      <c r="Q9" s="142">
        <f t="shared" si="1"/>
        <v>13766738766</v>
      </c>
      <c r="R9" s="107"/>
      <c r="S9" s="260"/>
      <c r="T9" s="260"/>
      <c r="U9" s="360"/>
      <c r="V9" s="260"/>
      <c r="W9" s="361"/>
      <c r="X9" s="360"/>
      <c r="Y9" s="362"/>
      <c r="Z9" s="362"/>
    </row>
    <row r="10" spans="1:26" s="7" customFormat="1" ht="30.75" customHeight="1">
      <c r="A10" s="132" t="s">
        <v>193</v>
      </c>
      <c r="B10" s="152"/>
      <c r="C10" s="153" t="s">
        <v>94</v>
      </c>
      <c r="E10" s="215">
        <v>0.18</v>
      </c>
      <c r="G10" s="159">
        <v>494707063.30434781</v>
      </c>
      <c r="H10" s="142"/>
      <c r="I10" s="142">
        <v>-2776035</v>
      </c>
      <c r="J10" s="142"/>
      <c r="K10" s="142">
        <f t="shared" si="0"/>
        <v>491931028.30434781</v>
      </c>
      <c r="L10" s="142"/>
      <c r="M10" s="142">
        <v>494707063.30434781</v>
      </c>
      <c r="N10" s="142"/>
      <c r="O10" s="142">
        <v>-2776035</v>
      </c>
      <c r="P10" s="142"/>
      <c r="Q10" s="142">
        <f t="shared" si="1"/>
        <v>491931028.30434781</v>
      </c>
      <c r="R10" s="142"/>
      <c r="S10" s="260"/>
      <c r="T10" s="260"/>
      <c r="U10" s="360"/>
      <c r="V10" s="260"/>
      <c r="W10" s="361"/>
      <c r="X10" s="360"/>
      <c r="Y10" s="362"/>
      <c r="Z10" s="362"/>
    </row>
    <row r="11" spans="1:26" s="7" customFormat="1" ht="30.75" customHeight="1">
      <c r="A11" s="132" t="s">
        <v>190</v>
      </c>
      <c r="B11" s="152"/>
      <c r="C11" s="153" t="s">
        <v>94</v>
      </c>
      <c r="E11" s="215">
        <v>0.18</v>
      </c>
      <c r="G11" s="142">
        <v>90474633.391304344</v>
      </c>
      <c r="H11" s="142"/>
      <c r="I11" s="142">
        <v>-1469706</v>
      </c>
      <c r="J11" s="142"/>
      <c r="K11" s="142">
        <f t="shared" si="0"/>
        <v>89004927.391304344</v>
      </c>
      <c r="L11" s="142"/>
      <c r="M11" s="142">
        <v>90474633.391304344</v>
      </c>
      <c r="N11" s="142"/>
      <c r="O11" s="142">
        <v>-1469706</v>
      </c>
      <c r="P11" s="142"/>
      <c r="Q11" s="142">
        <f t="shared" si="1"/>
        <v>89004927.391304344</v>
      </c>
      <c r="R11" s="142"/>
      <c r="S11" s="260"/>
      <c r="T11" s="260"/>
      <c r="U11" s="360"/>
      <c r="V11" s="260"/>
      <c r="W11" s="361"/>
      <c r="X11" s="360"/>
      <c r="Y11" s="362"/>
      <c r="Z11" s="362"/>
    </row>
    <row r="12" spans="1:26" s="7" customFormat="1" ht="30.75" customHeight="1">
      <c r="A12" s="132" t="s">
        <v>189</v>
      </c>
      <c r="B12" s="152"/>
      <c r="C12" s="153" t="s">
        <v>94</v>
      </c>
      <c r="E12" s="215">
        <v>0.18</v>
      </c>
      <c r="G12" s="142">
        <v>63487789.826086953</v>
      </c>
      <c r="H12" s="142"/>
      <c r="I12" s="142">
        <v>-1133013</v>
      </c>
      <c r="J12" s="142"/>
      <c r="K12" s="142">
        <f t="shared" si="0"/>
        <v>62354776.826086953</v>
      </c>
      <c r="L12" s="142"/>
      <c r="M12" s="142">
        <v>63487789.826086953</v>
      </c>
      <c r="N12" s="142"/>
      <c r="O12" s="142">
        <v>-1133013</v>
      </c>
      <c r="P12" s="142"/>
      <c r="Q12" s="142">
        <f t="shared" si="1"/>
        <v>62354776.826086953</v>
      </c>
      <c r="R12" s="142"/>
      <c r="S12" s="260"/>
      <c r="T12" s="260"/>
      <c r="U12" s="360"/>
      <c r="V12" s="260"/>
      <c r="W12" s="361"/>
      <c r="X12" s="360"/>
      <c r="Y12" s="362"/>
      <c r="Z12" s="362"/>
    </row>
    <row r="13" spans="1:26" s="7" customFormat="1" ht="30.75" customHeight="1">
      <c r="A13" s="132" t="s">
        <v>192</v>
      </c>
      <c r="B13" s="152"/>
      <c r="C13" s="153" t="s">
        <v>94</v>
      </c>
      <c r="E13" s="215">
        <v>0.18</v>
      </c>
      <c r="G13" s="142">
        <v>128991064.69565217</v>
      </c>
      <c r="H13" s="142"/>
      <c r="I13" s="142">
        <v>-2610930</v>
      </c>
      <c r="J13" s="142"/>
      <c r="K13" s="142">
        <f t="shared" si="0"/>
        <v>126380134.69565217</v>
      </c>
      <c r="L13" s="142"/>
      <c r="M13" s="142">
        <v>128991064.69565217</v>
      </c>
      <c r="N13" s="142"/>
      <c r="O13" s="142">
        <v>-2610930</v>
      </c>
      <c r="P13" s="142"/>
      <c r="Q13" s="142">
        <f t="shared" si="1"/>
        <v>126380134.69565217</v>
      </c>
      <c r="R13" s="142"/>
      <c r="S13" s="260"/>
      <c r="T13" s="260"/>
      <c r="U13" s="360"/>
      <c r="V13" s="260"/>
      <c r="W13" s="361"/>
      <c r="X13" s="360"/>
      <c r="Y13" s="362"/>
      <c r="Z13" s="362"/>
    </row>
    <row r="14" spans="1:26" s="7" customFormat="1" ht="30.75" customHeight="1">
      <c r="A14" s="132" t="s">
        <v>186</v>
      </c>
      <c r="B14" s="152"/>
      <c r="C14" s="153" t="s">
        <v>94</v>
      </c>
      <c r="E14" s="215">
        <v>0.18</v>
      </c>
      <c r="G14" s="142">
        <v>27024635.739130434</v>
      </c>
      <c r="H14" s="142"/>
      <c r="I14" s="142">
        <v>-611489</v>
      </c>
      <c r="J14" s="142"/>
      <c r="K14" s="142">
        <f t="shared" si="0"/>
        <v>26413146.739130434</v>
      </c>
      <c r="L14" s="142"/>
      <c r="M14" s="142">
        <v>27024635.739130434</v>
      </c>
      <c r="N14" s="142"/>
      <c r="O14" s="142">
        <v>-611489</v>
      </c>
      <c r="P14" s="142"/>
      <c r="Q14" s="142">
        <f>M14+O14</f>
        <v>26413146.739130434</v>
      </c>
      <c r="R14" s="142"/>
      <c r="S14" s="260"/>
      <c r="T14" s="260"/>
      <c r="U14" s="360"/>
      <c r="V14" s="260"/>
      <c r="W14" s="361"/>
      <c r="X14" s="360"/>
      <c r="Y14" s="362"/>
      <c r="Z14" s="362"/>
    </row>
    <row r="15" spans="1:26" s="7" customFormat="1" ht="30.75" customHeight="1">
      <c r="A15" s="132" t="s">
        <v>124</v>
      </c>
      <c r="B15" s="152"/>
      <c r="C15" s="153" t="s">
        <v>94</v>
      </c>
      <c r="E15" s="215">
        <v>0.1</v>
      </c>
      <c r="G15" s="142">
        <v>2363141347.6521702</v>
      </c>
      <c r="H15" s="142"/>
      <c r="I15" s="142">
        <v>0</v>
      </c>
      <c r="J15" s="142"/>
      <c r="K15" s="142">
        <f t="shared" si="0"/>
        <v>2363141347.6521702</v>
      </c>
      <c r="L15" s="142"/>
      <c r="M15" s="154">
        <v>7487587519.47826</v>
      </c>
      <c r="N15" s="142"/>
      <c r="O15" s="142">
        <v>0</v>
      </c>
      <c r="P15" s="142"/>
      <c r="Q15" s="142">
        <f t="shared" si="1"/>
        <v>7487587519.47826</v>
      </c>
      <c r="R15" s="142"/>
      <c r="S15" s="363"/>
      <c r="T15" s="260"/>
      <c r="U15" s="362"/>
      <c r="V15" s="363"/>
      <c r="W15" s="363"/>
      <c r="X15" s="361"/>
      <c r="Y15" s="364"/>
      <c r="Z15" s="363"/>
    </row>
    <row r="16" spans="1:26" s="7" customFormat="1" ht="30.75" customHeight="1">
      <c r="A16" s="132" t="s">
        <v>103</v>
      </c>
      <c r="B16" s="152"/>
      <c r="C16" s="153" t="s">
        <v>94</v>
      </c>
      <c r="E16" s="215">
        <v>0.18</v>
      </c>
      <c r="G16" s="142">
        <v>0</v>
      </c>
      <c r="H16" s="142"/>
      <c r="I16" s="142">
        <v>0</v>
      </c>
      <c r="J16" s="142"/>
      <c r="K16" s="142">
        <f t="shared" si="0"/>
        <v>0</v>
      </c>
      <c r="L16" s="142"/>
      <c r="M16" s="142">
        <v>8425606196.5714283</v>
      </c>
      <c r="N16" s="142"/>
      <c r="O16" s="142">
        <v>0</v>
      </c>
      <c r="P16" s="142"/>
      <c r="Q16" s="142">
        <f t="shared" si="1"/>
        <v>8425606196.5714283</v>
      </c>
      <c r="R16" s="142"/>
      <c r="S16" s="260"/>
      <c r="T16" s="361"/>
      <c r="U16" s="360"/>
      <c r="V16" s="260"/>
      <c r="W16" s="260"/>
      <c r="X16" s="360"/>
      <c r="Y16" s="362"/>
      <c r="Z16" s="362"/>
    </row>
    <row r="17" spans="1:26" s="7" customFormat="1" ht="30.75" customHeight="1">
      <c r="A17" s="132" t="s">
        <v>121</v>
      </c>
      <c r="B17" s="152"/>
      <c r="C17" s="153" t="s">
        <v>94</v>
      </c>
      <c r="E17" s="215">
        <v>0.18</v>
      </c>
      <c r="G17" s="142">
        <v>0</v>
      </c>
      <c r="H17" s="142"/>
      <c r="I17" s="142">
        <v>0</v>
      </c>
      <c r="J17" s="142"/>
      <c r="K17" s="142">
        <f t="shared" si="0"/>
        <v>0</v>
      </c>
      <c r="L17" s="142"/>
      <c r="M17" s="142">
        <v>949758907.09090912</v>
      </c>
      <c r="N17" s="142"/>
      <c r="O17" s="142">
        <v>0</v>
      </c>
      <c r="P17" s="142"/>
      <c r="Q17" s="142">
        <f t="shared" si="1"/>
        <v>949758907.09090912</v>
      </c>
      <c r="R17" s="142"/>
      <c r="S17" s="364"/>
      <c r="T17" s="361"/>
      <c r="U17" s="360"/>
      <c r="V17" s="260"/>
      <c r="W17" s="260"/>
      <c r="X17" s="360"/>
      <c r="Y17" s="362"/>
      <c r="Z17" s="362"/>
    </row>
    <row r="18" spans="1:26" s="7" customFormat="1" ht="30.75" customHeight="1">
      <c r="A18" s="132" t="s">
        <v>133</v>
      </c>
      <c r="B18" s="152"/>
      <c r="C18" s="153" t="s">
        <v>94</v>
      </c>
      <c r="E18" s="215">
        <v>0.18</v>
      </c>
      <c r="G18" s="142">
        <v>103561654.69565217</v>
      </c>
      <c r="H18" s="142"/>
      <c r="I18" s="142">
        <v>0</v>
      </c>
      <c r="J18" s="142"/>
      <c r="K18" s="142">
        <f t="shared" si="0"/>
        <v>103561654.69565217</v>
      </c>
      <c r="L18" s="142"/>
      <c r="M18" s="142">
        <v>1703441101.3043478</v>
      </c>
      <c r="N18" s="142"/>
      <c r="O18" s="142">
        <v>-152409</v>
      </c>
      <c r="P18" s="142"/>
      <c r="Q18" s="142">
        <f t="shared" si="1"/>
        <v>1703288692.3043478</v>
      </c>
      <c r="R18" s="142"/>
      <c r="S18" s="260"/>
      <c r="T18" s="361"/>
      <c r="U18" s="360"/>
      <c r="V18" s="260"/>
      <c r="W18" s="260"/>
      <c r="X18" s="360"/>
      <c r="Y18" s="362"/>
      <c r="Z18" s="362"/>
    </row>
    <row r="19" spans="1:26" s="7" customFormat="1" ht="30.75" customHeight="1">
      <c r="A19" s="132" t="s">
        <v>129</v>
      </c>
      <c r="B19" s="152"/>
      <c r="C19" s="153" t="s">
        <v>94</v>
      </c>
      <c r="E19" s="215">
        <v>0.18</v>
      </c>
      <c r="G19" s="142">
        <v>713968768.95652175</v>
      </c>
      <c r="H19" s="142"/>
      <c r="I19" s="142">
        <v>0</v>
      </c>
      <c r="J19" s="142"/>
      <c r="K19" s="142">
        <f t="shared" si="0"/>
        <v>713968768.95652175</v>
      </c>
      <c r="L19" s="142"/>
      <c r="M19" s="142">
        <v>2370955070.347826</v>
      </c>
      <c r="N19" s="142"/>
      <c r="O19" s="142">
        <v>-813339</v>
      </c>
      <c r="P19" s="142"/>
      <c r="Q19" s="142">
        <f t="shared" si="1"/>
        <v>2370141731.347826</v>
      </c>
      <c r="R19" s="142"/>
      <c r="S19" s="260"/>
      <c r="T19" s="361"/>
      <c r="U19" s="360"/>
      <c r="V19" s="260"/>
      <c r="W19" s="260"/>
      <c r="X19" s="360"/>
      <c r="Y19" s="362"/>
      <c r="Z19" s="362"/>
    </row>
    <row r="20" spans="1:26" s="7" customFormat="1" ht="30.75" customHeight="1">
      <c r="A20" s="132" t="s">
        <v>135</v>
      </c>
      <c r="B20" s="152"/>
      <c r="C20" s="153" t="s">
        <v>94</v>
      </c>
      <c r="E20" s="215">
        <v>0.18</v>
      </c>
      <c r="G20" s="142">
        <v>258904107.39130434</v>
      </c>
      <c r="H20" s="142"/>
      <c r="I20" s="142">
        <v>0</v>
      </c>
      <c r="J20" s="142"/>
      <c r="K20" s="142">
        <f t="shared" si="0"/>
        <v>258904107.39130434</v>
      </c>
      <c r="L20" s="142"/>
      <c r="M20" s="154">
        <v>3538356163.826087</v>
      </c>
      <c r="N20" s="142"/>
      <c r="O20" s="142">
        <v>0</v>
      </c>
      <c r="P20" s="142"/>
      <c r="Q20" s="142">
        <f t="shared" si="1"/>
        <v>3538356163.826087</v>
      </c>
      <c r="R20" s="142"/>
      <c r="S20" s="260"/>
      <c r="T20" s="361"/>
      <c r="U20" s="360"/>
      <c r="V20" s="260"/>
      <c r="W20" s="260"/>
      <c r="X20" s="360"/>
      <c r="Y20" s="362"/>
      <c r="Z20" s="362"/>
    </row>
    <row r="21" spans="1:26" s="7" customFormat="1" ht="30.75" customHeight="1">
      <c r="A21" s="132" t="s">
        <v>130</v>
      </c>
      <c r="B21" s="152"/>
      <c r="C21" s="153" t="s">
        <v>94</v>
      </c>
      <c r="E21" s="215">
        <v>0.18</v>
      </c>
      <c r="G21" s="142">
        <v>221917808.34782609</v>
      </c>
      <c r="H21" s="142"/>
      <c r="I21" s="142">
        <v>0</v>
      </c>
      <c r="J21" s="142"/>
      <c r="K21" s="142">
        <f t="shared" si="0"/>
        <v>221917808.34782609</v>
      </c>
      <c r="L21" s="142"/>
      <c r="M21" s="154">
        <v>473424657.65217394</v>
      </c>
      <c r="N21" s="142"/>
      <c r="O21" s="142">
        <v>-474372</v>
      </c>
      <c r="P21" s="142"/>
      <c r="Q21" s="142">
        <f t="shared" si="1"/>
        <v>472950285.65217394</v>
      </c>
      <c r="R21" s="142"/>
      <c r="S21" s="260"/>
      <c r="T21" s="361"/>
      <c r="U21" s="360"/>
      <c r="V21" s="260"/>
      <c r="W21" s="260"/>
      <c r="X21" s="360"/>
      <c r="Y21" s="362"/>
      <c r="Z21" s="362"/>
    </row>
    <row r="22" spans="1:26" s="7" customFormat="1" ht="30.75" customHeight="1">
      <c r="A22" s="132" t="s">
        <v>131</v>
      </c>
      <c r="B22" s="152"/>
      <c r="C22" s="153" t="s">
        <v>94</v>
      </c>
      <c r="E22" s="215">
        <v>0.18</v>
      </c>
      <c r="G22" s="142">
        <v>946849314.52173913</v>
      </c>
      <c r="H22" s="142"/>
      <c r="I22" s="142">
        <v>0</v>
      </c>
      <c r="J22" s="142"/>
      <c r="K22" s="142">
        <f t="shared" si="0"/>
        <v>946849314.52173913</v>
      </c>
      <c r="L22" s="142"/>
      <c r="M22" s="142">
        <v>1956821915.7391305</v>
      </c>
      <c r="N22" s="142"/>
      <c r="O22" s="142">
        <v>-723741</v>
      </c>
      <c r="P22" s="142"/>
      <c r="Q22" s="142">
        <f t="shared" si="1"/>
        <v>1956098174.7391305</v>
      </c>
      <c r="R22" s="142"/>
      <c r="S22" s="260"/>
      <c r="T22" s="361"/>
      <c r="U22" s="360"/>
      <c r="V22" s="260"/>
      <c r="W22" s="260"/>
      <c r="X22" s="360"/>
      <c r="Y22" s="362"/>
      <c r="Z22" s="362"/>
    </row>
    <row r="23" spans="1:26" s="7" customFormat="1" ht="30.75" customHeight="1">
      <c r="A23" s="132" t="s">
        <v>152</v>
      </c>
      <c r="B23" s="152"/>
      <c r="C23" s="153" t="s">
        <v>94</v>
      </c>
      <c r="E23" s="215">
        <v>0.18</v>
      </c>
      <c r="G23" s="142">
        <v>1257534245.7391305</v>
      </c>
      <c r="H23" s="142"/>
      <c r="I23" s="142">
        <v>0</v>
      </c>
      <c r="J23" s="142"/>
      <c r="K23" s="142">
        <f t="shared" si="0"/>
        <v>1257534245.7391305</v>
      </c>
      <c r="L23" s="142"/>
      <c r="M23" s="142">
        <v>2389315071.130435</v>
      </c>
      <c r="N23" s="142"/>
      <c r="O23" s="142">
        <v>-2728687</v>
      </c>
      <c r="P23" s="142"/>
      <c r="Q23" s="142">
        <f t="shared" si="1"/>
        <v>2386586384.130435</v>
      </c>
      <c r="R23" s="142"/>
      <c r="S23" s="260"/>
      <c r="T23" s="361"/>
      <c r="U23" s="360"/>
      <c r="V23" s="260"/>
      <c r="W23" s="260"/>
      <c r="X23" s="360"/>
      <c r="Y23" s="362"/>
      <c r="Z23" s="362"/>
    </row>
    <row r="24" spans="1:26" s="7" customFormat="1" ht="30.75" customHeight="1">
      <c r="A24" s="132" t="s">
        <v>147</v>
      </c>
      <c r="B24" s="152"/>
      <c r="C24" s="153" t="s">
        <v>94</v>
      </c>
      <c r="E24" s="215">
        <v>0.18</v>
      </c>
      <c r="G24" s="142">
        <v>278136986.0869565</v>
      </c>
      <c r="H24" s="142"/>
      <c r="I24" s="142">
        <v>0</v>
      </c>
      <c r="J24" s="142"/>
      <c r="K24" s="142">
        <f t="shared" si="0"/>
        <v>278136986.0869565</v>
      </c>
      <c r="L24" s="142"/>
      <c r="M24" s="142">
        <v>482104103.47826087</v>
      </c>
      <c r="N24" s="142"/>
      <c r="O24" s="142">
        <v>-1307244</v>
      </c>
      <c r="P24" s="142"/>
      <c r="Q24" s="142">
        <f t="shared" si="1"/>
        <v>480796859.47826087</v>
      </c>
      <c r="R24" s="142"/>
      <c r="S24" s="260"/>
      <c r="T24" s="361"/>
      <c r="U24" s="360"/>
      <c r="V24" s="260"/>
      <c r="W24" s="260"/>
      <c r="X24" s="360"/>
      <c r="Y24" s="362"/>
      <c r="Z24" s="362"/>
    </row>
    <row r="25" spans="1:26" s="7" customFormat="1" ht="30.75" customHeight="1">
      <c r="A25" s="132" t="s">
        <v>158</v>
      </c>
      <c r="B25" s="152"/>
      <c r="C25" s="153" t="s">
        <v>94</v>
      </c>
      <c r="E25" s="215">
        <v>0.18</v>
      </c>
      <c r="G25" s="142">
        <v>147945204.78260869</v>
      </c>
      <c r="H25" s="142"/>
      <c r="I25" s="142">
        <v>0</v>
      </c>
      <c r="J25" s="142"/>
      <c r="K25" s="142">
        <f t="shared" si="0"/>
        <v>147945204.78260869</v>
      </c>
      <c r="L25" s="142"/>
      <c r="M25" s="154">
        <v>251506850.86956522</v>
      </c>
      <c r="N25" s="142"/>
      <c r="O25" s="142">
        <v>-746235</v>
      </c>
      <c r="P25" s="142"/>
      <c r="Q25" s="142">
        <f t="shared" si="1"/>
        <v>250760615.86956522</v>
      </c>
      <c r="R25" s="142"/>
      <c r="S25" s="260"/>
      <c r="T25" s="361"/>
      <c r="U25" s="360"/>
      <c r="V25" s="260"/>
      <c r="W25" s="260"/>
      <c r="X25" s="360"/>
      <c r="Y25" s="362"/>
      <c r="Z25" s="362"/>
    </row>
    <row r="26" spans="1:26" s="7" customFormat="1" ht="30.75" customHeight="1">
      <c r="A26" s="132" t="s">
        <v>154</v>
      </c>
      <c r="B26" s="152"/>
      <c r="C26" s="153" t="s">
        <v>94</v>
      </c>
      <c r="E26" s="215">
        <v>0.18</v>
      </c>
      <c r="G26" s="142">
        <v>1361095890.2608695</v>
      </c>
      <c r="H26" s="142"/>
      <c r="I26" s="142">
        <v>0</v>
      </c>
      <c r="J26" s="142"/>
      <c r="K26" s="142">
        <f t="shared" si="0"/>
        <v>1361095890.2608695</v>
      </c>
      <c r="L26" s="142"/>
      <c r="M26" s="142">
        <v>2268493154.6086955</v>
      </c>
      <c r="N26" s="142"/>
      <c r="O26" s="142">
        <v>-7260386</v>
      </c>
      <c r="P26" s="142"/>
      <c r="Q26" s="142">
        <f t="shared" si="1"/>
        <v>2261232768.6086955</v>
      </c>
      <c r="R26" s="142"/>
      <c r="S26" s="260"/>
      <c r="T26" s="361"/>
      <c r="U26" s="360"/>
      <c r="V26" s="260"/>
      <c r="W26" s="260"/>
      <c r="X26" s="360"/>
      <c r="Y26" s="362"/>
      <c r="Z26" s="362"/>
    </row>
    <row r="27" spans="1:26" s="7" customFormat="1" ht="30.75" customHeight="1">
      <c r="A27" s="132" t="s">
        <v>164</v>
      </c>
      <c r="B27" s="152"/>
      <c r="C27" s="153" t="s">
        <v>94</v>
      </c>
      <c r="E27" s="215">
        <v>0.18</v>
      </c>
      <c r="G27" s="159">
        <v>305753424.26086956</v>
      </c>
      <c r="H27" s="142"/>
      <c r="I27" s="142">
        <v>-118007</v>
      </c>
      <c r="J27" s="142"/>
      <c r="K27" s="142">
        <f t="shared" si="0"/>
        <v>305635417.26086956</v>
      </c>
      <c r="L27" s="142"/>
      <c r="M27" s="154">
        <v>443835619.04347825</v>
      </c>
      <c r="N27" s="142"/>
      <c r="O27" s="142">
        <v>-1770096</v>
      </c>
      <c r="P27" s="142"/>
      <c r="Q27" s="142">
        <f t="shared" si="1"/>
        <v>442065523.04347825</v>
      </c>
      <c r="R27" s="142"/>
      <c r="S27" s="260"/>
      <c r="T27" s="361"/>
      <c r="U27" s="360"/>
      <c r="V27" s="260"/>
      <c r="W27" s="260"/>
      <c r="X27" s="360"/>
      <c r="Y27" s="362"/>
      <c r="Z27" s="362"/>
    </row>
    <row r="28" spans="1:26" s="7" customFormat="1" ht="30.75" customHeight="1">
      <c r="A28" s="132" t="s">
        <v>156</v>
      </c>
      <c r="B28" s="152"/>
      <c r="C28" s="153" t="s">
        <v>94</v>
      </c>
      <c r="E28" s="215">
        <v>0.18</v>
      </c>
      <c r="G28" s="142">
        <v>1375890411.1304348</v>
      </c>
      <c r="H28" s="142"/>
      <c r="I28" s="142">
        <v>-601083</v>
      </c>
      <c r="J28" s="142"/>
      <c r="K28" s="142">
        <f t="shared" si="0"/>
        <v>1375289328.1304348</v>
      </c>
      <c r="L28" s="142"/>
      <c r="M28" s="142">
        <v>1908493153.0434783</v>
      </c>
      <c r="N28" s="142"/>
      <c r="O28" s="142">
        <v>-7814068</v>
      </c>
      <c r="P28" s="142"/>
      <c r="Q28" s="142">
        <f t="shared" si="1"/>
        <v>1900679085.0434783</v>
      </c>
      <c r="R28" s="142"/>
      <c r="S28" s="260"/>
      <c r="T28" s="361"/>
      <c r="U28" s="360"/>
      <c r="V28" s="260"/>
      <c r="W28" s="260"/>
      <c r="X28" s="360"/>
      <c r="Y28" s="362"/>
      <c r="Z28" s="362"/>
    </row>
    <row r="29" spans="1:26" s="7" customFormat="1" ht="30.75" customHeight="1">
      <c r="A29" s="132" t="s">
        <v>148</v>
      </c>
      <c r="B29" s="152"/>
      <c r="C29" s="153" t="s">
        <v>94</v>
      </c>
      <c r="E29" s="215">
        <v>0.18</v>
      </c>
      <c r="G29" s="142">
        <v>351616438.17391306</v>
      </c>
      <c r="H29" s="142"/>
      <c r="I29" s="142">
        <v>-162544</v>
      </c>
      <c r="J29" s="142"/>
      <c r="K29" s="142">
        <f t="shared" si="0"/>
        <v>351453894.17391306</v>
      </c>
      <c r="L29" s="142"/>
      <c r="M29" s="142">
        <v>476383564.17391306</v>
      </c>
      <c r="N29" s="142"/>
      <c r="O29" s="142">
        <v>-1950533</v>
      </c>
      <c r="P29" s="142"/>
      <c r="Q29" s="142">
        <f t="shared" si="1"/>
        <v>474433031.17391306</v>
      </c>
      <c r="R29" s="142"/>
      <c r="S29" s="260"/>
      <c r="T29" s="361"/>
      <c r="U29" s="360"/>
      <c r="V29" s="260"/>
      <c r="W29" s="260"/>
      <c r="X29" s="360"/>
      <c r="Y29" s="362"/>
      <c r="Z29" s="362"/>
    </row>
    <row r="30" spans="1:26" s="7" customFormat="1" ht="30.75" customHeight="1">
      <c r="A30" s="132" t="s">
        <v>150</v>
      </c>
      <c r="B30" s="152"/>
      <c r="C30" s="153" t="s">
        <v>94</v>
      </c>
      <c r="E30" s="215">
        <v>0.18</v>
      </c>
      <c r="G30" s="142">
        <v>261969533.21739131</v>
      </c>
      <c r="H30" s="142"/>
      <c r="I30" s="142">
        <v>-147646</v>
      </c>
      <c r="J30" s="142"/>
      <c r="K30" s="142">
        <f t="shared" si="0"/>
        <v>261821887.21739131</v>
      </c>
      <c r="L30" s="142"/>
      <c r="M30" s="142">
        <v>321123942</v>
      </c>
      <c r="N30" s="142"/>
      <c r="O30" s="142">
        <v>-1181171</v>
      </c>
      <c r="P30" s="142"/>
      <c r="Q30" s="142">
        <f t="shared" si="1"/>
        <v>319942771</v>
      </c>
      <c r="R30" s="142"/>
      <c r="S30" s="260"/>
      <c r="T30" s="361"/>
      <c r="U30" s="360"/>
      <c r="V30" s="260"/>
      <c r="W30" s="260"/>
      <c r="X30" s="360"/>
      <c r="Y30" s="362"/>
      <c r="Z30" s="362"/>
    </row>
    <row r="31" spans="1:26" s="7" customFormat="1" ht="30.75" customHeight="1">
      <c r="A31" s="132" t="s">
        <v>162</v>
      </c>
      <c r="B31" s="152"/>
      <c r="C31" s="153" t="s">
        <v>94</v>
      </c>
      <c r="E31" s="215">
        <v>0.18</v>
      </c>
      <c r="G31" s="142">
        <v>925561479.13043475</v>
      </c>
      <c r="H31" s="142"/>
      <c r="I31" s="142">
        <v>-684648</v>
      </c>
      <c r="J31" s="142"/>
      <c r="K31" s="142">
        <f t="shared" si="0"/>
        <v>924876831.13043475</v>
      </c>
      <c r="L31" s="142"/>
      <c r="M31" s="228">
        <v>925561479.13043475</v>
      </c>
      <c r="N31" s="142"/>
      <c r="O31" s="142">
        <v>-684648</v>
      </c>
      <c r="P31" s="142"/>
      <c r="Q31" s="142">
        <f t="shared" si="1"/>
        <v>924876831.13043475</v>
      </c>
      <c r="R31" s="142"/>
      <c r="S31" s="260"/>
      <c r="T31" s="361"/>
      <c r="U31" s="360"/>
      <c r="V31" s="260"/>
      <c r="W31" s="260"/>
      <c r="X31" s="360"/>
      <c r="Y31" s="362"/>
      <c r="Z31" s="362"/>
    </row>
    <row r="32" spans="1:26" s="7" customFormat="1" ht="30.75" customHeight="1">
      <c r="A32" s="132" t="s">
        <v>187</v>
      </c>
      <c r="B32" s="152"/>
      <c r="C32" s="153" t="s">
        <v>94</v>
      </c>
      <c r="E32" s="215">
        <v>0.18</v>
      </c>
      <c r="G32" s="142">
        <v>690410952</v>
      </c>
      <c r="H32" s="142"/>
      <c r="I32" s="142">
        <v>-555552</v>
      </c>
      <c r="J32" s="142"/>
      <c r="K32" s="142">
        <f t="shared" si="0"/>
        <v>689855400</v>
      </c>
      <c r="L32" s="142"/>
      <c r="M32" s="142">
        <v>690410952</v>
      </c>
      <c r="N32" s="142"/>
      <c r="O32" s="142">
        <v>-555552</v>
      </c>
      <c r="P32" s="142"/>
      <c r="Q32" s="142">
        <f t="shared" si="1"/>
        <v>689855400</v>
      </c>
      <c r="R32" s="142"/>
      <c r="S32" s="260"/>
      <c r="T32" s="361"/>
      <c r="U32" s="360"/>
      <c r="V32" s="260"/>
      <c r="W32" s="260"/>
      <c r="X32" s="360"/>
      <c r="Y32" s="362"/>
      <c r="Z32" s="362"/>
    </row>
    <row r="33" spans="1:26" s="7" customFormat="1" ht="30.75" customHeight="1">
      <c r="A33" s="132" t="s">
        <v>188</v>
      </c>
      <c r="B33" s="152"/>
      <c r="C33" s="153" t="s">
        <v>94</v>
      </c>
      <c r="E33" s="215">
        <v>0.18</v>
      </c>
      <c r="G33" s="142">
        <v>572547936.52173913</v>
      </c>
      <c r="H33" s="142"/>
      <c r="I33" s="142">
        <v>-920842</v>
      </c>
      <c r="J33" s="142"/>
      <c r="K33" s="142">
        <f t="shared" si="0"/>
        <v>571627094.52173913</v>
      </c>
      <c r="L33" s="142"/>
      <c r="M33" s="142">
        <v>572547936.52173913</v>
      </c>
      <c r="N33" s="142"/>
      <c r="O33" s="142">
        <v>-920842</v>
      </c>
      <c r="P33" s="142"/>
      <c r="Q33" s="142">
        <f t="shared" si="1"/>
        <v>571627094.52173913</v>
      </c>
      <c r="R33" s="142"/>
      <c r="S33" s="260"/>
      <c r="T33" s="361"/>
      <c r="U33" s="360"/>
      <c r="V33" s="260"/>
      <c r="W33" s="260"/>
      <c r="X33" s="360"/>
      <c r="Y33" s="362"/>
      <c r="Z33" s="362"/>
    </row>
    <row r="34" spans="1:26" s="7" customFormat="1" ht="30.75" customHeight="1">
      <c r="A34" s="132" t="s">
        <v>191</v>
      </c>
      <c r="B34" s="152"/>
      <c r="C34" s="153" t="s">
        <v>94</v>
      </c>
      <c r="E34" s="215">
        <v>0.18</v>
      </c>
      <c r="G34" s="142">
        <v>2083528196.6086957</v>
      </c>
      <c r="H34" s="142"/>
      <c r="I34" s="142">
        <v>-27145557</v>
      </c>
      <c r="J34" s="142"/>
      <c r="K34" s="142">
        <f t="shared" si="0"/>
        <v>2056382639.6086957</v>
      </c>
      <c r="L34" s="142"/>
      <c r="M34" s="142">
        <v>2083528196.6086957</v>
      </c>
      <c r="N34" s="142"/>
      <c r="O34" s="142">
        <v>-27145557</v>
      </c>
      <c r="P34" s="142"/>
      <c r="Q34" s="142">
        <f t="shared" si="1"/>
        <v>2056382639.6086957</v>
      </c>
      <c r="R34" s="142"/>
      <c r="S34" s="260"/>
      <c r="T34" s="361"/>
      <c r="U34" s="360"/>
      <c r="V34" s="260"/>
      <c r="W34" s="260"/>
      <c r="X34" s="360"/>
      <c r="Y34" s="362"/>
      <c r="Z34" s="362"/>
    </row>
    <row r="35" spans="1:26" s="7" customFormat="1" ht="30.75" customHeight="1">
      <c r="A35" s="132" t="s">
        <v>102</v>
      </c>
      <c r="B35" s="152"/>
      <c r="C35" s="153" t="s">
        <v>94</v>
      </c>
      <c r="E35" s="215">
        <v>0.1</v>
      </c>
      <c r="G35" s="142">
        <v>3293664542.1739101</v>
      </c>
      <c r="H35" s="142"/>
      <c r="I35" s="142">
        <v>0</v>
      </c>
      <c r="J35" s="142"/>
      <c r="K35" s="142">
        <f t="shared" si="0"/>
        <v>3293664542.1739101</v>
      </c>
      <c r="L35" s="142"/>
      <c r="M35" s="154">
        <v>7964730046.8593979</v>
      </c>
      <c r="N35" s="142"/>
      <c r="O35" s="142">
        <v>0</v>
      </c>
      <c r="P35" s="142"/>
      <c r="Q35" s="142">
        <f t="shared" si="1"/>
        <v>7964730046.8593979</v>
      </c>
      <c r="R35" s="142"/>
      <c r="S35" s="260"/>
      <c r="T35" s="260"/>
      <c r="U35" s="361"/>
      <c r="V35" s="361"/>
      <c r="W35" s="361"/>
      <c r="X35" s="361"/>
      <c r="Y35" s="364"/>
      <c r="Z35" s="363"/>
    </row>
    <row r="36" spans="1:26" s="7" customFormat="1" ht="30.75" customHeight="1">
      <c r="A36" s="132" t="s">
        <v>134</v>
      </c>
      <c r="B36" s="152"/>
      <c r="C36" s="153" t="s">
        <v>94</v>
      </c>
      <c r="E36" s="215">
        <v>0.18</v>
      </c>
      <c r="G36" s="142">
        <v>2646575342</v>
      </c>
      <c r="H36" s="142"/>
      <c r="I36" s="142">
        <v>0</v>
      </c>
      <c r="J36" s="142"/>
      <c r="K36" s="142">
        <f t="shared" si="0"/>
        <v>2646575342</v>
      </c>
      <c r="L36" s="142"/>
      <c r="M36" s="142">
        <v>7675068491</v>
      </c>
      <c r="N36" s="142"/>
      <c r="O36" s="142">
        <v>-5766842</v>
      </c>
      <c r="P36" s="142"/>
      <c r="Q36" s="142">
        <f t="shared" si="1"/>
        <v>7669301649</v>
      </c>
      <c r="R36" s="142"/>
      <c r="S36" s="260"/>
      <c r="T36" s="361"/>
      <c r="U36" s="260"/>
      <c r="V36" s="260"/>
      <c r="W36" s="361"/>
      <c r="X36" s="260"/>
      <c r="Y36" s="362"/>
      <c r="Z36" s="362"/>
    </row>
    <row r="37" spans="1:26" s="7" customFormat="1" ht="30.75" customHeight="1">
      <c r="A37" s="132" t="s">
        <v>132</v>
      </c>
      <c r="B37" s="152"/>
      <c r="C37" s="153" t="s">
        <v>94</v>
      </c>
      <c r="E37" s="215">
        <v>0.1</v>
      </c>
      <c r="G37" s="142">
        <v>6575</v>
      </c>
      <c r="H37" s="142"/>
      <c r="I37" s="142">
        <v>0</v>
      </c>
      <c r="J37" s="142"/>
      <c r="K37" s="142">
        <f t="shared" si="0"/>
        <v>6575</v>
      </c>
      <c r="L37" s="142"/>
      <c r="M37" s="142">
        <v>13370</v>
      </c>
      <c r="N37" s="142"/>
      <c r="O37" s="142">
        <v>0</v>
      </c>
      <c r="P37" s="142"/>
      <c r="Q37" s="142">
        <f t="shared" si="1"/>
        <v>13370</v>
      </c>
      <c r="R37" s="142"/>
      <c r="S37" s="360"/>
      <c r="T37" s="361"/>
      <c r="U37" s="360"/>
      <c r="V37" s="260"/>
      <c r="W37" s="260"/>
      <c r="X37" s="360"/>
      <c r="Y37" s="362"/>
      <c r="Z37" s="362"/>
    </row>
    <row r="38" spans="1:26" s="7" customFormat="1" ht="30.75" customHeight="1">
      <c r="A38" s="132" t="s">
        <v>91</v>
      </c>
      <c r="B38" s="152"/>
      <c r="C38" s="153" t="s">
        <v>94</v>
      </c>
      <c r="E38" s="215">
        <v>0.1</v>
      </c>
      <c r="G38" s="142">
        <v>720606</v>
      </c>
      <c r="H38" s="142"/>
      <c r="I38" s="142">
        <v>0</v>
      </c>
      <c r="J38" s="142"/>
      <c r="K38" s="142">
        <f t="shared" si="0"/>
        <v>720606</v>
      </c>
      <c r="L38" s="142"/>
      <c r="M38" s="142">
        <v>12215625547</v>
      </c>
      <c r="N38" s="142"/>
      <c r="O38" s="142">
        <v>0</v>
      </c>
      <c r="P38" s="142"/>
      <c r="Q38" s="142">
        <f t="shared" si="1"/>
        <v>12215625547</v>
      </c>
      <c r="R38" s="142"/>
      <c r="S38" s="360"/>
      <c r="T38" s="360"/>
      <c r="U38" s="360"/>
      <c r="V38" s="360"/>
      <c r="W38" s="360"/>
      <c r="X38" s="360"/>
      <c r="Y38" s="362"/>
      <c r="Z38" s="362"/>
    </row>
    <row r="39" spans="1:26" s="7" customFormat="1" ht="30.75" customHeight="1">
      <c r="A39" s="132" t="s">
        <v>100</v>
      </c>
      <c r="B39" s="152"/>
      <c r="C39" s="153" t="s">
        <v>101</v>
      </c>
      <c r="E39" s="215">
        <v>0.18</v>
      </c>
      <c r="G39" s="142">
        <v>0</v>
      </c>
      <c r="H39" s="142"/>
      <c r="I39" s="142">
        <v>0</v>
      </c>
      <c r="J39" s="142"/>
      <c r="K39" s="142">
        <f t="shared" ref="K39:K42" si="2">G39+I39</f>
        <v>0</v>
      </c>
      <c r="L39" s="142"/>
      <c r="M39" s="142">
        <v>16073089312</v>
      </c>
      <c r="N39" s="142"/>
      <c r="O39" s="142">
        <v>0</v>
      </c>
      <c r="P39" s="142"/>
      <c r="Q39" s="142">
        <v>16073089312</v>
      </c>
      <c r="R39" s="142"/>
      <c r="S39" s="360"/>
      <c r="T39" s="360"/>
      <c r="U39" s="360"/>
      <c r="V39" s="360"/>
      <c r="W39" s="360"/>
      <c r="X39" s="360"/>
      <c r="Y39" s="362"/>
      <c r="Z39" s="362"/>
    </row>
    <row r="40" spans="1:26" s="7" customFormat="1" ht="30.75" customHeight="1">
      <c r="A40" s="132" t="s">
        <v>181</v>
      </c>
      <c r="B40" s="152"/>
      <c r="C40" s="153" t="s">
        <v>183</v>
      </c>
      <c r="E40" s="215">
        <v>0.18</v>
      </c>
      <c r="G40" s="142">
        <v>7090012160</v>
      </c>
      <c r="H40" s="142"/>
      <c r="I40" s="142">
        <v>0</v>
      </c>
      <c r="J40" s="142"/>
      <c r="K40" s="142">
        <v>7090012160</v>
      </c>
      <c r="L40" s="142"/>
      <c r="M40" s="142">
        <v>7090012160</v>
      </c>
      <c r="N40" s="142"/>
      <c r="O40" s="142">
        <v>0</v>
      </c>
      <c r="P40" s="142"/>
      <c r="Q40" s="142">
        <v>7090012160</v>
      </c>
      <c r="R40" s="142"/>
      <c r="S40" s="360"/>
      <c r="T40" s="360"/>
      <c r="U40" s="360"/>
      <c r="V40" s="360"/>
      <c r="W40" s="360"/>
      <c r="X40" s="360"/>
      <c r="Y40" s="362"/>
      <c r="Z40" s="362"/>
    </row>
    <row r="41" spans="1:26" s="7" customFormat="1" ht="30.75" customHeight="1">
      <c r="A41" s="132" t="s">
        <v>117</v>
      </c>
      <c r="B41" s="152"/>
      <c r="C41" s="153" t="s">
        <v>119</v>
      </c>
      <c r="E41" s="215">
        <v>0.185</v>
      </c>
      <c r="G41" s="142">
        <v>2996846237</v>
      </c>
      <c r="H41" s="142"/>
      <c r="I41" s="142">
        <v>0</v>
      </c>
      <c r="J41" s="142"/>
      <c r="K41" s="142">
        <v>2996846237</v>
      </c>
      <c r="L41" s="142"/>
      <c r="M41" s="142">
        <v>17737676159</v>
      </c>
      <c r="N41" s="142"/>
      <c r="O41" s="142">
        <v>0</v>
      </c>
      <c r="P41" s="142"/>
      <c r="Q41" s="142">
        <v>17737676159</v>
      </c>
      <c r="R41" s="142"/>
      <c r="S41" s="360"/>
      <c r="T41" s="360"/>
      <c r="U41" s="360"/>
      <c r="V41" s="360"/>
      <c r="W41" s="360"/>
      <c r="X41" s="360"/>
      <c r="Y41" s="362"/>
      <c r="Z41" s="362"/>
    </row>
    <row r="42" spans="1:26" s="7" customFormat="1" ht="30.75" customHeight="1">
      <c r="A42" s="132" t="s">
        <v>98</v>
      </c>
      <c r="B42" s="152"/>
      <c r="C42" s="153" t="s">
        <v>99</v>
      </c>
      <c r="E42" s="215">
        <v>0.15</v>
      </c>
      <c r="G42" s="233">
        <v>0</v>
      </c>
      <c r="H42" s="142"/>
      <c r="I42" s="233">
        <v>0</v>
      </c>
      <c r="J42" s="142"/>
      <c r="K42" s="233">
        <f t="shared" si="2"/>
        <v>0</v>
      </c>
      <c r="L42" s="142"/>
      <c r="M42" s="233">
        <v>1342418150</v>
      </c>
      <c r="N42" s="142"/>
      <c r="O42" s="233">
        <v>0</v>
      </c>
      <c r="P42" s="142"/>
      <c r="Q42" s="233">
        <v>1342418150</v>
      </c>
      <c r="R42" s="164"/>
      <c r="S42" s="10"/>
      <c r="T42" s="10"/>
      <c r="U42" s="10"/>
      <c r="V42" s="10"/>
      <c r="W42" s="10"/>
      <c r="X42" s="10"/>
    </row>
    <row r="43" spans="1:26" s="7" customFormat="1" ht="30.75" customHeight="1" thickBot="1">
      <c r="A43" s="132"/>
      <c r="B43" s="152"/>
      <c r="C43" s="153"/>
      <c r="E43" s="215"/>
      <c r="G43" s="232">
        <f>SUM(G7:G42)</f>
        <v>38755445505.999992</v>
      </c>
      <c r="H43" s="142"/>
      <c r="I43" s="232">
        <f>SUM(I7:I42)</f>
        <v>-38937052</v>
      </c>
      <c r="J43" s="142"/>
      <c r="K43" s="232">
        <f>SUM(K7:K42)</f>
        <v>38716508453.999992</v>
      </c>
      <c r="L43" s="142"/>
      <c r="M43" s="232">
        <f>SUM(M7:M42)</f>
        <v>136773153223</v>
      </c>
      <c r="N43" s="142"/>
      <c r="O43" s="232">
        <f>SUM(O7:O42)</f>
        <v>-94409127</v>
      </c>
      <c r="P43" s="142" t="e">
        <f>SUM(#REF!)</f>
        <v>#REF!</v>
      </c>
      <c r="Q43" s="232">
        <f>SUM(Q7:Q42)</f>
        <v>136678744096</v>
      </c>
      <c r="R43" s="164"/>
      <c r="S43" s="10"/>
      <c r="T43" s="10"/>
      <c r="U43" s="10"/>
      <c r="V43" s="10"/>
      <c r="W43" s="10"/>
      <c r="X43" s="10"/>
    </row>
    <row r="44" spans="1:26" ht="30.75" customHeight="1" thickTop="1">
      <c r="H44" s="7"/>
      <c r="J44" s="7"/>
      <c r="L44" s="7"/>
      <c r="N44" s="7"/>
    </row>
    <row r="45" spans="1:26" ht="30.75" customHeight="1">
      <c r="G45" s="213"/>
      <c r="H45" s="7"/>
      <c r="J45" s="7"/>
      <c r="L45" s="7"/>
      <c r="N45" s="7"/>
    </row>
    <row r="46" spans="1:26" s="164" customFormat="1" ht="30.75" customHeight="1">
      <c r="G46" s="143"/>
      <c r="I46" s="143"/>
      <c r="M46" s="143"/>
      <c r="O46" s="143"/>
    </row>
    <row r="47" spans="1:26" s="164" customFormat="1" ht="30.75" customHeight="1">
      <c r="G47" s="143"/>
      <c r="I47" s="143"/>
      <c r="M47" s="143"/>
      <c r="O47" s="143"/>
    </row>
    <row r="48" spans="1:26" s="164" customFormat="1" ht="30.75" customHeight="1">
      <c r="G48" s="269"/>
      <c r="I48" s="269"/>
      <c r="K48" s="269"/>
      <c r="M48" s="269"/>
      <c r="O48" s="269"/>
      <c r="Q48" s="269"/>
    </row>
    <row r="49" spans="7:18" s="164" customFormat="1" ht="30.75" customHeight="1">
      <c r="G49" s="143"/>
      <c r="I49" s="143"/>
      <c r="K49" s="143"/>
      <c r="M49" s="143"/>
      <c r="O49" s="143"/>
      <c r="Q49" s="143"/>
    </row>
    <row r="50" spans="7:18" s="164" customFormat="1" ht="30.75" customHeight="1">
      <c r="G50" s="141"/>
    </row>
    <row r="51" spans="7:18" ht="30.75" customHeight="1">
      <c r="K51" s="134"/>
      <c r="Q51" s="134"/>
      <c r="R51" s="134"/>
    </row>
    <row r="52" spans="7:18" ht="30.75" customHeight="1">
      <c r="G52" s="134"/>
      <c r="I52" s="134"/>
      <c r="K52" s="134"/>
      <c r="M52" s="134"/>
    </row>
    <row r="53" spans="7:18" ht="30.75" customHeight="1">
      <c r="K53" s="134"/>
      <c r="Q53" s="134"/>
      <c r="R53" s="134"/>
    </row>
    <row r="54" spans="7:18" ht="30.75" customHeight="1">
      <c r="K54" s="134"/>
      <c r="Q54" s="134"/>
      <c r="R54" s="134"/>
    </row>
  </sheetData>
  <autoFilter ref="A6:Q42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  <rowBreaks count="1" manualBreakCount="1">
    <brk id="4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K7" sqref="K7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</row>
    <row r="2" spans="1:19" ht="22.5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</row>
    <row r="3" spans="1:19" ht="22.5">
      <c r="A3" s="322" t="s">
        <v>173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</row>
    <row r="4" spans="1:19" ht="22.5">
      <c r="A4" s="323" t="s">
        <v>76</v>
      </c>
      <c r="B4" s="323"/>
      <c r="C4" s="323"/>
      <c r="D4" s="323"/>
      <c r="E4" s="323"/>
      <c r="F4" s="323"/>
      <c r="G4" s="323"/>
      <c r="H4" s="323"/>
      <c r="I4" s="324"/>
      <c r="J4" s="324"/>
      <c r="K4" s="324"/>
      <c r="L4" s="324"/>
      <c r="M4" s="324"/>
      <c r="N4" s="324"/>
      <c r="O4" s="324"/>
      <c r="P4" s="324"/>
      <c r="Q4" s="323"/>
      <c r="R4" s="323"/>
      <c r="S4" s="323"/>
    </row>
    <row r="6" spans="1:19" ht="18.75">
      <c r="C6" s="320" t="s">
        <v>77</v>
      </c>
      <c r="D6" s="321"/>
      <c r="E6" s="321"/>
      <c r="F6" s="321"/>
      <c r="G6" s="321"/>
      <c r="I6" s="320" t="s">
        <v>78</v>
      </c>
      <c r="J6" s="321"/>
      <c r="K6" s="321"/>
      <c r="L6" s="321"/>
      <c r="M6" s="321"/>
      <c r="O6" s="320" t="s">
        <v>177</v>
      </c>
      <c r="P6" s="321"/>
      <c r="Q6" s="321"/>
      <c r="R6" s="321"/>
      <c r="S6" s="321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8"/>
  <sheetViews>
    <sheetView rightToLeft="1" view="pageBreakPreview" zoomScale="90" zoomScaleNormal="100" zoomScaleSheetLayoutView="90" workbookViewId="0">
      <selection activeCell="I18" sqref="I18:I22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71" customWidth="1"/>
    <col min="6" max="6" width="0.5703125" style="171" customWidth="1"/>
    <col min="7" max="7" width="24.42578125" style="171" bestFit="1" customWidth="1"/>
    <col min="8" max="8" width="0.85546875" style="171" customWidth="1"/>
    <col min="9" max="9" width="22" style="172" customWidth="1"/>
    <col min="10" max="10" width="0.5703125" style="172" customWidth="1"/>
    <col min="11" max="11" width="19" style="172" customWidth="1"/>
    <col min="12" max="12" width="0.42578125" style="172" customWidth="1"/>
    <col min="13" max="13" width="26.28515625" style="172" bestFit="1" customWidth="1"/>
    <col min="14" max="14" width="0.42578125" style="172" customWidth="1"/>
    <col min="15" max="15" width="24.28515625" style="172" bestFit="1" customWidth="1"/>
    <col min="16" max="16" width="0.5703125" style="172" customWidth="1"/>
    <col min="17" max="17" width="24.28515625" style="172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23" ht="22.5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3" ht="22.5">
      <c r="A3" s="322" t="str">
        <f>' سهام'!A3:W3</f>
        <v>برای ماه منتهی به 1401/08/30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23" ht="22.5">
      <c r="A4" s="323" t="s">
        <v>64</v>
      </c>
      <c r="B4" s="323"/>
      <c r="C4" s="323"/>
      <c r="D4" s="323"/>
      <c r="E4" s="323"/>
      <c r="F4" s="323"/>
      <c r="G4" s="323"/>
      <c r="H4" s="323"/>
      <c r="I4" s="323"/>
      <c r="J4" s="330"/>
      <c r="K4" s="330"/>
      <c r="L4" s="330"/>
      <c r="M4" s="330"/>
      <c r="N4" s="330"/>
      <c r="O4" s="330"/>
      <c r="P4" s="330"/>
      <c r="Q4" s="330"/>
    </row>
    <row r="5" spans="1:23" ht="15.75" customHeight="1" thickBot="1">
      <c r="A5" s="7"/>
      <c r="B5" s="7"/>
      <c r="C5" s="328" t="s">
        <v>167</v>
      </c>
      <c r="D5" s="328"/>
      <c r="E5" s="328"/>
      <c r="F5" s="328"/>
      <c r="G5" s="328"/>
      <c r="H5" s="328"/>
      <c r="I5" s="328"/>
      <c r="J5" s="27"/>
      <c r="K5" s="329" t="s">
        <v>178</v>
      </c>
      <c r="L5" s="329"/>
      <c r="M5" s="329"/>
      <c r="N5" s="329"/>
      <c r="O5" s="329"/>
      <c r="P5" s="329"/>
      <c r="Q5" s="329"/>
    </row>
    <row r="6" spans="1:23" ht="22.5" thickBot="1">
      <c r="A6" s="158" t="s">
        <v>38</v>
      </c>
      <c r="B6" s="158"/>
      <c r="C6" s="207" t="s">
        <v>3</v>
      </c>
      <c r="D6" s="158"/>
      <c r="E6" s="208" t="s">
        <v>45</v>
      </c>
      <c r="F6" s="159"/>
      <c r="G6" s="209" t="s">
        <v>42</v>
      </c>
      <c r="H6" s="159"/>
      <c r="I6" s="205" t="s">
        <v>46</v>
      </c>
      <c r="J6" s="27"/>
      <c r="K6" s="204" t="s">
        <v>3</v>
      </c>
      <c r="L6" s="160"/>
      <c r="M6" s="205" t="s">
        <v>21</v>
      </c>
      <c r="N6" s="160"/>
      <c r="O6" s="204" t="s">
        <v>42</v>
      </c>
      <c r="P6" s="160"/>
      <c r="Q6" s="206" t="s">
        <v>46</v>
      </c>
    </row>
    <row r="7" spans="1:23" ht="21.75">
      <c r="A7" s="161" t="s">
        <v>96</v>
      </c>
      <c r="B7" s="162"/>
      <c r="C7" s="163">
        <v>0</v>
      </c>
      <c r="D7" s="162"/>
      <c r="E7" s="163">
        <v>0</v>
      </c>
      <c r="F7" s="142"/>
      <c r="G7" s="164">
        <v>0</v>
      </c>
      <c r="H7" s="142"/>
      <c r="I7" s="142">
        <v>0</v>
      </c>
      <c r="J7" s="165"/>
      <c r="K7" s="163">
        <v>15000</v>
      </c>
      <c r="L7" s="162"/>
      <c r="M7" s="163">
        <v>14287221907</v>
      </c>
      <c r="N7" s="142"/>
      <c r="O7" s="164">
        <v>-14104055895</v>
      </c>
      <c r="P7" s="166"/>
      <c r="Q7" s="142">
        <f>M7+O7</f>
        <v>183166012</v>
      </c>
      <c r="R7" s="225"/>
      <c r="S7" s="225"/>
      <c r="T7" s="213"/>
      <c r="U7" s="157"/>
      <c r="V7" s="213"/>
      <c r="W7" s="157"/>
    </row>
    <row r="8" spans="1:23" ht="21.75">
      <c r="A8" s="161" t="s">
        <v>106</v>
      </c>
      <c r="B8" s="162"/>
      <c r="C8" s="163">
        <v>0</v>
      </c>
      <c r="D8" s="162"/>
      <c r="E8" s="163">
        <v>0</v>
      </c>
      <c r="F8" s="142"/>
      <c r="G8" s="164">
        <v>0</v>
      </c>
      <c r="H8" s="142"/>
      <c r="I8" s="142">
        <v>0</v>
      </c>
      <c r="J8" s="165"/>
      <c r="K8" s="163">
        <v>84732</v>
      </c>
      <c r="L8" s="162"/>
      <c r="M8" s="163">
        <v>83090630896</v>
      </c>
      <c r="N8" s="142"/>
      <c r="O8" s="164">
        <v>-82819899252</v>
      </c>
      <c r="P8" s="166"/>
      <c r="Q8" s="142">
        <f>M8+O8</f>
        <v>270731644</v>
      </c>
      <c r="T8" s="213"/>
      <c r="U8" s="157"/>
      <c r="V8" s="213"/>
      <c r="W8" s="157"/>
    </row>
    <row r="9" spans="1:23" ht="21.75">
      <c r="A9" s="161" t="s">
        <v>107</v>
      </c>
      <c r="B9" s="162"/>
      <c r="C9" s="163">
        <v>0</v>
      </c>
      <c r="D9" s="162"/>
      <c r="E9" s="163">
        <v>0</v>
      </c>
      <c r="F9" s="142"/>
      <c r="G9" s="164">
        <v>0</v>
      </c>
      <c r="H9" s="142"/>
      <c r="I9" s="142">
        <v>0</v>
      </c>
      <c r="J9" s="165"/>
      <c r="K9" s="163">
        <v>99342</v>
      </c>
      <c r="L9" s="162"/>
      <c r="M9" s="163">
        <v>95873912831</v>
      </c>
      <c r="N9" s="142"/>
      <c r="O9" s="164">
        <v>-95543669134</v>
      </c>
      <c r="P9" s="166"/>
      <c r="Q9" s="142">
        <f>M9+O9</f>
        <v>330243697</v>
      </c>
      <c r="T9" s="213"/>
      <c r="U9" s="157"/>
      <c r="V9" s="213"/>
      <c r="W9" s="157"/>
    </row>
    <row r="10" spans="1:23" ht="23.25" customHeight="1">
      <c r="A10" s="161" t="s">
        <v>100</v>
      </c>
      <c r="B10" s="162"/>
      <c r="C10" s="163">
        <v>0</v>
      </c>
      <c r="D10" s="162"/>
      <c r="E10" s="163">
        <v>0</v>
      </c>
      <c r="F10" s="142"/>
      <c r="G10" s="164">
        <v>0</v>
      </c>
      <c r="H10" s="142"/>
      <c r="I10" s="142">
        <v>0</v>
      </c>
      <c r="J10" s="165"/>
      <c r="K10" s="163">
        <v>510000</v>
      </c>
      <c r="L10" s="162"/>
      <c r="M10" s="163">
        <v>512743248549</v>
      </c>
      <c r="N10" s="142"/>
      <c r="O10" s="164">
        <v>-510092437500</v>
      </c>
      <c r="P10" s="166"/>
      <c r="Q10" s="142">
        <f>M10+O10</f>
        <v>2650811049</v>
      </c>
      <c r="T10" s="213"/>
      <c r="U10" s="157"/>
      <c r="V10" s="213"/>
      <c r="W10" s="157"/>
    </row>
    <row r="11" spans="1:23" ht="21.75">
      <c r="A11" s="161" t="s">
        <v>98</v>
      </c>
      <c r="B11" s="162"/>
      <c r="C11" s="163">
        <v>0</v>
      </c>
      <c r="D11" s="162"/>
      <c r="E11" s="163">
        <v>0</v>
      </c>
      <c r="F11" s="142"/>
      <c r="G11" s="164">
        <v>0</v>
      </c>
      <c r="H11" s="142"/>
      <c r="I11" s="142">
        <v>0</v>
      </c>
      <c r="J11" s="165"/>
      <c r="K11" s="163">
        <v>65000</v>
      </c>
      <c r="L11" s="162"/>
      <c r="M11" s="163">
        <v>64973216637</v>
      </c>
      <c r="N11" s="142"/>
      <c r="O11" s="164">
        <v>-64621710562</v>
      </c>
      <c r="P11" s="166"/>
      <c r="Q11" s="142">
        <f>M11+O11</f>
        <v>351506075</v>
      </c>
      <c r="T11" s="213"/>
      <c r="U11" s="157"/>
      <c r="V11" s="213"/>
      <c r="W11" s="157"/>
    </row>
    <row r="12" spans="1:23" ht="23.25" thickBot="1">
      <c r="E12" s="167">
        <f>SUM(E7:E11)</f>
        <v>0</v>
      </c>
      <c r="F12" s="8"/>
      <c r="G12" s="167">
        <f>SUM(G7:G11)</f>
        <v>0</v>
      </c>
      <c r="H12" s="8"/>
      <c r="I12" s="167">
        <f>SUM(I7:I11)</f>
        <v>0</v>
      </c>
      <c r="J12" s="8"/>
      <c r="K12" s="8"/>
      <c r="L12" s="8"/>
      <c r="M12" s="167">
        <f>SUM(M7:M11)</f>
        <v>770968230820</v>
      </c>
      <c r="N12" s="8"/>
      <c r="O12" s="167">
        <f>SUM(O7:O11)</f>
        <v>-767181772343</v>
      </c>
      <c r="P12" s="8"/>
      <c r="Q12" s="167">
        <f>SUM(Q7:Q11)</f>
        <v>3786458477</v>
      </c>
      <c r="T12" s="211"/>
      <c r="V12" s="211"/>
    </row>
    <row r="13" spans="1:23" ht="23.25" thickTop="1">
      <c r="E13" s="168"/>
      <c r="F13" s="8"/>
      <c r="G13" s="168"/>
      <c r="H13" s="8"/>
      <c r="I13" s="168"/>
      <c r="J13" s="8"/>
      <c r="K13" s="8"/>
      <c r="L13" s="8"/>
      <c r="M13" s="168"/>
      <c r="N13" s="8"/>
      <c r="O13" s="168"/>
      <c r="P13" s="8"/>
      <c r="Q13" s="168"/>
      <c r="V13" s="211"/>
    </row>
    <row r="14" spans="1:23" ht="10.5" customHeight="1">
      <c r="A14" s="7"/>
      <c r="B14" s="7"/>
      <c r="C14" s="7"/>
      <c r="D14" s="7"/>
      <c r="E14" s="143"/>
      <c r="F14" s="143"/>
      <c r="G14" s="143"/>
      <c r="H14" s="143"/>
      <c r="I14" s="27"/>
      <c r="J14" s="27"/>
      <c r="K14" s="27"/>
      <c r="L14" s="27"/>
      <c r="M14" s="27"/>
      <c r="N14" s="27"/>
      <c r="O14" s="27"/>
      <c r="P14" s="27"/>
      <c r="Q14" s="27"/>
    </row>
    <row r="15" spans="1:23" ht="21.75">
      <c r="A15" s="325" t="s">
        <v>44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7"/>
      <c r="V15" s="157"/>
    </row>
    <row r="16" spans="1:23" ht="6" customHeight="1">
      <c r="A16" s="169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</row>
    <row r="17" spans="1:17" ht="18" customHeight="1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</row>
    <row r="18" spans="1:17" ht="24">
      <c r="I18" s="173"/>
      <c r="O18" s="173"/>
      <c r="P18" s="173"/>
      <c r="Q18" s="173"/>
    </row>
    <row r="19" spans="1:17" s="173" customFormat="1" ht="24"/>
    <row r="20" spans="1:17" s="173" customFormat="1" ht="24"/>
    <row r="21" spans="1:17" s="173" customFormat="1" ht="24"/>
    <row r="22" spans="1:17" s="173" customFormat="1" ht="24"/>
    <row r="23" spans="1:17" s="173" customFormat="1" ht="24"/>
    <row r="24" spans="1:17" s="173" customFormat="1" ht="24"/>
    <row r="25" spans="1:17" s="173" customFormat="1" ht="24"/>
    <row r="26" spans="1:17" s="173" customFormat="1" ht="24"/>
    <row r="27" spans="1:17" s="173" customFormat="1" ht="24"/>
    <row r="28" spans="1:17" s="173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5:Q1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Kian</cp:lastModifiedBy>
  <cp:lastPrinted>2019-05-29T09:35:10Z</cp:lastPrinted>
  <dcterms:created xsi:type="dcterms:W3CDTF">2017-11-22T14:26:20Z</dcterms:created>
  <dcterms:modified xsi:type="dcterms:W3CDTF">2022-11-30T13:16:25Z</dcterms:modified>
</cp:coreProperties>
</file>