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آذر\"/>
    </mc:Choice>
  </mc:AlternateContent>
  <xr:revisionPtr revIDLastSave="0" documentId="13_ncr:1_{92DEB0A5-9794-4768-8BEA-48AD2442713D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بانکی'!$A$6:$Q$57</definedName>
    <definedName name="_xlnm.Print_Area" localSheetId="1">' سهام'!$A$1:$W$12</definedName>
    <definedName name="_xlnm.Print_Area" localSheetId="2">اوراق!$A$1:$AG$14</definedName>
    <definedName name="_xlnm.Print_Area" localSheetId="3">'تعدیل اوراق'!$A$1:$M$11</definedName>
    <definedName name="_xlnm.Print_Area" localSheetId="12">'درآمد سپرده بانکی'!$A$1:$L$54</definedName>
    <definedName name="_xlnm.Print_Area" localSheetId="11">'درآمد سرمایه گذاری در اوراق بها'!$A$1:$Q$21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ازفروش'!$A$1:$Q$17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سپرده!$A$1:$S$58</definedName>
    <definedName name="_xlnm.Print_Area" localSheetId="6">'سود اوراق بهادار و سپرده بانکی'!$A$1:$Q$59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3" l="1"/>
  <c r="G20" i="6"/>
  <c r="Q17" i="6"/>
  <c r="Q18" i="6"/>
  <c r="M18" i="6"/>
  <c r="M17" i="6"/>
  <c r="K20" i="6"/>
  <c r="K18" i="6"/>
  <c r="K17" i="6"/>
  <c r="Q20" i="6"/>
  <c r="O20" i="6"/>
  <c r="Q10" i="6"/>
  <c r="O10" i="6"/>
  <c r="I10" i="6"/>
  <c r="G10" i="6"/>
  <c r="I12" i="6"/>
  <c r="I13" i="6"/>
  <c r="I14" i="6"/>
  <c r="I16" i="6"/>
  <c r="I18" i="6"/>
  <c r="E18" i="6"/>
  <c r="E17" i="6"/>
  <c r="C19" i="6"/>
  <c r="C18" i="6"/>
  <c r="C17" i="6"/>
  <c r="I17" i="6" s="1"/>
  <c r="I20" i="6" s="1"/>
  <c r="C15" i="6"/>
  <c r="I15" i="6" s="1"/>
  <c r="C13" i="6"/>
  <c r="O58" i="13"/>
  <c r="M58" i="13"/>
  <c r="I58" i="13"/>
  <c r="G58" i="13"/>
  <c r="K44" i="13"/>
  <c r="Q8" i="13"/>
  <c r="Q9" i="13"/>
  <c r="Q10" i="13"/>
  <c r="Q11" i="13"/>
  <c r="Q12" i="13"/>
  <c r="Q13" i="13"/>
  <c r="Q14" i="13"/>
  <c r="Q15" i="13"/>
  <c r="I16" i="7" s="1"/>
  <c r="Q16" i="13"/>
  <c r="I17" i="7" s="1"/>
  <c r="Q17" i="13"/>
  <c r="I18" i="7" s="1"/>
  <c r="Q18" i="13"/>
  <c r="I19" i="7" s="1"/>
  <c r="I20" i="7"/>
  <c r="Q20" i="13"/>
  <c r="I21" i="7" s="1"/>
  <c r="Q21" i="13"/>
  <c r="I22" i="7" s="1"/>
  <c r="Q22" i="13"/>
  <c r="I23" i="7" s="1"/>
  <c r="Q23" i="13"/>
  <c r="I24" i="7" s="1"/>
  <c r="Q24" i="13"/>
  <c r="I25" i="7" s="1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I46" i="7" s="1"/>
  <c r="Q46" i="13"/>
  <c r="I47" i="7" s="1"/>
  <c r="Q47" i="13"/>
  <c r="Q48" i="13"/>
  <c r="Q49" i="13"/>
  <c r="Q50" i="13"/>
  <c r="I51" i="7" s="1"/>
  <c r="Q51" i="13"/>
  <c r="I52" i="7" s="1"/>
  <c r="K8" i="13"/>
  <c r="K9" i="13"/>
  <c r="K10" i="13"/>
  <c r="K11" i="13"/>
  <c r="K12" i="13"/>
  <c r="K13" i="13"/>
  <c r="K14" i="13"/>
  <c r="K15" i="13"/>
  <c r="E16" i="7" s="1"/>
  <c r="K16" i="13"/>
  <c r="E17" i="7" s="1"/>
  <c r="K17" i="13"/>
  <c r="E18" i="7" s="1"/>
  <c r="K18" i="13"/>
  <c r="E19" i="7" s="1"/>
  <c r="K19" i="13"/>
  <c r="E20" i="7" s="1"/>
  <c r="K20" i="13"/>
  <c r="E21" i="7" s="1"/>
  <c r="K21" i="13"/>
  <c r="E22" i="7" s="1"/>
  <c r="K22" i="13"/>
  <c r="E23" i="7" s="1"/>
  <c r="K23" i="13"/>
  <c r="E24" i="7" s="1"/>
  <c r="K24" i="13"/>
  <c r="E25" i="7" s="1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5" i="13"/>
  <c r="E46" i="7" s="1"/>
  <c r="K46" i="13"/>
  <c r="E47" i="7" s="1"/>
  <c r="K47" i="13"/>
  <c r="K48" i="13"/>
  <c r="K49" i="13"/>
  <c r="K50" i="13"/>
  <c r="E51" i="7" s="1"/>
  <c r="K51" i="13"/>
  <c r="E52" i="7" s="1"/>
  <c r="K7" i="13"/>
  <c r="E8" i="7" s="1"/>
  <c r="G8" i="14"/>
  <c r="O7" i="14"/>
  <c r="G7" i="14"/>
  <c r="Q11" i="14"/>
  <c r="O8" i="14"/>
  <c r="O9" i="14"/>
  <c r="O11" i="14" s="1"/>
  <c r="G9" i="14"/>
  <c r="Q10" i="15"/>
  <c r="S9" i="2"/>
  <c r="M56" i="2"/>
  <c r="O56" i="2"/>
  <c r="S54" i="2"/>
  <c r="S55" i="2"/>
  <c r="K56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27" i="2"/>
  <c r="S28" i="2"/>
  <c r="S29" i="2"/>
  <c r="S30" i="2"/>
  <c r="S31" i="2"/>
  <c r="I9" i="19"/>
  <c r="I11" i="19"/>
  <c r="I10" i="19"/>
  <c r="K11" i="19"/>
  <c r="K10" i="19"/>
  <c r="K58" i="13" l="1"/>
  <c r="AG10" i="17"/>
  <c r="AG11" i="17"/>
  <c r="AG12" i="17"/>
  <c r="AE13" i="17"/>
  <c r="AC13" i="17"/>
  <c r="O13" i="17"/>
  <c r="Q13" i="17"/>
  <c r="T13" i="17"/>
  <c r="M19" i="6"/>
  <c r="M11" i="6"/>
  <c r="M20" i="6" s="1"/>
  <c r="K19" i="6"/>
  <c r="K15" i="6"/>
  <c r="K13" i="6"/>
  <c r="K11" i="6"/>
  <c r="E19" i="6"/>
  <c r="I19" i="6" s="1"/>
  <c r="E11" i="6"/>
  <c r="E20" i="6" s="1"/>
  <c r="C11" i="6"/>
  <c r="I11" i="6" s="1"/>
  <c r="M11" i="14"/>
  <c r="I11" i="14"/>
  <c r="E11" i="14"/>
  <c r="O10" i="14"/>
  <c r="G10" i="14"/>
  <c r="G11" i="14" l="1"/>
  <c r="C20" i="6"/>
  <c r="Q11" i="6"/>
  <c r="Q19" i="6"/>
  <c r="I15" i="7" l="1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8" i="7"/>
  <c r="I49" i="7"/>
  <c r="I50" i="7"/>
  <c r="I9" i="7"/>
  <c r="I10" i="7"/>
  <c r="I11" i="7"/>
  <c r="I12" i="7"/>
  <c r="I13" i="7"/>
  <c r="I14" i="7"/>
  <c r="Q7" i="13"/>
  <c r="Q58" i="13" s="1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8" i="7"/>
  <c r="E49" i="7"/>
  <c r="E50" i="7"/>
  <c r="E9" i="7"/>
  <c r="E10" i="7"/>
  <c r="E11" i="7"/>
  <c r="E12" i="7"/>
  <c r="E13" i="7"/>
  <c r="E14" i="7"/>
  <c r="E15" i="7"/>
  <c r="E26" i="7"/>
  <c r="I8" i="7" l="1"/>
  <c r="I53" i="7" s="1"/>
  <c r="E53" i="7"/>
  <c r="E9" i="11" l="1"/>
  <c r="K25" i="7"/>
  <c r="K18" i="7"/>
  <c r="K19" i="7"/>
  <c r="K17" i="7"/>
  <c r="K47" i="7"/>
  <c r="K16" i="7"/>
  <c r="K46" i="7"/>
  <c r="K21" i="7"/>
  <c r="K24" i="7"/>
  <c r="K20" i="7"/>
  <c r="K22" i="7"/>
  <c r="K23" i="7"/>
  <c r="G30" i="7"/>
  <c r="G22" i="7"/>
  <c r="G47" i="7"/>
  <c r="G23" i="7"/>
  <c r="G17" i="7"/>
  <c r="G46" i="7"/>
  <c r="G21" i="7"/>
  <c r="G18" i="7"/>
  <c r="G19" i="7"/>
  <c r="G16" i="7"/>
  <c r="G25" i="7"/>
  <c r="G20" i="7"/>
  <c r="G24" i="7"/>
  <c r="G15" i="7"/>
  <c r="G8" i="7"/>
  <c r="G29" i="7"/>
  <c r="G48" i="7"/>
  <c r="G52" i="7"/>
  <c r="G43" i="7"/>
  <c r="G34" i="7"/>
  <c r="G49" i="7"/>
  <c r="G27" i="7"/>
  <c r="G12" i="7"/>
  <c r="G45" i="7"/>
  <c r="G38" i="7"/>
  <c r="G44" i="7"/>
  <c r="G40" i="7"/>
  <c r="G28" i="7"/>
  <c r="G35" i="7"/>
  <c r="G33" i="7"/>
  <c r="G39" i="7"/>
  <c r="G36" i="7"/>
  <c r="G14" i="7"/>
  <c r="G11" i="7"/>
  <c r="G42" i="7"/>
  <c r="G31" i="7"/>
  <c r="G37" i="7"/>
  <c r="G13" i="7"/>
  <c r="K36" i="7"/>
  <c r="K11" i="7"/>
  <c r="G41" i="7"/>
  <c r="K49" i="7"/>
  <c r="K9" i="7"/>
  <c r="K40" i="7"/>
  <c r="K35" i="7"/>
  <c r="K44" i="7"/>
  <c r="K12" i="7"/>
  <c r="K37" i="7"/>
  <c r="K30" i="7"/>
  <c r="K38" i="7"/>
  <c r="K8" i="7"/>
  <c r="K15" i="7"/>
  <c r="K31" i="7"/>
  <c r="G50" i="7"/>
  <c r="G32" i="7"/>
  <c r="G9" i="7"/>
  <c r="G10" i="7"/>
  <c r="K52" i="7"/>
  <c r="K42" i="7"/>
  <c r="K32" i="7"/>
  <c r="K27" i="7"/>
  <c r="K48" i="7"/>
  <c r="K28" i="7"/>
  <c r="K10" i="7"/>
  <c r="K13" i="7"/>
  <c r="K50" i="7"/>
  <c r="K43" i="7"/>
  <c r="K26" i="7"/>
  <c r="G26" i="7"/>
  <c r="K29" i="7"/>
  <c r="K14" i="7"/>
  <c r="K41" i="7"/>
  <c r="K39" i="7"/>
  <c r="K33" i="7"/>
  <c r="K34" i="7"/>
  <c r="K45" i="7"/>
  <c r="K9" i="19"/>
  <c r="G53" i="7" l="1"/>
  <c r="K53" i="7"/>
  <c r="AG9" i="17"/>
  <c r="AG13" i="17" s="1"/>
  <c r="C12" i="5" l="1"/>
  <c r="I11" i="5"/>
  <c r="I12" i="5" s="1"/>
  <c r="S11" i="5"/>
  <c r="E12" i="5"/>
  <c r="M12" i="5"/>
  <c r="O12" i="5"/>
  <c r="S12" i="5"/>
  <c r="Q8" i="15"/>
  <c r="O12" i="6" s="1"/>
  <c r="Q9" i="15"/>
  <c r="O14" i="6" s="1"/>
  <c r="Q14" i="6" s="1"/>
  <c r="Q11" i="15"/>
  <c r="O13" i="6" s="1"/>
  <c r="Q13" i="6" s="1"/>
  <c r="Q12" i="15"/>
  <c r="O15" i="6" s="1"/>
  <c r="Q15" i="6" s="1"/>
  <c r="Q7" i="15"/>
  <c r="O16" i="6" s="1"/>
  <c r="Q16" i="6" s="1"/>
  <c r="S34" i="2"/>
  <c r="S17" i="2"/>
  <c r="S22" i="2"/>
  <c r="S23" i="2"/>
  <c r="S53" i="2"/>
  <c r="S12" i="2"/>
  <c r="S14" i="2"/>
  <c r="S15" i="2"/>
  <c r="S33" i="2"/>
  <c r="S52" i="2"/>
  <c r="S11" i="2"/>
  <c r="S16" i="2"/>
  <c r="S19" i="2"/>
  <c r="S32" i="2"/>
  <c r="S21" i="2"/>
  <c r="S13" i="2"/>
  <c r="S18" i="2"/>
  <c r="S24" i="2"/>
  <c r="S20" i="2"/>
  <c r="S25" i="2"/>
  <c r="S26" i="2"/>
  <c r="S37" i="2"/>
  <c r="S36" i="2"/>
  <c r="S38" i="2"/>
  <c r="S35" i="2"/>
  <c r="Q12" i="6" l="1"/>
  <c r="E8" i="11" s="1"/>
  <c r="S10" i="2"/>
  <c r="S56" i="2" s="1"/>
  <c r="Q56" i="2"/>
  <c r="M13" i="15" l="1"/>
  <c r="I9" i="11" l="1"/>
  <c r="Q13" i="15" l="1"/>
  <c r="O13" i="15"/>
  <c r="W13" i="17" l="1"/>
  <c r="G13" i="15" l="1"/>
  <c r="E13" i="15"/>
  <c r="I13" i="15" l="1"/>
  <c r="E9" i="8" l="1"/>
  <c r="E10" i="11" s="1"/>
  <c r="I10" i="11" s="1"/>
  <c r="C9" i="8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58" i="13" l="1"/>
  <c r="J9" i="18"/>
  <c r="L9" i="18"/>
  <c r="N9" i="18"/>
  <c r="R9" i="18"/>
  <c r="D20" i="6" l="1"/>
  <c r="F20" i="6"/>
  <c r="H20" i="6"/>
  <c r="J20" i="6"/>
  <c r="L20" i="6"/>
  <c r="N20" i="6"/>
  <c r="P20" i="6"/>
  <c r="A3" i="14" l="1"/>
  <c r="A3" i="8" l="1"/>
  <c r="A3" i="7"/>
  <c r="A3" i="6"/>
  <c r="A3" i="5"/>
  <c r="A3" i="15"/>
  <c r="A3" i="13"/>
  <c r="A3" i="2" l="1"/>
  <c r="A3" i="11" s="1"/>
  <c r="E11" i="11"/>
  <c r="G7" i="11" l="1"/>
  <c r="G8" i="11"/>
  <c r="I8" i="11"/>
  <c r="I11" i="11" s="1"/>
  <c r="G10" i="11" l="1"/>
  <c r="G9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<sst xmlns="http://schemas.openxmlformats.org/spreadsheetml/2006/main" count="668" uniqueCount="282">
  <si>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</si>
  <si>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</si>
  <si>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</si>
  <si>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</si>
  <si>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</si>
  <si>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</si>
  <si>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</si>
  <si>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</si>
  <si>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</si>
  <si>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</si>
  <si>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</si>
  <si>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</si>
  <si>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</si>
  <si>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</si>
  <si>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</si>
  <si>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</si>
  <si>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</si>
  <si>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</si>
  <si>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</si>
  <si>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</si>
  <si>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</si>
  <si>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</si>
  <si>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</si>
  <si>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</si>
  <si>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</si>
  <si>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</si>
  <si>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</si>
  <si>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</si>
  <si>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</si>
  <si>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</si>
  <si>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</si>
  <si>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</si>
  <si>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</si>
  <si>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</si>
  <si>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</si>
  <si>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</si>
  <si>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</si>
  <si>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</si>
  <si>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</si>
  <si>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</si>
  <si>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</si>
  <si>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</si>
  <si>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</si>
  <si>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</si>
  <si>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</si>
  <si>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</si>
  <si>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</si>
  <si>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</si>
  <si>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</si>
  <si>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</si>
  <si>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</si>
  <si>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</si>
  <si>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</si>
  <si>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</si>
  <si>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</si>
  <si>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</si>
  <si>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</si>
  <si>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</si>
  <si>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</si>
  <si>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</si>
  <si>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</si>
  <si>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</si>
  <si>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</si>
  <si>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</si>
  <si>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</si>
  <si>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</si>
  <si>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</si>
  <si>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</si>
  <si>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</si>
  <si>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</si>
  <si>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</si>
  <si>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</si>
  <si>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</si>
  <si>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</si>
  <si>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</si>
  <si>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</si>
  <si>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</si>
  <si>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</si>
  <si>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</si>
  <si>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</si>
  <si>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</si>
  <si>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</si>
  <si>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</si>
  <si>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</si>
  <si>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</si>
  <si>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</si>
  <si>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</si>
  <si>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</si>
  <si>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</si>
  <si>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</si>
  <si>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</si>
  <si>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</si>
  <si>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</si>
  <si>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</si>
  <si>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</si>
  <si>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</si>
  <si>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</si>
  <si>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</si>
  <si>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مرابحه عام دولت3-ش.خ 0103 (اراد35)</t>
  </si>
  <si>
    <t>1401/03/03</t>
  </si>
  <si>
    <t>صکوک اجاره غدیر 408 (صغدیر408)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</si>
  <si>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</si>
  <si>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</si>
  <si>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</si>
  <si>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</si>
  <si>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</si>
  <si>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</si>
  <si>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</si>
  <si>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</si>
  <si>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</si>
  <si>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</si>
  <si>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</si>
  <si>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</si>
  <si>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</si>
  <si>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</si>
  <si>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</si>
  <si>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</si>
  <si>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</si>
  <si>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</si>
  <si>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</si>
  <si>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</si>
  <si>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پاسارگاد 2099012152272682</t>
  </si>
  <si>
    <t>اقتصاد نوین 12428368674802</t>
  </si>
  <si>
    <t>اقتصاد نوین 12428368674801</t>
  </si>
  <si>
    <t>اقتصاد نوین کوتاه مدت</t>
  </si>
  <si>
    <t>209-9012-15227268-2</t>
  </si>
  <si>
    <t>سپرده سرمایه‌گذاری</t>
  </si>
  <si>
    <t>پاسارگاد 2099012152272684</t>
  </si>
  <si>
    <t>پاسارگاد 2099012152272686</t>
  </si>
  <si>
    <t>پاسارگاد 2099012152272687</t>
  </si>
  <si>
    <t>سامان کوتاه مدت</t>
  </si>
  <si>
    <t>پاسارگاد 2099012152272683</t>
  </si>
  <si>
    <t xml:space="preserve"> سامان-86411139984291</t>
  </si>
  <si>
    <t>پاسارگاد 2099012152272685</t>
  </si>
  <si>
    <t>209-9012-15227268-4</t>
  </si>
  <si>
    <t>209-9012-15227268-6</t>
  </si>
  <si>
    <t>209-9012-15227268-7</t>
  </si>
  <si>
    <t>864-810-3998429-1</t>
  </si>
  <si>
    <t>209-9012-15227268-3</t>
  </si>
  <si>
    <t>864-111-3998429-1</t>
  </si>
  <si>
    <t>209-9012-15227268-5</t>
  </si>
  <si>
    <t>1401/07/30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</si>
  <si>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</si>
  <si>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اقتصاد نوین 12428368674803</t>
  </si>
  <si>
    <t>124-283-6867480-3</t>
  </si>
  <si>
    <t>پاسارگاد2099012152272689</t>
  </si>
  <si>
    <t>پاسارگاد20990121522726814</t>
  </si>
  <si>
    <t>209-9012-15227268-14</t>
  </si>
  <si>
    <t>پاسارگاد20990121522726815</t>
  </si>
  <si>
    <t>209-9012-15227268-15</t>
  </si>
  <si>
    <t>پاسارگاد2099012152272688</t>
  </si>
  <si>
    <t>209-9012-15227268-8</t>
  </si>
  <si>
    <t>پاسارگاد20990121522726811</t>
  </si>
  <si>
    <t>209-9012-15227268-11</t>
  </si>
  <si>
    <t>پاسارگاد20990121522726813</t>
  </si>
  <si>
    <t>209-9012-15227268-13</t>
  </si>
  <si>
    <t>پاسارگاد20990121522726810</t>
  </si>
  <si>
    <t>ملی 0228580617005</t>
  </si>
  <si>
    <t>0228580617005</t>
  </si>
  <si>
    <t xml:space="preserve">پاسارگاد20990121522726816	</t>
  </si>
  <si>
    <t>209-9012-15227268-16</t>
  </si>
  <si>
    <t>پاسارگاد20990121522726812</t>
  </si>
  <si>
    <t>209-9012-15227268-12</t>
  </si>
  <si>
    <t>دارایی</t>
  </si>
  <si>
    <t>209-9012-15227268-9</t>
  </si>
  <si>
    <t>209-9012-15227268-10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</si>
  <si>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</si>
  <si>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1401/08/30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</si>
  <si>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</si>
  <si>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</si>
  <si>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</si>
  <si>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</si>
  <si>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پاسارگاد20990121522726817</t>
  </si>
  <si>
    <t>پاسارگاد20990121522726818</t>
  </si>
  <si>
    <t>اقتصادنوین 124.283.6867480.6</t>
  </si>
  <si>
    <t>اقتصادنوین 124.283.6867480.5</t>
  </si>
  <si>
    <t>پاسارگاد20990121522726819</t>
  </si>
  <si>
    <t>اقتصادنوین 124.283.6867480.7</t>
  </si>
  <si>
    <t>اقتصادنوین 124.283.6867480.4</t>
  </si>
  <si>
    <t>124-850-6867480-1</t>
  </si>
  <si>
    <t>124-283-6867480-8</t>
  </si>
  <si>
    <t>209-9012-15227268-17</t>
  </si>
  <si>
    <t>209-9012-15227268-18</t>
  </si>
  <si>
    <t>124-283-6867480-6</t>
  </si>
  <si>
    <t>124-283-6867480-5</t>
  </si>
  <si>
    <t>209-9012-15227268-19</t>
  </si>
  <si>
    <t>124-283-6867480-7</t>
  </si>
  <si>
    <t>124-283-6867480-4</t>
  </si>
  <si>
    <t>124-283-6867480-0</t>
  </si>
  <si>
    <t>124-283-6867480-1</t>
  </si>
  <si>
    <t>124-283-6867480-2</t>
  </si>
  <si>
    <t>209-9012-15227268-0</t>
  </si>
  <si>
    <t xml:space="preserve">اجاره تابان فردا سپهر14050803 </t>
  </si>
  <si>
    <t>1401/05/19</t>
  </si>
  <si>
    <t>1401/06/20</t>
  </si>
  <si>
    <t>1401/06/28</t>
  </si>
  <si>
    <t>1401/06/30</t>
  </si>
  <si>
    <t>1401/05/23</t>
  </si>
  <si>
    <t>1401/06/05</t>
  </si>
  <si>
    <t>1401/01/10</t>
  </si>
  <si>
    <t>1401/05/22</t>
  </si>
  <si>
    <t>1401/06/24</t>
  </si>
  <si>
    <t>1401/07/06</t>
  </si>
  <si>
    <t>1401/07/09</t>
  </si>
  <si>
    <t>1401/07/19</t>
  </si>
  <si>
    <t>1401/07/23</t>
  </si>
  <si>
    <t>1401/07/04</t>
  </si>
  <si>
    <t>1401/07/11</t>
  </si>
  <si>
    <t>1401/07/18</t>
  </si>
  <si>
    <t>1401/07/10</t>
  </si>
  <si>
    <t>1401/07/16</t>
  </si>
  <si>
    <t>1401/08/29</t>
  </si>
  <si>
    <t>1401/08/23</t>
  </si>
  <si>
    <t>1401/08/21</t>
  </si>
  <si>
    <t>1401/08/08</t>
  </si>
  <si>
    <t>1401/08/26</t>
  </si>
  <si>
    <t>1401/08/02</t>
  </si>
  <si>
    <t>1401/08/17</t>
  </si>
  <si>
    <t>برای ماه منتهی به 1401/09/30</t>
  </si>
  <si>
    <t>1401/09/30</t>
  </si>
  <si>
    <t>مرابحه عام دولت86-ش.خ020404 (اراد86)</t>
  </si>
  <si>
    <t>صکوک اجاره کگل509-بدون ضامن (صگل509)</t>
  </si>
  <si>
    <t>1400/03/04</t>
  </si>
  <si>
    <t>1402/04/04</t>
  </si>
  <si>
    <t>1401/09/02</t>
  </si>
  <si>
    <t>1405/09/02</t>
  </si>
  <si>
    <t>970,190</t>
  </si>
  <si>
    <t>1,003,362</t>
  </si>
  <si>
    <t>1,014,890</t>
  </si>
  <si>
    <t>1,006,805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</si>
  <si>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</si>
  <si>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</si>
  <si>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</si>
  <si>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</si>
  <si>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</si>
  <si>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</si>
  <si>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</si>
  <si>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</si>
  <si>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</si>
  <si>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</si>
  <si>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</si>
  <si>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</si>
  <si>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</si>
  <si>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</si>
  <si>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</si>
  <si>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</si>
  <si>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</si>
  <si>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</si>
  <si>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</si>
  <si>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</si>
  <si>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</si>
  <si>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</si>
  <si>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</si>
  <si>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</si>
  <si>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</si>
  <si>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</si>
  <si>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</si>
  <si>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124-283-68674801</t>
  </si>
  <si>
    <t>سینا جاری371452773001</t>
  </si>
  <si>
    <t>371-4-5277300-1</t>
  </si>
  <si>
    <t>جاری</t>
  </si>
  <si>
    <t>طی آذر ماه</t>
  </si>
  <si>
    <t>از ابتدای سال مالی تا پایان آذر ماه</t>
  </si>
  <si>
    <t>‫1401/09/30</t>
  </si>
  <si>
    <t>از ابتدای سال مالی تا پایان آذر  ماه</t>
  </si>
  <si>
    <t>اسنادخزانه-م9بودجه99-020316 (اخزا909)</t>
  </si>
  <si>
    <t>از ابتدای سال مالی تا آذر ماه</t>
  </si>
  <si>
    <t>1401/09/01</t>
  </si>
  <si>
    <t>1401/09/06</t>
  </si>
  <si>
    <t>1401/09/12</t>
  </si>
  <si>
    <t>1401/09/14</t>
  </si>
  <si>
    <t>1401/09/17</t>
  </si>
  <si>
    <t>1401/09/19</t>
  </si>
  <si>
    <t>1401/09/20</t>
  </si>
  <si>
    <t>1401/09/21</t>
  </si>
  <si>
    <t>1401/09/24</t>
  </si>
  <si>
    <t>1401/09/26</t>
  </si>
  <si>
    <t>1401/09/28</t>
  </si>
  <si>
    <t>1401/09/08</t>
  </si>
  <si>
    <t>حساب بانک ملی</t>
  </si>
  <si>
    <t>طی آذر  ماه</t>
  </si>
  <si>
    <t>منتهی به 1401/09/30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</si>
</sst>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#,##0.000_);[Red]\(#,##0.000\)"/>
    <numFmt numFmtId="170" formatCode="_(* #,##0.0_);_(* \(#,##0.0\);_(* &quot;-&quot;??_);_(@_)"/>
  </numFmts>
  <fonts count="6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5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4" fontId="46" fillId="0" borderId="1" xfId="0" applyNumberFormat="1" applyFont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164" fontId="6" fillId="0" borderId="0" xfId="0" applyNumberFormat="1" applyFont="1" applyAlignment="1">
      <alignment horizontal="center"/>
    </xf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0" fillId="0" borderId="0" xfId="0" applyNumberFormat="1"/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64" fontId="56" fillId="0" borderId="0" xfId="1" applyNumberFormat="1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69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43" fontId="10" fillId="0" borderId="0" xfId="0" applyNumberFormat="1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 wrapText="1" shrinkToFit="1" readingOrder="2"/>
    </xf>
    <xf numFmtId="164" fontId="10" fillId="0" borderId="10" xfId="1" applyNumberFormat="1" applyFont="1" applyFill="1" applyBorder="1" applyAlignment="1">
      <alignment vertical="center"/>
    </xf>
    <xf numFmtId="164" fontId="10" fillId="0" borderId="17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 readingOrder="2"/>
    </xf>
    <xf numFmtId="164" fontId="8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4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4" fontId="45" fillId="0" borderId="0" xfId="1" applyNumberFormat="1" applyFont="1"/>
    <xf numFmtId="37" fontId="44" fillId="0" borderId="18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4" fontId="46" fillId="0" borderId="20" xfId="0" applyNumberFormat="1" applyFont="1" applyBorder="1" applyAlignment="1">
      <alignment horizontal="right" vertical="center" wrapText="1" shrinkToFit="1"/>
    </xf>
    <xf numFmtId="37" fontId="46" fillId="0" borderId="21" xfId="0" applyNumberFormat="1" applyFont="1" applyBorder="1" applyAlignment="1">
      <alignment horizontal="right" vertical="center" wrapText="1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4" fontId="46" fillId="0" borderId="22" xfId="0" applyNumberFormat="1" applyFont="1" applyBorder="1" applyAlignment="1">
      <alignment horizontal="right" vertical="center" wrapText="1" shrinkToFit="1"/>
    </xf>
    <xf numFmtId="164" fontId="20" fillId="0" borderId="0" xfId="1" applyNumberFormat="1" applyFont="1" applyBorder="1"/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164" fontId="12" fillId="0" borderId="10" xfId="1" applyNumberFormat="1" applyFont="1" applyFill="1" applyBorder="1" applyAlignment="1">
      <alignment vertical="center"/>
    </xf>
    <xf numFmtId="0" fontId="12" fillId="0" borderId="0" xfId="0" applyFont="1"/>
    <xf numFmtId="164" fontId="12" fillId="0" borderId="0" xfId="1" applyNumberFormat="1" applyFont="1" applyFill="1"/>
    <xf numFmtId="164" fontId="22" fillId="0" borderId="0" xfId="1" applyNumberFormat="1" applyFont="1" applyFill="1"/>
    <xf numFmtId="164" fontId="20" fillId="0" borderId="1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3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164" fontId="46" fillId="0" borderId="24" xfId="0" applyNumberFormat="1" applyFont="1" applyBorder="1" applyAlignment="1">
      <alignment horizontal="right" vertical="center" wrapText="1" shrinkToFit="1"/>
    </xf>
    <xf numFmtId="37" fontId="32" fillId="0" borderId="16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 shrinkToFit="1"/>
    </xf>
    <xf numFmtId="170" fontId="10" fillId="0" borderId="0" xfId="1" applyNumberFormat="1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8</xdr:col>
      <xdr:colOff>573675</xdr:colOff>
      <xdr:row>35</xdr:row>
      <xdr:rowOff>209550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FEBE22-F1E7-45FA-8B4C-D6D095295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5925" y="676275"/>
          <a:ext cx="5450475" cy="7000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4" zoomScaleNormal="100" zoomScaleSheetLayoutView="100" workbookViewId="0">
      <selection activeCell="A28" sqref="A28:J30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76" t="s">
        <v>74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34"/>
      <c r="L24" s="34"/>
    </row>
    <row r="25" spans="1:13" ht="15" customHeight="1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34"/>
      <c r="L25" s="34"/>
    </row>
    <row r="26" spans="1:13" ht="15" customHeight="1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34"/>
      <c r="L26" s="34"/>
    </row>
    <row r="28" spans="1:13" ht="15" customHeight="1">
      <c r="A28" s="276" t="s">
        <v>281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</row>
    <row r="29" spans="1:13" ht="15" customHeight="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</row>
    <row r="30" spans="1:13" ht="1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</row>
    <row r="31" spans="1:13" ht="1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I19" sqref="I19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5" t="s">
        <v>90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spans="1:23" ht="31.5">
      <c r="A2" s="285" t="s">
        <v>51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</row>
    <row r="3" spans="1:23" ht="31.5">
      <c r="A3" s="285" t="s">
        <v>218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</row>
    <row r="4" spans="1:23" ht="31.5">
      <c r="A4" s="292" t="s">
        <v>25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</row>
    <row r="5" spans="1:23" ht="31.5">
      <c r="A5" s="292" t="s">
        <v>26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</row>
    <row r="7" spans="1:23" ht="36.75" customHeight="1" thickBot="1">
      <c r="A7" s="1"/>
      <c r="B7" s="2"/>
      <c r="C7" s="277" t="s">
        <v>167</v>
      </c>
      <c r="D7" s="277"/>
      <c r="E7" s="277"/>
      <c r="F7" s="277"/>
      <c r="G7" s="277"/>
      <c r="H7" s="3"/>
      <c r="I7" s="293" t="s">
        <v>7</v>
      </c>
      <c r="J7" s="293"/>
      <c r="K7" s="293"/>
      <c r="L7" s="293"/>
      <c r="M7" s="293"/>
      <c r="O7" s="278" t="s">
        <v>219</v>
      </c>
      <c r="P7" s="278"/>
      <c r="Q7" s="278"/>
      <c r="R7" s="278"/>
      <c r="S7" s="278"/>
      <c r="T7" s="278"/>
      <c r="U7" s="278"/>
      <c r="V7" s="278"/>
      <c r="W7" s="278"/>
    </row>
    <row r="8" spans="1:23" ht="29.25" customHeight="1">
      <c r="A8" s="286" t="s">
        <v>1</v>
      </c>
      <c r="B8" s="4"/>
      <c r="C8" s="291" t="s">
        <v>3</v>
      </c>
      <c r="D8" s="279"/>
      <c r="E8" s="291" t="s">
        <v>0</v>
      </c>
      <c r="F8" s="279"/>
      <c r="G8" s="281" t="s">
        <v>21</v>
      </c>
      <c r="H8" s="45"/>
      <c r="I8" s="288" t="s">
        <v>4</v>
      </c>
      <c r="J8" s="288"/>
      <c r="K8" s="47"/>
      <c r="L8" s="288" t="s">
        <v>5</v>
      </c>
      <c r="M8" s="288"/>
      <c r="O8" s="289" t="s">
        <v>3</v>
      </c>
      <c r="P8" s="279"/>
      <c r="Q8" s="281" t="s">
        <v>33</v>
      </c>
      <c r="R8" s="44"/>
      <c r="S8" s="289" t="s">
        <v>0</v>
      </c>
      <c r="T8" s="279"/>
      <c r="U8" s="281" t="s">
        <v>21</v>
      </c>
      <c r="V8" s="5"/>
      <c r="W8" s="283" t="s">
        <v>22</v>
      </c>
    </row>
    <row r="9" spans="1:23" ht="49.5" customHeight="1" thickBot="1">
      <c r="A9" s="287"/>
      <c r="B9" s="4"/>
      <c r="C9" s="290"/>
      <c r="D9" s="280"/>
      <c r="E9" s="290"/>
      <c r="F9" s="280"/>
      <c r="G9" s="282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90"/>
      <c r="P9" s="279"/>
      <c r="Q9" s="282"/>
      <c r="R9" s="44"/>
      <c r="S9" s="290"/>
      <c r="T9" s="279"/>
      <c r="U9" s="282"/>
      <c r="V9" s="5"/>
      <c r="W9" s="284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topLeftCell="E1" zoomScale="60" zoomScaleNormal="100" workbookViewId="0">
      <selection activeCell="S18" sqref="S18"/>
    </sheetView>
  </sheetViews>
  <sheetFormatPr defaultColWidth="9.140625" defaultRowHeight="15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36.28515625" style="103" bestFit="1" customWidth="1"/>
    <col min="16" max="16" width="0.5703125" style="103" customWidth="1"/>
    <col min="17" max="17" width="36.28515625" style="103" bestFit="1" customWidth="1"/>
    <col min="18" max="18" width="0.5703125" style="103" customWidth="1"/>
    <col min="19" max="19" width="14.42578125" style="103" bestFit="1" customWidth="1"/>
    <col min="20" max="20" width="27" style="103" bestFit="1" customWidth="1"/>
    <col min="21" max="21" width="0.5703125" style="103" customWidth="1"/>
    <col min="22" max="22" width="19.42578125" style="103" bestFit="1" customWidth="1"/>
    <col min="23" max="23" width="36.28515625" style="103" bestFit="1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6.28515625" style="103" bestFit="1" customWidth="1"/>
    <col min="32" max="32" width="0.7109375" style="103" customWidth="1"/>
    <col min="33" max="33" width="16.5703125" style="103" customWidth="1"/>
    <col min="34" max="34" width="27" style="103" bestFit="1" customWidth="1"/>
    <col min="35" max="35" width="25.42578125" style="103" bestFit="1" customWidth="1"/>
    <col min="36" max="36" width="14.5703125" style="103" bestFit="1" customWidth="1"/>
    <col min="37" max="16384" width="9.140625" style="103"/>
  </cols>
  <sheetData>
    <row r="1" spans="1:36" s="7" customFormat="1" ht="24.7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6" s="7" customFormat="1" ht="24.75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</row>
    <row r="3" spans="1:36" s="7" customFormat="1" ht="24.75">
      <c r="A3" s="297" t="str">
        <f>' سهام'!A3:W3</f>
        <v>برای ماه منتهی به 1401/09/30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6" ht="24.75">
      <c r="A4" s="303" t="s">
        <v>67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</row>
    <row r="5" spans="1:36" ht="24.7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296" t="s">
        <v>68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 t="s">
        <v>167</v>
      </c>
      <c r="N6" s="296"/>
      <c r="O6" s="296"/>
      <c r="P6" s="296"/>
      <c r="Q6" s="296"/>
      <c r="R6" s="104"/>
      <c r="S6" s="304" t="s">
        <v>7</v>
      </c>
      <c r="T6" s="304"/>
      <c r="U6" s="304"/>
      <c r="V6" s="304"/>
      <c r="W6" s="304"/>
      <c r="X6" s="106"/>
      <c r="Y6" s="296" t="s">
        <v>219</v>
      </c>
      <c r="Z6" s="296"/>
      <c r="AA6" s="296"/>
      <c r="AB6" s="296"/>
      <c r="AC6" s="296"/>
      <c r="AD6" s="296"/>
      <c r="AE6" s="296"/>
      <c r="AF6" s="296"/>
      <c r="AG6" s="296"/>
    </row>
    <row r="7" spans="1:36" ht="26.25" customHeight="1">
      <c r="A7" s="294" t="s">
        <v>69</v>
      </c>
      <c r="B7" s="199"/>
      <c r="C7" s="300" t="s">
        <v>70</v>
      </c>
      <c r="D7" s="199"/>
      <c r="E7" s="302" t="s">
        <v>75</v>
      </c>
      <c r="F7" s="199"/>
      <c r="G7" s="295" t="s">
        <v>71</v>
      </c>
      <c r="H7" s="199"/>
      <c r="I7" s="300" t="s">
        <v>23</v>
      </c>
      <c r="J7" s="199"/>
      <c r="K7" s="302" t="s">
        <v>72</v>
      </c>
      <c r="L7" s="105"/>
      <c r="M7" s="298" t="s">
        <v>3</v>
      </c>
      <c r="N7" s="295"/>
      <c r="O7" s="295" t="s">
        <v>0</v>
      </c>
      <c r="P7" s="295"/>
      <c r="Q7" s="295" t="s">
        <v>21</v>
      </c>
      <c r="R7" s="199"/>
      <c r="S7" s="297" t="s">
        <v>4</v>
      </c>
      <c r="T7" s="297"/>
      <c r="U7" s="106"/>
      <c r="V7" s="297" t="s">
        <v>5</v>
      </c>
      <c r="W7" s="297"/>
      <c r="X7" s="106"/>
      <c r="Y7" s="298" t="s">
        <v>3</v>
      </c>
      <c r="Z7" s="294"/>
      <c r="AA7" s="295" t="s">
        <v>73</v>
      </c>
      <c r="AB7" s="199"/>
      <c r="AC7" s="295" t="s">
        <v>0</v>
      </c>
      <c r="AD7" s="294"/>
      <c r="AE7" s="295" t="s">
        <v>21</v>
      </c>
      <c r="AF7" s="107"/>
      <c r="AG7" s="295" t="s">
        <v>22</v>
      </c>
    </row>
    <row r="8" spans="1:36" s="110" customFormat="1" ht="55.5" customHeight="1" thickBot="1">
      <c r="A8" s="296"/>
      <c r="B8" s="199"/>
      <c r="C8" s="301"/>
      <c r="D8" s="199"/>
      <c r="E8" s="301"/>
      <c r="F8" s="199"/>
      <c r="G8" s="296"/>
      <c r="H8" s="199"/>
      <c r="I8" s="301"/>
      <c r="J8" s="199"/>
      <c r="K8" s="301"/>
      <c r="L8" s="104"/>
      <c r="M8" s="299"/>
      <c r="N8" s="294"/>
      <c r="O8" s="296"/>
      <c r="P8" s="294"/>
      <c r="Q8" s="296"/>
      <c r="R8" s="199"/>
      <c r="S8" s="218" t="s">
        <v>3</v>
      </c>
      <c r="T8" s="218" t="s">
        <v>0</v>
      </c>
      <c r="U8" s="108"/>
      <c r="V8" s="218" t="s">
        <v>3</v>
      </c>
      <c r="W8" s="218" t="s">
        <v>50</v>
      </c>
      <c r="X8" s="108"/>
      <c r="Y8" s="299"/>
      <c r="Z8" s="294"/>
      <c r="AA8" s="296"/>
      <c r="AB8" s="199"/>
      <c r="AC8" s="296"/>
      <c r="AD8" s="294"/>
      <c r="AE8" s="296"/>
      <c r="AF8" s="107"/>
      <c r="AG8" s="296"/>
      <c r="AH8" s="109"/>
      <c r="AJ8" s="109"/>
    </row>
    <row r="9" spans="1:36" s="110" customFormat="1" ht="55.5" customHeight="1">
      <c r="A9" s="111" t="s">
        <v>117</v>
      </c>
      <c r="B9" s="199"/>
      <c r="C9" s="104" t="s">
        <v>97</v>
      </c>
      <c r="D9" s="199"/>
      <c r="E9" s="104" t="s">
        <v>97</v>
      </c>
      <c r="F9" s="199"/>
      <c r="G9" s="112" t="s">
        <v>118</v>
      </c>
      <c r="H9" s="42"/>
      <c r="I9" s="112" t="s">
        <v>119</v>
      </c>
      <c r="J9" s="199"/>
      <c r="K9" s="113">
        <v>1000000</v>
      </c>
      <c r="L9" s="104"/>
      <c r="M9" s="52">
        <v>200000</v>
      </c>
      <c r="N9" s="235"/>
      <c r="O9" s="52">
        <v>200036250000</v>
      </c>
      <c r="P9" s="52"/>
      <c r="Q9" s="52">
        <v>149727497855</v>
      </c>
      <c r="R9" s="52"/>
      <c r="S9" s="52">
        <v>0</v>
      </c>
      <c r="T9" s="52">
        <v>0</v>
      </c>
      <c r="U9" s="52"/>
      <c r="V9" s="52">
        <v>0</v>
      </c>
      <c r="W9" s="52">
        <v>0</v>
      </c>
      <c r="X9" s="52"/>
      <c r="Y9" s="52">
        <v>200000</v>
      </c>
      <c r="Z9" s="52"/>
      <c r="AA9" s="239" t="s">
        <v>228</v>
      </c>
      <c r="AB9" s="52"/>
      <c r="AC9" s="52">
        <v>200036250000</v>
      </c>
      <c r="AD9" s="52"/>
      <c r="AE9" s="52">
        <v>131049010238</v>
      </c>
      <c r="AF9" s="238"/>
      <c r="AG9" s="241">
        <f>AE9/درآمدها!$J$5</f>
        <v>4.5769045297430852E-2</v>
      </c>
      <c r="AH9" s="109"/>
      <c r="AJ9" s="109"/>
    </row>
    <row r="10" spans="1:36" s="110" customFormat="1" ht="55.5" customHeight="1">
      <c r="A10" s="111" t="s">
        <v>168</v>
      </c>
      <c r="B10" s="199"/>
      <c r="C10" s="112" t="s">
        <v>97</v>
      </c>
      <c r="D10" s="42"/>
      <c r="E10" s="112" t="s">
        <v>97</v>
      </c>
      <c r="F10" s="42"/>
      <c r="G10" s="112" t="s">
        <v>169</v>
      </c>
      <c r="H10" s="42"/>
      <c r="I10" s="112" t="s">
        <v>170</v>
      </c>
      <c r="J10" s="112"/>
      <c r="K10" s="113">
        <v>1000000</v>
      </c>
      <c r="L10" s="104"/>
      <c r="M10" s="52">
        <v>550000</v>
      </c>
      <c r="N10" s="236"/>
      <c r="O10" s="52">
        <v>550000000000</v>
      </c>
      <c r="P10" s="52"/>
      <c r="Q10" s="52">
        <v>549766347488</v>
      </c>
      <c r="R10" s="52"/>
      <c r="S10" s="52">
        <v>0</v>
      </c>
      <c r="T10" s="52">
        <v>0</v>
      </c>
      <c r="U10" s="52"/>
      <c r="V10" s="52">
        <v>0</v>
      </c>
      <c r="W10" s="52">
        <v>0</v>
      </c>
      <c r="X10" s="52"/>
      <c r="Y10" s="52">
        <v>550000</v>
      </c>
      <c r="Z10" s="52"/>
      <c r="AA10" s="239" t="s">
        <v>229</v>
      </c>
      <c r="AB10" s="52"/>
      <c r="AC10" s="52">
        <v>550000000000</v>
      </c>
      <c r="AD10" s="52"/>
      <c r="AE10" s="52">
        <v>549765984129</v>
      </c>
      <c r="AF10" s="240"/>
      <c r="AG10" s="241">
        <f>AE10/درآمدها!$J$5</f>
        <v>0.19200651866724747</v>
      </c>
      <c r="AH10" s="109"/>
      <c r="AJ10" s="109"/>
    </row>
    <row r="11" spans="1:36" s="110" customFormat="1" ht="55.5" customHeight="1">
      <c r="A11" s="111" t="s">
        <v>220</v>
      </c>
      <c r="B11" s="199"/>
      <c r="C11" s="104" t="s">
        <v>97</v>
      </c>
      <c r="D11" s="199"/>
      <c r="E11" s="104" t="s">
        <v>97</v>
      </c>
      <c r="F11" s="199"/>
      <c r="G11" s="112" t="s">
        <v>222</v>
      </c>
      <c r="H11" s="42"/>
      <c r="I11" s="112" t="s">
        <v>223</v>
      </c>
      <c r="J11" s="199"/>
      <c r="K11" s="113">
        <v>1000000</v>
      </c>
      <c r="L11" s="104"/>
      <c r="M11" s="52">
        <v>0</v>
      </c>
      <c r="N11" s="235"/>
      <c r="O11" s="52">
        <v>0</v>
      </c>
      <c r="P11" s="52"/>
      <c r="Q11" s="52">
        <v>0</v>
      </c>
      <c r="R11" s="52"/>
      <c r="S11" s="52">
        <v>175000</v>
      </c>
      <c r="T11" s="52">
        <v>169655744529</v>
      </c>
      <c r="U11" s="52"/>
      <c r="V11" s="52">
        <v>0</v>
      </c>
      <c r="W11" s="52">
        <v>0</v>
      </c>
      <c r="X11" s="52"/>
      <c r="Y11" s="52">
        <v>175000</v>
      </c>
      <c r="Z11" s="52"/>
      <c r="AA11" s="239" t="s">
        <v>226</v>
      </c>
      <c r="AB11" s="52"/>
      <c r="AC11" s="52">
        <v>169655744529</v>
      </c>
      <c r="AD11" s="52"/>
      <c r="AE11" s="52">
        <v>169752476787</v>
      </c>
      <c r="AF11" s="238"/>
      <c r="AG11" s="241">
        <f>AE11/درآمدها!$J$5</f>
        <v>5.9286283698786787E-2</v>
      </c>
      <c r="AH11" s="109"/>
      <c r="AJ11" s="109"/>
    </row>
    <row r="12" spans="1:36" s="110" customFormat="1" ht="55.5" customHeight="1" thickBot="1">
      <c r="A12" s="267" t="s">
        <v>221</v>
      </c>
      <c r="C12" s="104" t="s">
        <v>97</v>
      </c>
      <c r="E12" s="104" t="s">
        <v>97</v>
      </c>
      <c r="G12" s="112" t="s">
        <v>224</v>
      </c>
      <c r="H12" s="112"/>
      <c r="I12" s="112" t="s">
        <v>225</v>
      </c>
      <c r="K12" s="113">
        <v>1000000</v>
      </c>
      <c r="M12" s="52">
        <v>0</v>
      </c>
      <c r="O12" s="52">
        <v>0</v>
      </c>
      <c r="Q12" s="52">
        <v>0</v>
      </c>
      <c r="S12" s="52">
        <v>100000</v>
      </c>
      <c r="T12" s="52">
        <v>100000000000</v>
      </c>
      <c r="V12" s="52">
        <v>0</v>
      </c>
      <c r="W12" s="52">
        <v>0</v>
      </c>
      <c r="Y12" s="52">
        <v>100000</v>
      </c>
      <c r="AA12" s="239" t="s">
        <v>227</v>
      </c>
      <c r="AC12" s="52">
        <v>100000000000</v>
      </c>
      <c r="AE12" s="52">
        <v>99981814065</v>
      </c>
      <c r="AG12" s="241">
        <f>AE12/درآمدها!$J$5</f>
        <v>3.4918784724505915E-2</v>
      </c>
      <c r="AH12" s="135"/>
      <c r="AI12" s="52"/>
      <c r="AJ12" s="109"/>
    </row>
    <row r="13" spans="1:36" s="117" customFormat="1" ht="32.25" thickBot="1">
      <c r="A13" s="1" t="s">
        <v>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237"/>
      <c r="N13" s="237"/>
      <c r="O13" s="91">
        <f>SUM(O9:O12)</f>
        <v>750036250000</v>
      </c>
      <c r="P13" s="103"/>
      <c r="Q13" s="91">
        <f>SUM(Q9:Q12)</f>
        <v>699493845343</v>
      </c>
      <c r="R13" s="103"/>
      <c r="S13" s="103"/>
      <c r="T13" s="91">
        <f>SUM(T9:T12)</f>
        <v>269655744529</v>
      </c>
      <c r="U13" s="103"/>
      <c r="V13" s="103"/>
      <c r="W13" s="91">
        <f>SUM(W10:W10)</f>
        <v>0</v>
      </c>
      <c r="X13" s="103"/>
      <c r="Y13" s="103"/>
      <c r="Z13" s="103"/>
      <c r="AA13" s="103"/>
      <c r="AB13" s="103"/>
      <c r="AC13" s="91">
        <f>SUM(AC9:AC12)</f>
        <v>1019691994529</v>
      </c>
      <c r="AD13" s="103"/>
      <c r="AE13" s="91">
        <f>SUM(AE9:AE12)</f>
        <v>950549285219</v>
      </c>
      <c r="AF13" s="103"/>
      <c r="AG13" s="116">
        <f>SUM(AG9:AG11)</f>
        <v>0.29706184766346511</v>
      </c>
      <c r="AH13" s="211"/>
      <c r="AJ13" s="109"/>
    </row>
    <row r="14" spans="1:36" s="118" customFormat="1" ht="32.25" thickTop="1">
      <c r="M14" s="103"/>
      <c r="N14" s="103"/>
      <c r="P14" s="103"/>
      <c r="R14" s="103"/>
      <c r="S14" s="103"/>
      <c r="U14" s="103"/>
      <c r="V14" s="103"/>
      <c r="X14" s="103"/>
      <c r="Y14" s="103"/>
      <c r="Z14" s="103"/>
      <c r="AA14" s="103"/>
      <c r="AB14" s="103"/>
      <c r="AD14" s="103"/>
      <c r="AF14" s="103"/>
    </row>
    <row r="15" spans="1:36" s="52" customFormat="1" ht="30.75"/>
    <row r="16" spans="1:36" s="52" customFormat="1" ht="30.75">
      <c r="AG16" s="114"/>
    </row>
    <row r="17" spans="1:33" s="52" customFormat="1" ht="30.75">
      <c r="G17" s="220"/>
      <c r="T17" s="135"/>
      <c r="AG17" s="114"/>
    </row>
    <row r="18" spans="1:33" s="52" customFormat="1" ht="30.75">
      <c r="A18" s="111"/>
      <c r="AG18" s="114"/>
    </row>
    <row r="19" spans="1:33" s="52" customFormat="1" ht="30.75">
      <c r="A19" s="111"/>
      <c r="AG19" s="119"/>
    </row>
    <row r="20" spans="1:33" s="52" customFormat="1" ht="30.75">
      <c r="A20" s="111"/>
    </row>
    <row r="21" spans="1:33" s="52" customFormat="1" ht="30.75"/>
    <row r="22" spans="1:33" s="52" customFormat="1" ht="30.75"/>
    <row r="23" spans="1:33" s="52" customFormat="1" ht="30.75"/>
    <row r="24" spans="1:33" s="52" customFormat="1" ht="30.75"/>
    <row r="25" spans="1:33" s="52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topLeftCell="A4" zoomScale="80" zoomScaleNormal="56" zoomScaleSheetLayoutView="80" workbookViewId="0">
      <selection activeCell="I13" sqref="I13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9.85546875" style="102" bestFit="1" customWidth="1"/>
    <col min="16" max="16" width="14.85546875" bestFit="1" customWidth="1"/>
  </cols>
  <sheetData>
    <row r="1" spans="1:33" s="7" customFormat="1" ht="24.7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297" t="str">
        <f>' سهام'!A3:W3</f>
        <v>برای ماه منتهی به 1401/09/30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05" t="s">
        <v>115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94"/>
      <c r="O5" s="101"/>
      <c r="P5" s="95"/>
    </row>
    <row r="6" spans="1:33" s="93" customFormat="1" ht="22.5">
      <c r="A6" s="305" t="s">
        <v>142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94"/>
      <c r="O6" s="101"/>
      <c r="P6" s="95"/>
    </row>
    <row r="7" spans="1:33" s="93" customFormat="1" ht="47.1" customHeight="1" thickBot="1">
      <c r="A7" s="96"/>
    </row>
    <row r="8" spans="1:33" ht="42">
      <c r="A8" s="244" t="s">
        <v>109</v>
      </c>
      <c r="B8" s="98"/>
      <c r="C8" s="245" t="s">
        <v>110</v>
      </c>
      <c r="D8" s="98"/>
      <c r="E8" s="245" t="s">
        <v>116</v>
      </c>
      <c r="F8" s="98"/>
      <c r="G8" s="245" t="s">
        <v>111</v>
      </c>
      <c r="H8" s="98"/>
      <c r="I8" s="245" t="s">
        <v>112</v>
      </c>
      <c r="J8" s="98"/>
      <c r="K8" s="245" t="s">
        <v>113</v>
      </c>
      <c r="L8" s="98"/>
      <c r="M8" s="246" t="s">
        <v>114</v>
      </c>
      <c r="N8" s="93"/>
      <c r="O8" s="93"/>
      <c r="P8" s="93"/>
      <c r="Q8" s="93"/>
    </row>
    <row r="9" spans="1:33" ht="112.5" customHeight="1">
      <c r="A9" s="251" t="s">
        <v>120</v>
      </c>
      <c r="B9" s="247"/>
      <c r="C9" s="252">
        <v>200000</v>
      </c>
      <c r="D9" s="247"/>
      <c r="E9" s="252">
        <v>1000000</v>
      </c>
      <c r="F9" s="247"/>
      <c r="G9" s="253">
        <v>1014889.884615384</v>
      </c>
      <c r="H9" s="247"/>
      <c r="I9" s="271">
        <f>(G9/E9)-1</f>
        <v>1.4889884615383986E-2</v>
      </c>
      <c r="J9" s="247"/>
      <c r="K9" s="252">
        <f>اوراق!AE9</f>
        <v>131049010238</v>
      </c>
      <c r="L9" s="196"/>
      <c r="M9" s="254" t="s">
        <v>166</v>
      </c>
      <c r="N9" s="93"/>
      <c r="O9" s="93"/>
      <c r="P9" s="93"/>
      <c r="Q9" s="93"/>
    </row>
    <row r="10" spans="1:33" ht="112.5" customHeight="1">
      <c r="A10" s="268" t="s">
        <v>192</v>
      </c>
      <c r="B10" s="247"/>
      <c r="C10" s="269">
        <v>550000</v>
      </c>
      <c r="D10" s="247"/>
      <c r="E10" s="269">
        <v>1000000</v>
      </c>
      <c r="F10" s="247"/>
      <c r="G10" s="270">
        <v>1006805.1282051262</v>
      </c>
      <c r="H10" s="247"/>
      <c r="I10" s="271">
        <f>(G10/E10)-1</f>
        <v>6.8051282051262429E-3</v>
      </c>
      <c r="J10" s="247"/>
      <c r="K10" s="269">
        <f>اوراق!AE10</f>
        <v>549765984129</v>
      </c>
      <c r="L10" s="196"/>
      <c r="M10" s="272" t="s">
        <v>166</v>
      </c>
      <c r="N10" s="93"/>
      <c r="O10" s="93"/>
      <c r="P10" s="93"/>
      <c r="Q10" s="93"/>
    </row>
    <row r="11" spans="1:33" ht="113.25" thickBot="1">
      <c r="A11" s="273" t="s">
        <v>230</v>
      </c>
      <c r="B11" s="248"/>
      <c r="C11" s="99">
        <v>100000</v>
      </c>
      <c r="D11" s="248"/>
      <c r="E11" s="99">
        <v>1000000</v>
      </c>
      <c r="F11" s="248"/>
      <c r="G11" s="274">
        <v>1003361.9073569477</v>
      </c>
      <c r="H11" s="248"/>
      <c r="I11" s="271">
        <f>(G11/E11)-1</f>
        <v>3.3619073569477465E-3</v>
      </c>
      <c r="J11" s="248"/>
      <c r="K11" s="269">
        <f>اوراق!AE12</f>
        <v>99981814065</v>
      </c>
      <c r="L11" s="249"/>
      <c r="M11" s="250" t="s">
        <v>166</v>
      </c>
      <c r="N11" s="93"/>
      <c r="O11" s="93"/>
      <c r="P11" s="243"/>
      <c r="Q11" s="93"/>
    </row>
    <row r="12" spans="1:33" ht="22.5">
      <c r="L12" s="196"/>
    </row>
    <row r="15" spans="1:33" ht="22.5">
      <c r="G15" s="242"/>
      <c r="N15" s="94"/>
    </row>
    <row r="16" spans="1:33" ht="22.5">
      <c r="E16" s="252"/>
      <c r="N16" s="94"/>
    </row>
    <row r="17" spans="11:14" ht="22.5">
      <c r="N17" s="94"/>
    </row>
    <row r="19" spans="11:14">
      <c r="K19" s="215"/>
      <c r="M19" s="135"/>
    </row>
    <row r="20" spans="11:14">
      <c r="K20" s="215"/>
    </row>
    <row r="21" spans="11:14">
      <c r="M21" s="215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64"/>
  <sheetViews>
    <sheetView rightToLeft="1" view="pageBreakPreview" topLeftCell="A22" zoomScaleNormal="100" zoomScaleSheetLayoutView="100" workbookViewId="0">
      <selection activeCell="C55" sqref="C55"/>
    </sheetView>
  </sheetViews>
  <sheetFormatPr defaultColWidth="9.140625" defaultRowHeight="15"/>
  <cols>
    <col min="1" max="1" width="39.140625" style="120" bestFit="1" customWidth="1"/>
    <col min="2" max="2" width="0.7109375" style="120" customWidth="1"/>
    <col min="3" max="3" width="24.28515625" style="120" customWidth="1"/>
    <col min="4" max="4" width="0.7109375" style="120" customWidth="1"/>
    <col min="5" max="5" width="17" style="120" customWidth="1"/>
    <col min="6" max="6" width="0.7109375" style="120" customWidth="1"/>
    <col min="7" max="7" width="15.85546875" style="120" bestFit="1" customWidth="1"/>
    <col min="8" max="8" width="0.7109375" style="120" customWidth="1"/>
    <col min="9" max="9" width="9.28515625" style="120" customWidth="1"/>
    <col min="10" max="10" width="0.5703125" style="120" customWidth="1"/>
    <col min="11" max="11" width="21.28515625" style="140" customWidth="1"/>
    <col min="12" max="12" width="0.7109375" style="120" customWidth="1"/>
    <col min="13" max="13" width="21.85546875" style="120" customWidth="1"/>
    <col min="14" max="14" width="0.42578125" style="120" customWidth="1"/>
    <col min="15" max="15" width="22.140625" style="120" customWidth="1"/>
    <col min="16" max="16" width="0.42578125" style="120" customWidth="1"/>
    <col min="17" max="17" width="20.140625" style="120" bestFit="1" customWidth="1"/>
    <col min="18" max="18" width="0.5703125" style="120" customWidth="1"/>
    <col min="19" max="19" width="12.140625" style="120" customWidth="1"/>
    <col min="20" max="20" width="13.42578125" style="120" bestFit="1" customWidth="1"/>
    <col min="21" max="21" width="12.28515625" style="120" bestFit="1" customWidth="1"/>
    <col min="22" max="16384" width="9.140625" style="120"/>
  </cols>
  <sheetData>
    <row r="1" spans="1:23" ht="18.75">
      <c r="A1" s="307" t="s">
        <v>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23" ht="18.75">
      <c r="A2" s="307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23" ht="18.75">
      <c r="A3" s="307" t="str">
        <f>' سهام'!A3:W3</f>
        <v>برای ماه منتهی به 1401/09/30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1:23" ht="18.75">
      <c r="A4" s="310" t="s">
        <v>52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23" ht="18.75" thickBot="1">
      <c r="A5" s="10"/>
      <c r="B5" s="10"/>
      <c r="C5" s="121"/>
      <c r="D5" s="121"/>
      <c r="E5" s="121"/>
      <c r="F5" s="121"/>
      <c r="G5" s="121"/>
      <c r="H5" s="121"/>
      <c r="I5" s="121"/>
      <c r="J5" s="121"/>
      <c r="K5" s="122"/>
      <c r="L5" s="121"/>
      <c r="M5" s="121"/>
      <c r="N5" s="121"/>
      <c r="O5" s="121"/>
      <c r="P5" s="121"/>
      <c r="Q5" s="121"/>
      <c r="R5" s="121"/>
      <c r="S5" s="121"/>
    </row>
    <row r="6" spans="1:23" ht="18.75" customHeight="1" thickBot="1">
      <c r="A6" s="123"/>
      <c r="B6" s="10"/>
      <c r="C6" s="321" t="s">
        <v>11</v>
      </c>
      <c r="D6" s="321"/>
      <c r="E6" s="321"/>
      <c r="F6" s="321"/>
      <c r="G6" s="321"/>
      <c r="H6" s="321"/>
      <c r="I6" s="321"/>
      <c r="J6" s="124"/>
      <c r="K6" s="125" t="s">
        <v>167</v>
      </c>
      <c r="L6" s="126"/>
      <c r="M6" s="322" t="s">
        <v>7</v>
      </c>
      <c r="N6" s="322"/>
      <c r="O6" s="322"/>
      <c r="P6" s="225"/>
      <c r="Q6" s="311" t="s">
        <v>219</v>
      </c>
      <c r="R6" s="311"/>
      <c r="S6" s="311"/>
    </row>
    <row r="7" spans="1:23" ht="24" customHeight="1">
      <c r="A7" s="314" t="s">
        <v>8</v>
      </c>
      <c r="B7" s="127"/>
      <c r="C7" s="318" t="s">
        <v>9</v>
      </c>
      <c r="D7" s="127"/>
      <c r="E7" s="318" t="s">
        <v>10</v>
      </c>
      <c r="F7" s="127"/>
      <c r="G7" s="318" t="s">
        <v>34</v>
      </c>
      <c r="H7" s="127"/>
      <c r="I7" s="318" t="s">
        <v>88</v>
      </c>
      <c r="J7" s="314"/>
      <c r="K7" s="316" t="s">
        <v>6</v>
      </c>
      <c r="L7" s="127"/>
      <c r="M7" s="319" t="s">
        <v>36</v>
      </c>
      <c r="N7" s="11"/>
      <c r="O7" s="319" t="s">
        <v>37</v>
      </c>
      <c r="P7" s="10"/>
      <c r="Q7" s="312" t="s">
        <v>6</v>
      </c>
      <c r="R7" s="314"/>
      <c r="S7" s="308" t="s">
        <v>22</v>
      </c>
    </row>
    <row r="8" spans="1:23" ht="18.75" thickBot="1">
      <c r="A8" s="315"/>
      <c r="B8" s="127"/>
      <c r="C8" s="309"/>
      <c r="D8" s="128"/>
      <c r="E8" s="309"/>
      <c r="F8" s="128"/>
      <c r="G8" s="309"/>
      <c r="H8" s="128"/>
      <c r="I8" s="309"/>
      <c r="J8" s="314"/>
      <c r="K8" s="317"/>
      <c r="L8" s="127"/>
      <c r="M8" s="320"/>
      <c r="N8" s="10"/>
      <c r="O8" s="320"/>
      <c r="P8" s="10"/>
      <c r="Q8" s="313"/>
      <c r="R8" s="314"/>
      <c r="S8" s="309"/>
    </row>
    <row r="9" spans="1:23" s="10" customFormat="1" ht="18">
      <c r="A9" s="129" t="s">
        <v>103</v>
      </c>
      <c r="C9" s="130" t="s">
        <v>105</v>
      </c>
      <c r="E9" s="131" t="s">
        <v>126</v>
      </c>
      <c r="G9" s="130" t="s">
        <v>199</v>
      </c>
      <c r="I9" s="132">
        <v>18</v>
      </c>
      <c r="J9" s="133"/>
      <c r="K9" s="133">
        <v>0</v>
      </c>
      <c r="L9" s="133"/>
      <c r="M9" s="132">
        <v>0</v>
      </c>
      <c r="N9" s="133">
        <v>0</v>
      </c>
      <c r="O9" s="132">
        <v>0</v>
      </c>
      <c r="P9" s="133"/>
      <c r="Q9" s="133">
        <v>0</v>
      </c>
      <c r="S9" s="134">
        <f>Q9/درآمدها!$J$5</f>
        <v>0</v>
      </c>
      <c r="T9" s="135"/>
      <c r="U9" s="135"/>
      <c r="V9" s="135"/>
      <c r="W9" s="136"/>
    </row>
    <row r="10" spans="1:23" s="10" customFormat="1" ht="18">
      <c r="A10" s="129" t="s">
        <v>121</v>
      </c>
      <c r="C10" s="130" t="s">
        <v>125</v>
      </c>
      <c r="E10" s="131" t="s">
        <v>126</v>
      </c>
      <c r="G10" s="130" t="s">
        <v>193</v>
      </c>
      <c r="I10" s="132">
        <v>18</v>
      </c>
      <c r="J10" s="133"/>
      <c r="K10" s="133">
        <v>0</v>
      </c>
      <c r="L10" s="133"/>
      <c r="M10" s="132">
        <v>0</v>
      </c>
      <c r="N10" s="133">
        <v>0</v>
      </c>
      <c r="O10" s="132">
        <v>0</v>
      </c>
      <c r="P10" s="133"/>
      <c r="Q10" s="133">
        <v>0</v>
      </c>
      <c r="S10" s="134">
        <f>Q10/درآمدها!$J$5</f>
        <v>0</v>
      </c>
      <c r="T10" s="135"/>
      <c r="U10" s="135"/>
      <c r="V10" s="135"/>
      <c r="W10" s="136"/>
    </row>
    <row r="11" spans="1:23" s="10" customFormat="1" ht="18">
      <c r="A11" s="129" t="s">
        <v>131</v>
      </c>
      <c r="C11" s="130" t="s">
        <v>138</v>
      </c>
      <c r="E11" s="131" t="s">
        <v>126</v>
      </c>
      <c r="G11" s="130" t="s">
        <v>198</v>
      </c>
      <c r="I11" s="132">
        <v>18</v>
      </c>
      <c r="J11" s="133"/>
      <c r="K11" s="133">
        <v>3700000000</v>
      </c>
      <c r="L11" s="133"/>
      <c r="M11" s="132">
        <v>0</v>
      </c>
      <c r="N11" s="133">
        <v>3700000000</v>
      </c>
      <c r="O11" s="132">
        <v>3700000000</v>
      </c>
      <c r="P11" s="133"/>
      <c r="Q11" s="133">
        <v>0</v>
      </c>
      <c r="S11" s="134">
        <f>Q11/درآمدها!$J$5</f>
        <v>0</v>
      </c>
      <c r="T11" s="135"/>
      <c r="U11" s="135"/>
      <c r="V11" s="135"/>
      <c r="W11" s="136"/>
    </row>
    <row r="12" spans="1:23" s="10" customFormat="1" ht="19.5" customHeight="1">
      <c r="A12" s="129" t="s">
        <v>127</v>
      </c>
      <c r="C12" s="130" t="s">
        <v>134</v>
      </c>
      <c r="E12" s="131" t="s">
        <v>126</v>
      </c>
      <c r="G12" s="130" t="s">
        <v>194</v>
      </c>
      <c r="I12" s="132">
        <v>18</v>
      </c>
      <c r="J12" s="133"/>
      <c r="K12" s="133">
        <v>9918000000</v>
      </c>
      <c r="L12" s="133"/>
      <c r="M12" s="132">
        <v>0</v>
      </c>
      <c r="N12" s="133">
        <v>9918000000</v>
      </c>
      <c r="O12" s="132">
        <v>9918000000</v>
      </c>
      <c r="P12" s="133"/>
      <c r="Q12" s="133">
        <v>0</v>
      </c>
      <c r="S12" s="134">
        <f>Q12/درآمدها!$J$5</f>
        <v>0</v>
      </c>
      <c r="T12" s="135"/>
      <c r="U12" s="136"/>
      <c r="W12" s="136"/>
    </row>
    <row r="13" spans="1:23" s="10" customFormat="1" ht="18">
      <c r="A13" s="129" t="s">
        <v>133</v>
      </c>
      <c r="C13" s="130" t="s">
        <v>140</v>
      </c>
      <c r="E13" s="131" t="s">
        <v>126</v>
      </c>
      <c r="G13" s="130" t="s">
        <v>201</v>
      </c>
      <c r="I13" s="132">
        <v>18</v>
      </c>
      <c r="J13" s="133"/>
      <c r="K13" s="133">
        <v>0</v>
      </c>
      <c r="L13" s="133"/>
      <c r="M13" s="132">
        <v>0</v>
      </c>
      <c r="N13" s="133">
        <v>0</v>
      </c>
      <c r="O13" s="132">
        <v>0</v>
      </c>
      <c r="P13" s="133"/>
      <c r="Q13" s="133">
        <v>0</v>
      </c>
      <c r="S13" s="134">
        <f>Q13/درآمدها!$J$5</f>
        <v>0</v>
      </c>
      <c r="T13" s="135"/>
      <c r="U13" s="135"/>
      <c r="V13" s="135"/>
      <c r="W13" s="136"/>
    </row>
    <row r="14" spans="1:23" s="10" customFormat="1" ht="18">
      <c r="A14" s="129" t="s">
        <v>128</v>
      </c>
      <c r="C14" s="130" t="s">
        <v>135</v>
      </c>
      <c r="E14" s="131" t="s">
        <v>126</v>
      </c>
      <c r="G14" s="130" t="s">
        <v>195</v>
      </c>
      <c r="I14" s="132">
        <v>18</v>
      </c>
      <c r="J14" s="133"/>
      <c r="K14" s="133">
        <v>15000000000</v>
      </c>
      <c r="L14" s="133"/>
      <c r="M14" s="132">
        <v>0</v>
      </c>
      <c r="N14" s="133">
        <v>15000000000</v>
      </c>
      <c r="O14" s="132">
        <v>15000000000</v>
      </c>
      <c r="P14" s="133"/>
      <c r="Q14" s="133">
        <v>0</v>
      </c>
      <c r="S14" s="134">
        <f>Q14/درآمدها!$J$5</f>
        <v>0</v>
      </c>
      <c r="T14" s="135"/>
      <c r="U14" s="136"/>
      <c r="V14" s="135"/>
      <c r="W14" s="136"/>
    </row>
    <row r="15" spans="1:23" s="10" customFormat="1" ht="18">
      <c r="A15" s="129" t="s">
        <v>129</v>
      </c>
      <c r="C15" s="130" t="s">
        <v>136</v>
      </c>
      <c r="E15" s="131" t="s">
        <v>126</v>
      </c>
      <c r="G15" s="130" t="s">
        <v>196</v>
      </c>
      <c r="I15" s="132">
        <v>18</v>
      </c>
      <c r="J15" s="133"/>
      <c r="K15" s="133">
        <v>64000000000</v>
      </c>
      <c r="L15" s="133"/>
      <c r="M15" s="132">
        <v>0</v>
      </c>
      <c r="N15" s="133">
        <v>64000000000</v>
      </c>
      <c r="O15" s="132">
        <v>64000000000</v>
      </c>
      <c r="P15" s="133"/>
      <c r="Q15" s="133">
        <v>0</v>
      </c>
      <c r="S15" s="134">
        <f>Q15/درآمدها!$J$5</f>
        <v>0</v>
      </c>
      <c r="T15" s="135"/>
      <c r="U15" s="136"/>
      <c r="V15" s="135"/>
      <c r="W15" s="136"/>
    </row>
    <row r="16" spans="1:23" s="10" customFormat="1" ht="18">
      <c r="A16" s="129" t="s">
        <v>150</v>
      </c>
      <c r="C16" s="130" t="s">
        <v>151</v>
      </c>
      <c r="E16" s="131" t="s">
        <v>126</v>
      </c>
      <c r="G16" s="130" t="s">
        <v>206</v>
      </c>
      <c r="I16" s="132">
        <v>18</v>
      </c>
      <c r="J16" s="133"/>
      <c r="K16" s="133">
        <v>85000000000</v>
      </c>
      <c r="L16" s="133"/>
      <c r="M16" s="132">
        <v>0</v>
      </c>
      <c r="N16" s="133">
        <v>85000000000</v>
      </c>
      <c r="O16" s="132">
        <v>85000000000</v>
      </c>
      <c r="P16" s="133"/>
      <c r="Q16" s="133">
        <v>0</v>
      </c>
      <c r="S16" s="134">
        <f>Q16/درآمدها!$J$5</f>
        <v>0</v>
      </c>
      <c r="T16" s="135"/>
      <c r="U16" s="136"/>
      <c r="V16" s="135"/>
      <c r="W16" s="136"/>
    </row>
    <row r="17" spans="1:23" s="10" customFormat="1" ht="18">
      <c r="A17" s="129" t="s">
        <v>145</v>
      </c>
      <c r="C17" s="130" t="s">
        <v>164</v>
      </c>
      <c r="E17" s="131" t="s">
        <v>126</v>
      </c>
      <c r="G17" s="130" t="s">
        <v>203</v>
      </c>
      <c r="I17" s="132">
        <v>18</v>
      </c>
      <c r="J17" s="133"/>
      <c r="K17" s="133">
        <v>18800000000</v>
      </c>
      <c r="L17" s="133"/>
      <c r="M17" s="132">
        <v>0</v>
      </c>
      <c r="N17" s="133">
        <v>18800000000</v>
      </c>
      <c r="O17" s="132">
        <v>18800000000</v>
      </c>
      <c r="P17" s="133"/>
      <c r="Q17" s="133">
        <v>0</v>
      </c>
      <c r="S17" s="134">
        <f>Q17/درآمدها!$J$5</f>
        <v>0</v>
      </c>
      <c r="T17" s="135"/>
      <c r="U17" s="136"/>
      <c r="V17" s="135"/>
      <c r="W17" s="136"/>
    </row>
    <row r="18" spans="1:23" s="10" customFormat="1" ht="18">
      <c r="A18" s="129" t="s">
        <v>156</v>
      </c>
      <c r="C18" s="130" t="s">
        <v>165</v>
      </c>
      <c r="E18" s="131" t="s">
        <v>126</v>
      </c>
      <c r="G18" s="130" t="s">
        <v>209</v>
      </c>
      <c r="I18" s="132">
        <v>18</v>
      </c>
      <c r="J18" s="133"/>
      <c r="K18" s="133">
        <v>10000000000</v>
      </c>
      <c r="L18" s="133"/>
      <c r="M18" s="132">
        <v>0</v>
      </c>
      <c r="N18" s="133">
        <v>10000000000</v>
      </c>
      <c r="O18" s="132">
        <v>10000000000</v>
      </c>
      <c r="P18" s="133"/>
      <c r="Q18" s="133">
        <v>0</v>
      </c>
      <c r="S18" s="134">
        <f>Q18/درآمدها!$J$5</f>
        <v>0</v>
      </c>
      <c r="T18" s="135"/>
      <c r="U18" s="135"/>
      <c r="V18" s="135"/>
      <c r="W18" s="136"/>
    </row>
    <row r="19" spans="1:23" s="10" customFormat="1" ht="18">
      <c r="A19" s="129" t="s">
        <v>152</v>
      </c>
      <c r="C19" s="130" t="s">
        <v>153</v>
      </c>
      <c r="E19" s="131" t="s">
        <v>126</v>
      </c>
      <c r="G19" s="130" t="s">
        <v>207</v>
      </c>
      <c r="I19" s="132">
        <v>18</v>
      </c>
      <c r="J19" s="133"/>
      <c r="K19" s="133">
        <v>92000000000</v>
      </c>
      <c r="L19" s="133"/>
      <c r="M19" s="132">
        <v>0</v>
      </c>
      <c r="N19" s="133">
        <v>92000000000</v>
      </c>
      <c r="O19" s="132">
        <v>92000000000</v>
      </c>
      <c r="P19" s="133"/>
      <c r="Q19" s="133">
        <v>0</v>
      </c>
      <c r="S19" s="134">
        <f>Q19/درآمدها!$J$5</f>
        <v>0</v>
      </c>
      <c r="T19" s="135"/>
      <c r="U19" s="135"/>
      <c r="V19" s="135"/>
      <c r="W19" s="136"/>
    </row>
    <row r="20" spans="1:23" s="10" customFormat="1" ht="18">
      <c r="A20" s="129" t="s">
        <v>161</v>
      </c>
      <c r="C20" s="130" t="s">
        <v>162</v>
      </c>
      <c r="E20" s="131" t="s">
        <v>126</v>
      </c>
      <c r="G20" s="130" t="s">
        <v>210</v>
      </c>
      <c r="I20" s="132">
        <v>18</v>
      </c>
      <c r="J20" s="133"/>
      <c r="K20" s="133">
        <v>20000000000</v>
      </c>
      <c r="L20" s="133"/>
      <c r="M20" s="132">
        <v>0</v>
      </c>
      <c r="N20" s="133">
        <v>20000000000</v>
      </c>
      <c r="O20" s="132">
        <v>20000000000</v>
      </c>
      <c r="P20" s="133"/>
      <c r="Q20" s="133">
        <v>0</v>
      </c>
      <c r="S20" s="134">
        <f>Q20/درآمدها!$J$5</f>
        <v>0</v>
      </c>
      <c r="T20" s="135"/>
      <c r="U20" s="135"/>
      <c r="V20" s="135"/>
      <c r="W20" s="136"/>
    </row>
    <row r="21" spans="1:23" s="10" customFormat="1" ht="18">
      <c r="A21" s="129" t="s">
        <v>154</v>
      </c>
      <c r="C21" s="130" t="s">
        <v>155</v>
      </c>
      <c r="E21" s="131" t="s">
        <v>126</v>
      </c>
      <c r="G21" s="130" t="s">
        <v>208</v>
      </c>
      <c r="I21" s="132">
        <v>18</v>
      </c>
      <c r="J21" s="133"/>
      <c r="K21" s="133">
        <v>90000000000</v>
      </c>
      <c r="L21" s="133"/>
      <c r="M21" s="132">
        <v>0</v>
      </c>
      <c r="N21" s="133">
        <v>90000000000</v>
      </c>
      <c r="O21" s="132">
        <v>90000000000</v>
      </c>
      <c r="P21" s="133"/>
      <c r="Q21" s="133">
        <v>0</v>
      </c>
      <c r="S21" s="134">
        <f>Q21/درآمدها!$J$5</f>
        <v>0</v>
      </c>
      <c r="T21" s="135"/>
      <c r="U21" s="135"/>
      <c r="V21" s="135"/>
      <c r="W21" s="136"/>
    </row>
    <row r="22" spans="1:23" s="10" customFormat="1" ht="18">
      <c r="A22" s="129" t="s">
        <v>146</v>
      </c>
      <c r="C22" s="130" t="s">
        <v>147</v>
      </c>
      <c r="E22" s="131" t="s">
        <v>126</v>
      </c>
      <c r="G22" s="130" t="s">
        <v>204</v>
      </c>
      <c r="I22" s="132">
        <v>18</v>
      </c>
      <c r="J22" s="133"/>
      <c r="K22" s="133">
        <v>23000000000</v>
      </c>
      <c r="L22" s="133"/>
      <c r="M22" s="132">
        <v>0</v>
      </c>
      <c r="N22" s="133">
        <v>23000000000</v>
      </c>
      <c r="O22" s="132">
        <v>23000000000</v>
      </c>
      <c r="P22" s="133"/>
      <c r="Q22" s="133">
        <v>0</v>
      </c>
      <c r="S22" s="134">
        <f>Q22/درآمدها!$J$5</f>
        <v>0</v>
      </c>
      <c r="T22" s="135"/>
      <c r="U22" s="136"/>
      <c r="V22" s="135"/>
      <c r="W22" s="136"/>
    </row>
    <row r="23" spans="1:23" s="10" customFormat="1" ht="18">
      <c r="A23" s="129" t="s">
        <v>148</v>
      </c>
      <c r="C23" s="130" t="s">
        <v>149</v>
      </c>
      <c r="E23" s="131" t="s">
        <v>126</v>
      </c>
      <c r="G23" s="130" t="s">
        <v>205</v>
      </c>
      <c r="I23" s="132">
        <v>18</v>
      </c>
      <c r="J23" s="133"/>
      <c r="K23" s="133">
        <v>17136000000</v>
      </c>
      <c r="L23" s="133"/>
      <c r="M23" s="132">
        <v>0</v>
      </c>
      <c r="N23" s="133">
        <v>17136000000</v>
      </c>
      <c r="O23" s="132">
        <v>17136000000</v>
      </c>
      <c r="P23" s="133"/>
      <c r="Q23" s="133">
        <v>0</v>
      </c>
      <c r="S23" s="134">
        <f>Q23/درآمدها!$J$5</f>
        <v>0</v>
      </c>
      <c r="T23" s="135"/>
      <c r="U23" s="136"/>
      <c r="V23" s="135"/>
      <c r="W23" s="136"/>
    </row>
    <row r="24" spans="1:23" s="10" customFormat="1" ht="18">
      <c r="A24" s="129" t="s">
        <v>159</v>
      </c>
      <c r="C24" s="130" t="s">
        <v>160</v>
      </c>
      <c r="E24" s="131" t="s">
        <v>126</v>
      </c>
      <c r="G24" s="130" t="s">
        <v>141</v>
      </c>
      <c r="I24" s="132">
        <v>18</v>
      </c>
      <c r="J24" s="133"/>
      <c r="K24" s="133">
        <v>60543000000</v>
      </c>
      <c r="L24" s="133"/>
      <c r="M24" s="132">
        <v>0</v>
      </c>
      <c r="N24" s="133">
        <v>60543000000</v>
      </c>
      <c r="O24" s="132">
        <v>60543000000</v>
      </c>
      <c r="P24" s="133"/>
      <c r="Q24" s="133">
        <v>0</v>
      </c>
      <c r="S24" s="134">
        <f>Q24/درآمدها!$J$5</f>
        <v>0</v>
      </c>
      <c r="T24" s="135"/>
      <c r="U24" s="135"/>
      <c r="V24" s="135"/>
      <c r="W24" s="136"/>
    </row>
    <row r="25" spans="1:23" s="10" customFormat="1" ht="18">
      <c r="A25" s="129" t="s">
        <v>172</v>
      </c>
      <c r="C25" s="130" t="s">
        <v>181</v>
      </c>
      <c r="E25" s="131" t="s">
        <v>126</v>
      </c>
      <c r="G25" s="130" t="s">
        <v>216</v>
      </c>
      <c r="I25" s="132">
        <v>18</v>
      </c>
      <c r="J25" s="133"/>
      <c r="K25" s="133">
        <v>50000000000</v>
      </c>
      <c r="L25" s="133"/>
      <c r="M25" s="132">
        <v>0</v>
      </c>
      <c r="N25" s="133">
        <v>50000000000</v>
      </c>
      <c r="O25" s="132">
        <v>50000000000</v>
      </c>
      <c r="P25" s="133"/>
      <c r="Q25" s="133">
        <v>0</v>
      </c>
      <c r="S25" s="134">
        <f>Q25/درآمدها!$J$5</f>
        <v>0</v>
      </c>
      <c r="T25" s="135"/>
      <c r="U25" s="135"/>
      <c r="V25" s="135"/>
      <c r="W25" s="136"/>
    </row>
    <row r="26" spans="1:23" s="10" customFormat="1" ht="18">
      <c r="A26" s="129" t="s">
        <v>173</v>
      </c>
      <c r="C26" s="130" t="s">
        <v>182</v>
      </c>
      <c r="E26" s="131" t="s">
        <v>126</v>
      </c>
      <c r="G26" s="130" t="s">
        <v>169</v>
      </c>
      <c r="I26" s="132">
        <v>18</v>
      </c>
      <c r="J26" s="133"/>
      <c r="K26" s="133">
        <v>43000000000</v>
      </c>
      <c r="L26" s="133"/>
      <c r="M26" s="132">
        <v>0</v>
      </c>
      <c r="N26" s="133">
        <v>43000000000</v>
      </c>
      <c r="O26" s="132">
        <v>43000000000</v>
      </c>
      <c r="P26" s="133"/>
      <c r="Q26" s="133">
        <v>0</v>
      </c>
      <c r="S26" s="134">
        <f>Q26/درآمدها!$J$5</f>
        <v>0</v>
      </c>
      <c r="T26" s="135"/>
      <c r="U26" s="135"/>
      <c r="V26" s="135"/>
      <c r="W26" s="136"/>
    </row>
    <row r="27" spans="1:23" s="10" customFormat="1" ht="18">
      <c r="A27" s="129" t="s">
        <v>176</v>
      </c>
      <c r="C27" s="130" t="s">
        <v>185</v>
      </c>
      <c r="E27" s="131" t="s">
        <v>126</v>
      </c>
      <c r="G27" s="130" t="s">
        <v>217</v>
      </c>
      <c r="I27" s="132">
        <v>18</v>
      </c>
      <c r="J27" s="133"/>
      <c r="K27" s="133">
        <v>318080000000</v>
      </c>
      <c r="L27" s="133"/>
      <c r="M27" s="132">
        <v>0</v>
      </c>
      <c r="N27" s="133">
        <v>159986000000</v>
      </c>
      <c r="O27" s="132">
        <v>159986000000</v>
      </c>
      <c r="P27" s="133"/>
      <c r="Q27" s="133">
        <v>158094000000</v>
      </c>
      <c r="S27" s="134">
        <f>Q27/درآمدها!$J$5</f>
        <v>5.5214544803588915E-2</v>
      </c>
      <c r="T27" s="135"/>
      <c r="U27" s="135"/>
      <c r="V27" s="135"/>
      <c r="W27" s="136"/>
    </row>
    <row r="28" spans="1:23" s="10" customFormat="1" ht="18">
      <c r="A28" s="129" t="s">
        <v>231</v>
      </c>
      <c r="C28" s="130" t="s">
        <v>234</v>
      </c>
      <c r="E28" s="131" t="s">
        <v>126</v>
      </c>
      <c r="G28" s="130" t="s">
        <v>278</v>
      </c>
      <c r="I28" s="132">
        <v>18</v>
      </c>
      <c r="J28" s="133"/>
      <c r="K28" s="132">
        <v>0</v>
      </c>
      <c r="L28" s="133"/>
      <c r="M28" s="132">
        <v>20582000000</v>
      </c>
      <c r="N28" s="133"/>
      <c r="O28" s="132">
        <v>0</v>
      </c>
      <c r="P28" s="133"/>
      <c r="Q28" s="133">
        <v>20582000000</v>
      </c>
      <c r="S28" s="134">
        <f>Q28/درآمدها!$J$5</f>
        <v>7.1882915300230683E-3</v>
      </c>
      <c r="T28" s="135"/>
      <c r="U28" s="135"/>
      <c r="V28" s="135"/>
      <c r="W28" s="136"/>
    </row>
    <row r="29" spans="1:23" s="10" customFormat="1" ht="18">
      <c r="A29" s="129" t="s">
        <v>232</v>
      </c>
      <c r="C29" s="130" t="s">
        <v>235</v>
      </c>
      <c r="E29" s="131" t="s">
        <v>126</v>
      </c>
      <c r="G29" s="130" t="s">
        <v>277</v>
      </c>
      <c r="I29" s="132">
        <v>18</v>
      </c>
      <c r="J29" s="133"/>
      <c r="K29" s="132">
        <v>0</v>
      </c>
      <c r="L29" s="133"/>
      <c r="M29" s="132">
        <v>579900000000</v>
      </c>
      <c r="N29" s="133"/>
      <c r="O29" s="132">
        <v>0</v>
      </c>
      <c r="P29" s="133"/>
      <c r="Q29" s="133">
        <v>579900000000</v>
      </c>
      <c r="S29" s="134">
        <f>Q29/درآمدها!$J$5</f>
        <v>0.20253086474882798</v>
      </c>
      <c r="T29" s="135"/>
      <c r="U29" s="135"/>
      <c r="V29" s="135"/>
      <c r="W29" s="136"/>
    </row>
    <row r="30" spans="1:23" s="10" customFormat="1" ht="18">
      <c r="A30" s="129" t="s">
        <v>233</v>
      </c>
      <c r="C30" s="130" t="s">
        <v>236</v>
      </c>
      <c r="E30" s="131" t="s">
        <v>126</v>
      </c>
      <c r="G30" s="130" t="s">
        <v>219</v>
      </c>
      <c r="I30" s="132">
        <v>18</v>
      </c>
      <c r="J30" s="133"/>
      <c r="K30" s="132">
        <v>0</v>
      </c>
      <c r="L30" s="133"/>
      <c r="M30" s="132">
        <v>620000000000</v>
      </c>
      <c r="N30" s="133"/>
      <c r="O30" s="132">
        <v>0</v>
      </c>
      <c r="P30" s="133"/>
      <c r="Q30" s="133">
        <v>620000000000</v>
      </c>
      <c r="S30" s="134">
        <f>Q30/درآمدها!$J$5</f>
        <v>0.21653584435984366</v>
      </c>
      <c r="T30" s="135"/>
      <c r="U30" s="135"/>
      <c r="V30" s="135"/>
      <c r="W30" s="136"/>
    </row>
    <row r="31" spans="1:23" s="10" customFormat="1" ht="21.75" customHeight="1">
      <c r="A31" s="129" t="s">
        <v>102</v>
      </c>
      <c r="C31" s="130" t="s">
        <v>104</v>
      </c>
      <c r="E31" s="131" t="s">
        <v>93</v>
      </c>
      <c r="G31" s="130" t="s">
        <v>94</v>
      </c>
      <c r="I31" s="132">
        <v>10</v>
      </c>
      <c r="J31" s="133"/>
      <c r="K31" s="133">
        <v>2638891405</v>
      </c>
      <c r="L31" s="133"/>
      <c r="M31" s="132">
        <v>1425903676801</v>
      </c>
      <c r="N31" s="133">
        <v>0</v>
      </c>
      <c r="O31" s="132">
        <v>1428504883700</v>
      </c>
      <c r="P31" s="133"/>
      <c r="Q31" s="133">
        <v>37684506</v>
      </c>
      <c r="S31" s="134">
        <f>Q31/درآمدها!$J$5</f>
        <v>1.3161365041925153E-5</v>
      </c>
      <c r="T31" s="135"/>
      <c r="U31" s="136"/>
      <c r="W31" s="136"/>
    </row>
    <row r="32" spans="1:23" s="10" customFormat="1" ht="18">
      <c r="A32" s="129" t="s">
        <v>123</v>
      </c>
      <c r="C32" s="130" t="s">
        <v>257</v>
      </c>
      <c r="E32" s="131" t="s">
        <v>126</v>
      </c>
      <c r="G32" s="130" t="s">
        <v>200</v>
      </c>
      <c r="I32" s="132">
        <v>18</v>
      </c>
      <c r="J32" s="133"/>
      <c r="K32" s="133">
        <v>24600000000</v>
      </c>
      <c r="L32" s="133"/>
      <c r="M32" s="132">
        <v>0</v>
      </c>
      <c r="N32" s="133">
        <v>0</v>
      </c>
      <c r="O32" s="132">
        <v>24600000000</v>
      </c>
      <c r="P32" s="133"/>
      <c r="Q32" s="133">
        <v>0</v>
      </c>
      <c r="S32" s="134">
        <f>Q32/درآمدها!$J$5</f>
        <v>0</v>
      </c>
      <c r="T32" s="135"/>
      <c r="U32" s="135"/>
      <c r="V32" s="135"/>
      <c r="W32" s="136"/>
    </row>
    <row r="33" spans="1:23" s="10" customFormat="1" ht="21.75" customHeight="1">
      <c r="A33" s="129" t="s">
        <v>122</v>
      </c>
      <c r="C33" s="130" t="s">
        <v>190</v>
      </c>
      <c r="E33" s="131" t="s">
        <v>126</v>
      </c>
      <c r="G33" s="130" t="s">
        <v>197</v>
      </c>
      <c r="I33" s="132">
        <v>18</v>
      </c>
      <c r="J33" s="133"/>
      <c r="K33" s="133">
        <v>93705000000</v>
      </c>
      <c r="L33" s="133"/>
      <c r="M33" s="132">
        <v>0</v>
      </c>
      <c r="N33" s="133">
        <v>0</v>
      </c>
      <c r="O33" s="132">
        <v>93705000000</v>
      </c>
      <c r="P33" s="133"/>
      <c r="Q33" s="133">
        <v>0</v>
      </c>
      <c r="S33" s="134">
        <f>Q33/درآمدها!$J$5</f>
        <v>0</v>
      </c>
      <c r="T33" s="135"/>
      <c r="U33" s="136"/>
      <c r="W33" s="136"/>
    </row>
    <row r="34" spans="1:23" s="10" customFormat="1" ht="18">
      <c r="A34" s="129" t="s">
        <v>143</v>
      </c>
      <c r="C34" s="130" t="s">
        <v>144</v>
      </c>
      <c r="E34" s="131" t="s">
        <v>126</v>
      </c>
      <c r="G34" s="130" t="s">
        <v>202</v>
      </c>
      <c r="I34" s="132">
        <v>18</v>
      </c>
      <c r="J34" s="133"/>
      <c r="K34" s="133">
        <v>190270000000</v>
      </c>
      <c r="L34" s="133"/>
      <c r="M34" s="132">
        <v>0</v>
      </c>
      <c r="N34" s="133"/>
      <c r="O34" s="132">
        <v>190270000000</v>
      </c>
      <c r="P34" s="133"/>
      <c r="Q34" s="133">
        <v>0</v>
      </c>
      <c r="S34" s="134">
        <f>Q34/درآمدها!$J$5</f>
        <v>0</v>
      </c>
      <c r="T34" s="135"/>
      <c r="U34" s="136"/>
      <c r="V34" s="135"/>
      <c r="W34" s="136"/>
    </row>
    <row r="35" spans="1:23" s="10" customFormat="1" ht="18">
      <c r="A35" s="129" t="s">
        <v>178</v>
      </c>
      <c r="C35" s="130" t="s">
        <v>187</v>
      </c>
      <c r="E35" s="131" t="s">
        <v>126</v>
      </c>
      <c r="G35" s="130" t="s">
        <v>214</v>
      </c>
      <c r="I35" s="132">
        <v>18</v>
      </c>
      <c r="J35" s="133"/>
      <c r="K35" s="133">
        <v>45598000000</v>
      </c>
      <c r="L35" s="133"/>
      <c r="M35" s="132">
        <v>0</v>
      </c>
      <c r="N35" s="133"/>
      <c r="O35" s="132">
        <v>45598000000</v>
      </c>
      <c r="P35" s="133"/>
      <c r="Q35" s="133">
        <v>0</v>
      </c>
      <c r="S35" s="134">
        <f>Q35/درآمدها!$J$5</f>
        <v>0</v>
      </c>
      <c r="T35" s="135"/>
      <c r="U35" s="135"/>
      <c r="V35" s="135"/>
      <c r="W35" s="136"/>
    </row>
    <row r="36" spans="1:23" s="10" customFormat="1" ht="18">
      <c r="A36" s="129" t="s">
        <v>175</v>
      </c>
      <c r="C36" s="130" t="s">
        <v>184</v>
      </c>
      <c r="E36" s="131" t="s">
        <v>126</v>
      </c>
      <c r="G36" s="130" t="s">
        <v>213</v>
      </c>
      <c r="I36" s="132">
        <v>18</v>
      </c>
      <c r="J36" s="133"/>
      <c r="K36" s="133">
        <v>19951000000</v>
      </c>
      <c r="L36" s="133"/>
      <c r="M36" s="132">
        <v>0</v>
      </c>
      <c r="N36" s="133"/>
      <c r="O36" s="132">
        <v>19951000000</v>
      </c>
      <c r="P36" s="133"/>
      <c r="Q36" s="133">
        <v>0</v>
      </c>
      <c r="S36" s="134">
        <f>Q36/درآمدها!$J$5</f>
        <v>0</v>
      </c>
      <c r="T36" s="135"/>
      <c r="U36" s="135"/>
      <c r="V36" s="135"/>
      <c r="W36" s="136"/>
    </row>
    <row r="37" spans="1:23" s="10" customFormat="1" ht="18">
      <c r="A37" s="129" t="s">
        <v>174</v>
      </c>
      <c r="C37" s="130" t="s">
        <v>183</v>
      </c>
      <c r="E37" s="131" t="s">
        <v>126</v>
      </c>
      <c r="G37" s="130" t="s">
        <v>212</v>
      </c>
      <c r="I37" s="132">
        <v>18</v>
      </c>
      <c r="J37" s="133"/>
      <c r="K37" s="133">
        <v>18000000000</v>
      </c>
      <c r="L37" s="133"/>
      <c r="M37" s="132">
        <v>0</v>
      </c>
      <c r="N37" s="133"/>
      <c r="O37" s="132">
        <v>18000000000</v>
      </c>
      <c r="P37" s="133"/>
      <c r="Q37" s="133">
        <v>0</v>
      </c>
      <c r="S37" s="134">
        <f>Q37/درآمدها!$J$5</f>
        <v>0</v>
      </c>
      <c r="T37" s="135"/>
      <c r="U37" s="135"/>
      <c r="V37" s="135"/>
      <c r="W37" s="136"/>
    </row>
    <row r="38" spans="1:23" s="10" customFormat="1" ht="18">
      <c r="A38" s="129" t="s">
        <v>177</v>
      </c>
      <c r="C38" s="130" t="s">
        <v>186</v>
      </c>
      <c r="E38" s="131" t="s">
        <v>126</v>
      </c>
      <c r="G38" s="130" t="s">
        <v>215</v>
      </c>
      <c r="I38" s="132">
        <v>18</v>
      </c>
      <c r="J38" s="133"/>
      <c r="K38" s="133">
        <v>64000000000</v>
      </c>
      <c r="L38" s="133"/>
      <c r="M38" s="132">
        <v>0</v>
      </c>
      <c r="N38" s="133"/>
      <c r="O38" s="132">
        <v>64000000000</v>
      </c>
      <c r="P38" s="133"/>
      <c r="Q38" s="133">
        <v>0</v>
      </c>
      <c r="S38" s="134">
        <f>Q38/درآمدها!$J$5</f>
        <v>0</v>
      </c>
      <c r="T38" s="135"/>
      <c r="U38" s="135"/>
      <c r="V38" s="135"/>
      <c r="W38" s="136"/>
    </row>
    <row r="39" spans="1:23" s="10" customFormat="1" ht="18">
      <c r="A39" s="129" t="s">
        <v>171</v>
      </c>
      <c r="C39" s="130" t="s">
        <v>180</v>
      </c>
      <c r="E39" s="131" t="s">
        <v>126</v>
      </c>
      <c r="G39" s="130" t="s">
        <v>211</v>
      </c>
      <c r="I39" s="132">
        <v>18</v>
      </c>
      <c r="J39" s="133"/>
      <c r="K39" s="133">
        <v>53634000000</v>
      </c>
      <c r="L39" s="133"/>
      <c r="M39" s="132">
        <v>0</v>
      </c>
      <c r="N39" s="133"/>
      <c r="O39" s="132">
        <v>0</v>
      </c>
      <c r="P39" s="133"/>
      <c r="Q39" s="133">
        <v>53634000000</v>
      </c>
      <c r="S39" s="134">
        <f>Q39/درآمدها!$J$5</f>
        <v>1.8731747542573961E-2</v>
      </c>
      <c r="T39" s="135"/>
      <c r="U39" s="135"/>
      <c r="V39" s="135"/>
      <c r="W39" s="136"/>
    </row>
    <row r="40" spans="1:23" s="10" customFormat="1" ht="18">
      <c r="A40" s="129" t="s">
        <v>237</v>
      </c>
      <c r="C40" s="130" t="s">
        <v>247</v>
      </c>
      <c r="E40" s="131" t="s">
        <v>126</v>
      </c>
      <c r="G40" s="130" t="s">
        <v>267</v>
      </c>
      <c r="I40" s="132">
        <v>18</v>
      </c>
      <c r="J40" s="133"/>
      <c r="K40" s="132">
        <v>0</v>
      </c>
      <c r="L40" s="133"/>
      <c r="M40" s="132">
        <v>11037000000</v>
      </c>
      <c r="N40" s="133"/>
      <c r="O40" s="132">
        <v>0</v>
      </c>
      <c r="P40" s="133"/>
      <c r="Q40" s="133">
        <v>11037000000</v>
      </c>
      <c r="S40" s="134">
        <f>Q40/درآمدها!$J$5</f>
        <v>3.854687280967088E-3</v>
      </c>
      <c r="T40" s="135"/>
      <c r="U40" s="135"/>
      <c r="V40" s="135"/>
      <c r="W40" s="136"/>
    </row>
    <row r="41" spans="1:23" s="10" customFormat="1" ht="18">
      <c r="A41" s="129" t="s">
        <v>238</v>
      </c>
      <c r="C41" s="130" t="s">
        <v>248</v>
      </c>
      <c r="E41" s="131" t="s">
        <v>126</v>
      </c>
      <c r="G41" s="130" t="s">
        <v>268</v>
      </c>
      <c r="I41" s="132">
        <v>18</v>
      </c>
      <c r="J41" s="133"/>
      <c r="K41" s="132">
        <v>0</v>
      </c>
      <c r="L41" s="133"/>
      <c r="M41" s="132">
        <v>13000000000</v>
      </c>
      <c r="N41" s="133"/>
      <c r="O41" s="132">
        <v>0</v>
      </c>
      <c r="P41" s="133"/>
      <c r="Q41" s="133">
        <v>13000000000</v>
      </c>
      <c r="S41" s="134">
        <f>Q41/درآمدها!$J$5</f>
        <v>4.5402677043193031E-3</v>
      </c>
      <c r="T41" s="135"/>
      <c r="U41" s="135"/>
      <c r="V41" s="135"/>
      <c r="W41" s="136"/>
    </row>
    <row r="42" spans="1:23" s="10" customFormat="1" ht="18">
      <c r="A42" s="129" t="s">
        <v>239</v>
      </c>
      <c r="C42" s="130" t="s">
        <v>249</v>
      </c>
      <c r="E42" s="131" t="s">
        <v>126</v>
      </c>
      <c r="G42" s="130" t="s">
        <v>269</v>
      </c>
      <c r="I42" s="132">
        <v>18</v>
      </c>
      <c r="J42" s="133"/>
      <c r="K42" s="132">
        <v>0</v>
      </c>
      <c r="L42" s="133"/>
      <c r="M42" s="132">
        <v>37670000000</v>
      </c>
      <c r="N42" s="133"/>
      <c r="O42" s="132">
        <v>0</v>
      </c>
      <c r="P42" s="133"/>
      <c r="Q42" s="133">
        <v>37670000000</v>
      </c>
      <c r="S42" s="134">
        <f>Q42/درآمدها!$J$5</f>
        <v>1.3156298801669856E-2</v>
      </c>
      <c r="T42" s="135"/>
      <c r="U42" s="135"/>
      <c r="V42" s="135"/>
      <c r="W42" s="136"/>
    </row>
    <row r="43" spans="1:23" s="10" customFormat="1" ht="18">
      <c r="A43" s="129" t="s">
        <v>240</v>
      </c>
      <c r="C43" s="130" t="s">
        <v>250</v>
      </c>
      <c r="E43" s="131" t="s">
        <v>126</v>
      </c>
      <c r="G43" s="130" t="s">
        <v>270</v>
      </c>
      <c r="I43" s="132">
        <v>18</v>
      </c>
      <c r="J43" s="133"/>
      <c r="K43" s="132">
        <v>0</v>
      </c>
      <c r="L43" s="133"/>
      <c r="M43" s="132">
        <v>40000000000</v>
      </c>
      <c r="N43" s="133"/>
      <c r="O43" s="132">
        <v>0</v>
      </c>
      <c r="P43" s="133"/>
      <c r="Q43" s="133">
        <v>40000000000</v>
      </c>
      <c r="S43" s="134">
        <f>Q43/درآمدها!$J$5</f>
        <v>1.3970054474828623E-2</v>
      </c>
      <c r="T43" s="135"/>
      <c r="U43" s="135"/>
      <c r="V43" s="135"/>
      <c r="W43" s="136"/>
    </row>
    <row r="44" spans="1:23" s="10" customFormat="1" ht="18">
      <c r="A44" s="129" t="s">
        <v>241</v>
      </c>
      <c r="C44" s="130" t="s">
        <v>251</v>
      </c>
      <c r="E44" s="131" t="s">
        <v>126</v>
      </c>
      <c r="G44" s="130" t="s">
        <v>271</v>
      </c>
      <c r="I44" s="132">
        <v>18</v>
      </c>
      <c r="J44" s="133"/>
      <c r="K44" s="132">
        <v>0</v>
      </c>
      <c r="L44" s="133"/>
      <c r="M44" s="132">
        <v>158500000000</v>
      </c>
      <c r="N44" s="133"/>
      <c r="O44" s="132">
        <v>0</v>
      </c>
      <c r="P44" s="133"/>
      <c r="Q44" s="133">
        <v>158500000000</v>
      </c>
      <c r="S44" s="134">
        <f>Q44/درآمدها!$J$5</f>
        <v>5.5356340856508424E-2</v>
      </c>
      <c r="T44" s="135"/>
      <c r="U44" s="135"/>
      <c r="V44" s="135"/>
      <c r="W44" s="136"/>
    </row>
    <row r="45" spans="1:23" s="10" customFormat="1" ht="18">
      <c r="A45" s="129" t="s">
        <v>242</v>
      </c>
      <c r="C45" s="130" t="s">
        <v>252</v>
      </c>
      <c r="E45" s="131" t="s">
        <v>126</v>
      </c>
      <c r="G45" s="130" t="s">
        <v>272</v>
      </c>
      <c r="I45" s="132">
        <v>18</v>
      </c>
      <c r="J45" s="133"/>
      <c r="K45" s="132">
        <v>0</v>
      </c>
      <c r="L45" s="133"/>
      <c r="M45" s="132">
        <v>26000000000</v>
      </c>
      <c r="N45" s="133"/>
      <c r="O45" s="132">
        <v>0</v>
      </c>
      <c r="P45" s="133"/>
      <c r="Q45" s="133">
        <v>26000000000</v>
      </c>
      <c r="S45" s="134">
        <f>Q45/درآمدها!$J$5</f>
        <v>9.0805354086386063E-3</v>
      </c>
      <c r="T45" s="135"/>
      <c r="U45" s="135"/>
      <c r="V45" s="135"/>
      <c r="W45" s="136"/>
    </row>
    <row r="46" spans="1:23" s="10" customFormat="1" ht="18">
      <c r="A46" s="129" t="s">
        <v>243</v>
      </c>
      <c r="C46" s="130" t="s">
        <v>253</v>
      </c>
      <c r="E46" s="131" t="s">
        <v>126</v>
      </c>
      <c r="G46" s="130" t="s">
        <v>273</v>
      </c>
      <c r="I46" s="132">
        <v>18</v>
      </c>
      <c r="J46" s="133"/>
      <c r="K46" s="132">
        <v>0</v>
      </c>
      <c r="L46" s="133"/>
      <c r="M46" s="132">
        <v>11200000000</v>
      </c>
      <c r="N46" s="133"/>
      <c r="O46" s="132">
        <v>0</v>
      </c>
      <c r="P46" s="133"/>
      <c r="Q46" s="133">
        <v>11200000000</v>
      </c>
      <c r="S46" s="134">
        <f>Q46/درآمدها!$J$5</f>
        <v>3.9116152529520146E-3</v>
      </c>
      <c r="T46" s="135"/>
      <c r="U46" s="135"/>
      <c r="V46" s="135"/>
      <c r="W46" s="136"/>
    </row>
    <row r="47" spans="1:23" s="10" customFormat="1" ht="18">
      <c r="A47" s="129" t="s">
        <v>244</v>
      </c>
      <c r="C47" s="130" t="s">
        <v>254</v>
      </c>
      <c r="E47" s="131" t="s">
        <v>126</v>
      </c>
      <c r="G47" s="130" t="s">
        <v>274</v>
      </c>
      <c r="I47" s="132">
        <v>18</v>
      </c>
      <c r="J47" s="133"/>
      <c r="K47" s="132">
        <v>0</v>
      </c>
      <c r="L47" s="133"/>
      <c r="M47" s="132">
        <v>35644500000</v>
      </c>
      <c r="N47" s="133"/>
      <c r="O47" s="132">
        <v>0</v>
      </c>
      <c r="P47" s="133"/>
      <c r="Q47" s="133">
        <v>35644500000</v>
      </c>
      <c r="S47" s="134">
        <f>Q47/درآمدها!$J$5</f>
        <v>1.2448890168200721E-2</v>
      </c>
      <c r="T47" s="135"/>
      <c r="U47" s="135"/>
      <c r="V47" s="135"/>
      <c r="W47" s="136"/>
    </row>
    <row r="48" spans="1:23" s="10" customFormat="1" ht="18">
      <c r="A48" s="129" t="s">
        <v>245</v>
      </c>
      <c r="C48" s="130" t="s">
        <v>255</v>
      </c>
      <c r="E48" s="131" t="s">
        <v>126</v>
      </c>
      <c r="G48" s="130" t="s">
        <v>275</v>
      </c>
      <c r="I48" s="132">
        <v>18</v>
      </c>
      <c r="J48" s="133"/>
      <c r="K48" s="132">
        <v>0</v>
      </c>
      <c r="L48" s="133"/>
      <c r="M48" s="132">
        <v>11270000000</v>
      </c>
      <c r="N48" s="133"/>
      <c r="O48" s="132">
        <v>0</v>
      </c>
      <c r="P48" s="133"/>
      <c r="Q48" s="133">
        <v>11270000000</v>
      </c>
      <c r="S48" s="134">
        <f>Q48/درآمدها!$J$5</f>
        <v>3.9360628482829644E-3</v>
      </c>
      <c r="T48" s="135"/>
      <c r="U48" s="135"/>
      <c r="V48" s="135"/>
      <c r="W48" s="136"/>
    </row>
    <row r="49" spans="1:23" s="10" customFormat="1" ht="18">
      <c r="A49" s="129" t="s">
        <v>246</v>
      </c>
      <c r="C49" s="130" t="s">
        <v>256</v>
      </c>
      <c r="E49" s="131" t="s">
        <v>126</v>
      </c>
      <c r="G49" s="130" t="s">
        <v>276</v>
      </c>
      <c r="I49" s="132">
        <v>18</v>
      </c>
      <c r="J49" s="133"/>
      <c r="K49" s="132">
        <v>0</v>
      </c>
      <c r="L49" s="133"/>
      <c r="M49" s="132">
        <v>7297000000</v>
      </c>
      <c r="N49" s="133"/>
      <c r="O49" s="132">
        <v>0</v>
      </c>
      <c r="P49" s="133"/>
      <c r="Q49" s="133">
        <v>7297000000</v>
      </c>
      <c r="S49" s="134">
        <f>Q49/درآمدها!$J$5</f>
        <v>2.5484871875706117E-3</v>
      </c>
      <c r="T49" s="135"/>
      <c r="U49" s="135"/>
      <c r="V49" s="135"/>
      <c r="W49" s="136"/>
    </row>
    <row r="50" spans="1:23" s="10" customFormat="1" ht="18">
      <c r="A50" s="129" t="s">
        <v>124</v>
      </c>
      <c r="C50" s="130" t="s">
        <v>179</v>
      </c>
      <c r="E50" s="131" t="s">
        <v>93</v>
      </c>
      <c r="G50" s="130" t="s">
        <v>94</v>
      </c>
      <c r="I50" s="132">
        <v>10</v>
      </c>
      <c r="J50" s="133"/>
      <c r="K50" s="133">
        <v>1418972</v>
      </c>
      <c r="L50" s="133"/>
      <c r="M50" s="132">
        <v>815183353691</v>
      </c>
      <c r="N50" s="133"/>
      <c r="O50" s="132">
        <v>815184224454</v>
      </c>
      <c r="P50" s="133"/>
      <c r="Q50" s="133">
        <v>548209</v>
      </c>
      <c r="S50" s="134">
        <f>Q50/درآمدها!$J$5</f>
        <v>1.9146273983978312E-7</v>
      </c>
      <c r="T50" s="135"/>
      <c r="U50" s="135"/>
      <c r="V50" s="135"/>
      <c r="W50" s="136"/>
    </row>
    <row r="51" spans="1:23" s="10" customFormat="1" ht="18">
      <c r="A51" s="129" t="s">
        <v>132</v>
      </c>
      <c r="C51" s="130" t="s">
        <v>139</v>
      </c>
      <c r="E51" s="131" t="s">
        <v>126</v>
      </c>
      <c r="G51" s="130" t="s">
        <v>198</v>
      </c>
      <c r="I51" s="132">
        <v>18</v>
      </c>
      <c r="J51" s="133"/>
      <c r="K51" s="133">
        <v>140000000000</v>
      </c>
      <c r="L51" s="133"/>
      <c r="M51" s="132"/>
      <c r="N51" s="133"/>
      <c r="O51" s="132">
        <v>140000000000</v>
      </c>
      <c r="P51" s="133"/>
      <c r="Q51" s="133"/>
      <c r="S51" s="134">
        <f>Q51/درآمدها!$J$5</f>
        <v>0</v>
      </c>
      <c r="T51" s="135"/>
      <c r="U51" s="135"/>
      <c r="V51" s="135"/>
      <c r="W51" s="136"/>
    </row>
    <row r="52" spans="1:23" s="10" customFormat="1" ht="18">
      <c r="A52" s="129" t="s">
        <v>130</v>
      </c>
      <c r="C52" s="130" t="s">
        <v>137</v>
      </c>
      <c r="E52" s="131" t="s">
        <v>93</v>
      </c>
      <c r="G52" s="130" t="s">
        <v>94</v>
      </c>
      <c r="I52" s="132">
        <v>10</v>
      </c>
      <c r="J52" s="133"/>
      <c r="K52" s="133">
        <v>1703233</v>
      </c>
      <c r="L52" s="133"/>
      <c r="M52" s="132">
        <v>144386868623</v>
      </c>
      <c r="N52" s="133"/>
      <c r="O52" s="132">
        <v>144387020137</v>
      </c>
      <c r="P52" s="133"/>
      <c r="Q52" s="133">
        <v>1551719</v>
      </c>
      <c r="S52" s="134">
        <f>Q52/درآمدها!$J$5</f>
        <v>5.4193997399066496E-7</v>
      </c>
      <c r="T52" s="135"/>
      <c r="U52" s="136"/>
      <c r="V52" s="135"/>
      <c r="W52" s="136"/>
    </row>
    <row r="53" spans="1:23" s="10" customFormat="1" ht="21.75" customHeight="1">
      <c r="A53" s="129" t="s">
        <v>91</v>
      </c>
      <c r="C53" s="130" t="s">
        <v>92</v>
      </c>
      <c r="E53" s="131" t="s">
        <v>93</v>
      </c>
      <c r="G53" s="130" t="s">
        <v>94</v>
      </c>
      <c r="I53" s="132">
        <v>10</v>
      </c>
      <c r="J53" s="133"/>
      <c r="K53" s="133">
        <v>14231871515</v>
      </c>
      <c r="L53" s="133"/>
      <c r="M53" s="132">
        <v>1885905529099</v>
      </c>
      <c r="N53" s="133"/>
      <c r="O53" s="132">
        <v>1879420376446</v>
      </c>
      <c r="P53" s="133"/>
      <c r="Q53" s="133">
        <v>20717024168</v>
      </c>
      <c r="S53" s="134">
        <f>Q53/درآمدها!$J$5</f>
        <v>7.2354489045825289E-3</v>
      </c>
      <c r="T53" s="135"/>
      <c r="U53" s="135"/>
      <c r="V53" s="137"/>
      <c r="W53" s="136"/>
    </row>
    <row r="54" spans="1:23" s="10" customFormat="1" ht="21.75" customHeight="1">
      <c r="A54" s="129" t="s">
        <v>258</v>
      </c>
      <c r="C54" s="130" t="s">
        <v>259</v>
      </c>
      <c r="E54" s="131" t="s">
        <v>260</v>
      </c>
      <c r="G54" s="130" t="s">
        <v>94</v>
      </c>
      <c r="I54" s="132"/>
      <c r="J54" s="133"/>
      <c r="K54" s="133">
        <v>1904800</v>
      </c>
      <c r="L54" s="133"/>
      <c r="M54" s="132">
        <v>0</v>
      </c>
      <c r="N54" s="133"/>
      <c r="O54" s="132">
        <v>0</v>
      </c>
      <c r="P54" s="133"/>
      <c r="Q54" s="133">
        <v>1904800</v>
      </c>
      <c r="S54" s="134">
        <f>Q54/درآمدها!$J$5</f>
        <v>6.6525399409133904E-7</v>
      </c>
      <c r="T54" s="135"/>
      <c r="U54" s="135"/>
      <c r="V54" s="137"/>
      <c r="W54" s="136"/>
    </row>
    <row r="55" spans="1:23" s="10" customFormat="1" ht="18.75" thickBot="1">
      <c r="A55" s="129" t="s">
        <v>157</v>
      </c>
      <c r="C55" s="130" t="s">
        <v>158</v>
      </c>
      <c r="E55" s="131" t="s">
        <v>93</v>
      </c>
      <c r="G55" s="130" t="s">
        <v>94</v>
      </c>
      <c r="I55" s="132">
        <v>10</v>
      </c>
      <c r="J55" s="133"/>
      <c r="K55" s="133">
        <v>1844000</v>
      </c>
      <c r="L55" s="133"/>
      <c r="M55" s="132">
        <v>15156</v>
      </c>
      <c r="N55" s="133"/>
      <c r="O55" s="132"/>
      <c r="P55" s="133"/>
      <c r="Q55" s="133">
        <v>1859156</v>
      </c>
      <c r="S55" s="134">
        <f>Q55/درآمدها!$J$5</f>
        <v>6.4931276493011217E-7</v>
      </c>
      <c r="T55" s="135"/>
      <c r="U55" s="135"/>
      <c r="V55" s="135"/>
      <c r="W55" s="136"/>
    </row>
    <row r="56" spans="1:23" s="10" customFormat="1" ht="24" customHeight="1" thickBot="1">
      <c r="A56" s="127" t="s">
        <v>2</v>
      </c>
      <c r="B56" s="127"/>
      <c r="C56" s="127"/>
      <c r="D56" s="127"/>
      <c r="E56" s="127"/>
      <c r="F56" s="127"/>
      <c r="G56" s="127"/>
      <c r="H56" s="127"/>
      <c r="I56" s="127"/>
      <c r="J56" s="200"/>
      <c r="K56" s="138">
        <f>SUM(K9:K55)</f>
        <v>1586812633925</v>
      </c>
      <c r="M56" s="138">
        <f>SUM(M9:M55)</f>
        <v>5843479943370</v>
      </c>
      <c r="O56" s="138">
        <f>SUM(O10:O55)</f>
        <v>5625703504737</v>
      </c>
      <c r="Q56" s="138">
        <f>SUM(Q10:Q55)</f>
        <v>1804589072558</v>
      </c>
      <c r="S56" s="139">
        <f>SUM(S9:S55)</f>
        <v>0.63025519120789308</v>
      </c>
      <c r="U56" s="135"/>
      <c r="V56" s="136"/>
    </row>
    <row r="57" spans="1:23" ht="18.75" thickTop="1">
      <c r="L57" s="10"/>
      <c r="N57" s="10"/>
      <c r="P57" s="10"/>
      <c r="R57" s="10"/>
    </row>
    <row r="58" spans="1:23" ht="18">
      <c r="L58" s="10"/>
      <c r="N58" s="10"/>
      <c r="P58" s="10"/>
      <c r="R58" s="10"/>
    </row>
    <row r="59" spans="1:23" ht="21.75">
      <c r="K59" s="141"/>
      <c r="L59" s="141"/>
      <c r="M59" s="141"/>
      <c r="N59" s="7"/>
      <c r="O59" s="141"/>
      <c r="P59" s="141"/>
    </row>
    <row r="60" spans="1:23">
      <c r="M60" s="140"/>
      <c r="O60" s="140"/>
      <c r="Q60" s="140"/>
    </row>
    <row r="61" spans="1:23">
      <c r="M61" s="140"/>
      <c r="O61" s="140"/>
      <c r="Q61" s="140"/>
    </row>
    <row r="62" spans="1:23">
      <c r="M62" s="140"/>
      <c r="O62" s="140"/>
      <c r="Q62" s="140"/>
    </row>
    <row r="63" spans="1:23" ht="15.75">
      <c r="K63" s="263"/>
      <c r="L63" s="262"/>
      <c r="M63" s="263"/>
      <c r="N63" s="262"/>
      <c r="O63" s="263"/>
      <c r="P63" s="262"/>
      <c r="Q63" s="263"/>
    </row>
    <row r="64" spans="1:23">
      <c r="M64" s="140"/>
      <c r="O64" s="140"/>
      <c r="Q64" s="140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A14" sqref="A14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07" t="s">
        <v>90</v>
      </c>
      <c r="B1" s="307"/>
      <c r="C1" s="307"/>
      <c r="D1" s="307"/>
      <c r="E1" s="307"/>
      <c r="F1" s="307"/>
      <c r="G1" s="307"/>
      <c r="H1" s="307"/>
      <c r="I1" s="307"/>
      <c r="J1" s="39"/>
      <c r="K1" s="39"/>
    </row>
    <row r="2" spans="1:13" ht="21">
      <c r="A2" s="307" t="s">
        <v>51</v>
      </c>
      <c r="B2" s="307"/>
      <c r="C2" s="307"/>
      <c r="D2" s="307"/>
      <c r="E2" s="307"/>
      <c r="F2" s="307"/>
      <c r="G2" s="307"/>
      <c r="H2" s="307"/>
      <c r="I2" s="307"/>
      <c r="J2" s="84"/>
      <c r="K2" s="39"/>
    </row>
    <row r="3" spans="1:13" ht="21.75" thickBot="1">
      <c r="A3" s="307" t="str">
        <f>سپرده!A3</f>
        <v>برای ماه منتهی به 1401/09/30</v>
      </c>
      <c r="B3" s="307"/>
      <c r="C3" s="307"/>
      <c r="D3" s="307"/>
      <c r="E3" s="307"/>
      <c r="F3" s="307"/>
      <c r="G3" s="307"/>
      <c r="H3" s="307"/>
      <c r="I3" s="307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190649698934</v>
      </c>
      <c r="K4" s="41" t="s">
        <v>89</v>
      </c>
      <c r="M4" s="219"/>
    </row>
    <row r="5" spans="1:13" ht="21.75" customHeight="1" thickBot="1">
      <c r="A5" s="12"/>
      <c r="B5" s="12"/>
      <c r="C5" s="12"/>
      <c r="D5" s="12"/>
      <c r="E5" s="321" t="s">
        <v>219</v>
      </c>
      <c r="F5" s="321"/>
      <c r="G5" s="321"/>
      <c r="H5" s="321"/>
      <c r="I5" s="321"/>
      <c r="J5" s="85">
        <v>2863267288762</v>
      </c>
      <c r="K5" s="41" t="s">
        <v>163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7"/>
      <c r="K6" s="198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30">
        <f>E7/$E$11*100</f>
        <v>0</v>
      </c>
      <c r="H7" s="20"/>
      <c r="I7" s="35">
        <f>E7/$J$5</f>
        <v>0</v>
      </c>
      <c r="J7" s="202"/>
      <c r="K7" s="202"/>
      <c r="L7" s="202"/>
    </row>
    <row r="8" spans="1:13" ht="18.75" customHeight="1">
      <c r="A8" s="17" t="s">
        <v>48</v>
      </c>
      <c r="B8" s="17"/>
      <c r="C8" s="18" t="s">
        <v>54</v>
      </c>
      <c r="D8" s="19"/>
      <c r="E8" s="216">
        <f>'درآمد سرمایه گذاری در اوراق بها'!Q20</f>
        <v>65758553815</v>
      </c>
      <c r="F8" s="19"/>
      <c r="G8" s="230">
        <f>E8/$E$11*100</f>
        <v>34.527083340852904</v>
      </c>
      <c r="H8" s="20"/>
      <c r="I8" s="223">
        <f>E8/$J$5</f>
        <v>2.2966264474537489E-2</v>
      </c>
      <c r="J8" s="202"/>
      <c r="K8" s="202"/>
      <c r="L8" s="202"/>
    </row>
    <row r="9" spans="1:13" ht="18.75" customHeight="1">
      <c r="A9" s="17" t="s">
        <v>49</v>
      </c>
      <c r="B9" s="17"/>
      <c r="C9" s="18" t="s">
        <v>55</v>
      </c>
      <c r="D9" s="19"/>
      <c r="E9" s="216">
        <f>'درآمد سپرده بانکی'!I53</f>
        <v>124676539130.00002</v>
      </c>
      <c r="F9" s="19"/>
      <c r="G9" s="230">
        <f>E9/$E$11*100</f>
        <v>65.462468491949735</v>
      </c>
      <c r="H9" s="20"/>
      <c r="I9" s="223">
        <f>E9/$J$5</f>
        <v>4.3543451084480066E-2</v>
      </c>
      <c r="J9" s="202"/>
      <c r="K9" s="135"/>
      <c r="L9" s="202"/>
    </row>
    <row r="10" spans="1:13" ht="19.5" customHeight="1" thickBot="1">
      <c r="A10" s="17" t="s">
        <v>32</v>
      </c>
      <c r="B10" s="17"/>
      <c r="C10" s="18" t="s">
        <v>56</v>
      </c>
      <c r="D10" s="19"/>
      <c r="E10" s="217">
        <f>'سایر درآمدها'!E9</f>
        <v>19899056</v>
      </c>
      <c r="F10" s="19"/>
      <c r="G10" s="230">
        <f>E10/$E$11*100</f>
        <v>1.0448167197368876E-2</v>
      </c>
      <c r="H10" s="20"/>
      <c r="I10" s="35">
        <f>E10/$J$5</f>
        <v>6.9497724079416341E-6</v>
      </c>
      <c r="J10" s="202"/>
      <c r="K10" s="202"/>
      <c r="L10" s="202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190454992001</v>
      </c>
      <c r="F11" s="10"/>
      <c r="G11" s="222">
        <f>SUM(G7:G10)</f>
        <v>100.00000000000001</v>
      </c>
      <c r="H11" s="20"/>
      <c r="I11" s="37">
        <f>SUM(I7:I10)</f>
        <v>6.6516665331425487E-2</v>
      </c>
      <c r="J11" s="202"/>
      <c r="K11" s="202"/>
      <c r="L11" s="202"/>
    </row>
    <row r="12" spans="1:13" ht="18.75" customHeight="1" thickTop="1">
      <c r="J12" s="202"/>
      <c r="K12" s="212"/>
      <c r="L12" s="202"/>
    </row>
    <row r="13" spans="1:13" ht="18" customHeight="1">
      <c r="E13" s="83"/>
      <c r="F13" s="83"/>
      <c r="G13" s="83"/>
      <c r="I13" s="156"/>
      <c r="J13" s="202"/>
      <c r="K13" s="202"/>
      <c r="L13" s="202"/>
    </row>
    <row r="14" spans="1:13" ht="18" customHeight="1">
      <c r="E14" s="83"/>
      <c r="F14" s="83"/>
      <c r="G14" s="83"/>
      <c r="J14" s="202"/>
      <c r="K14" s="202"/>
      <c r="L14" s="202"/>
    </row>
    <row r="15" spans="1:13" ht="18" customHeight="1">
      <c r="E15" s="210"/>
      <c r="F15" s="83"/>
      <c r="G15" s="83"/>
      <c r="H15" s="92"/>
      <c r="J15" s="8"/>
      <c r="K15" s="202"/>
      <c r="L15" s="202"/>
      <c r="M15" s="202"/>
    </row>
    <row r="16" spans="1:13" ht="18" customHeight="1">
      <c r="E16" s="209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12"/>
      <c r="E20" s="212"/>
      <c r="G20" s="212"/>
      <c r="J20" s="212"/>
      <c r="K20" s="213"/>
    </row>
    <row r="21" spans="3:11">
      <c r="C21" s="210"/>
      <c r="G21" s="212"/>
      <c r="J21" s="212"/>
      <c r="K21" s="213"/>
    </row>
    <row r="22" spans="3:11">
      <c r="G22" s="212"/>
    </row>
    <row r="23" spans="3:11">
      <c r="G23" s="210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69"/>
  <sheetViews>
    <sheetView rightToLeft="1" view="pageBreakPreview" zoomScale="80" zoomScaleNormal="100" zoomScaleSheetLayoutView="80" workbookViewId="0">
      <selection activeCell="T16" sqref="T16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4" bestFit="1" customWidth="1"/>
    <col min="8" max="8" width="0.85546875" style="154" customWidth="1"/>
    <col min="9" max="9" width="25" style="154" bestFit="1" customWidth="1"/>
    <col min="10" max="10" width="0.7109375" style="154" customWidth="1"/>
    <col min="11" max="11" width="23.140625" style="154" bestFit="1" customWidth="1"/>
    <col min="12" max="12" width="0.7109375" style="154" customWidth="1"/>
    <col min="13" max="13" width="23.140625" style="154" bestFit="1" customWidth="1"/>
    <col min="14" max="14" width="0.5703125" style="154" customWidth="1"/>
    <col min="15" max="15" width="17" style="154" bestFit="1" customWidth="1"/>
    <col min="16" max="16" width="0.5703125" style="154" customWidth="1"/>
    <col min="17" max="17" width="23.140625" style="154" bestFit="1" customWidth="1"/>
    <col min="18" max="18" width="6.140625" style="154" customWidth="1"/>
    <col min="19" max="19" width="15.42578125" style="10" customWidth="1"/>
    <col min="20" max="20" width="15.5703125" style="10" bestFit="1" customWidth="1"/>
    <col min="21" max="21" width="15.42578125" style="10" bestFit="1" customWidth="1"/>
    <col min="22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106"/>
    </row>
    <row r="2" spans="1:24" ht="30.75" customHeight="1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06"/>
    </row>
    <row r="3" spans="1:24" ht="30.75" customHeight="1">
      <c r="A3" s="297" t="str">
        <f>' سهام'!A3:W3</f>
        <v>برای ماه منتهی به 1401/09/30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106"/>
    </row>
    <row r="4" spans="1:24" ht="30.75" customHeight="1">
      <c r="A4" s="303" t="s">
        <v>65</v>
      </c>
      <c r="B4" s="303"/>
      <c r="C4" s="303"/>
      <c r="D4" s="303"/>
      <c r="E4" s="303"/>
      <c r="F4" s="303"/>
      <c r="G4" s="303"/>
      <c r="H4" s="143"/>
      <c r="I4" s="144"/>
      <c r="J4" s="144"/>
      <c r="K4" s="144"/>
      <c r="L4" s="144"/>
      <c r="M4" s="144"/>
      <c r="N4" s="144"/>
      <c r="O4" s="141"/>
      <c r="P4" s="144"/>
      <c r="Q4" s="144"/>
      <c r="R4" s="106"/>
    </row>
    <row r="5" spans="1:24" ht="30.75" customHeight="1" thickBot="1">
      <c r="A5" s="145"/>
      <c r="B5" s="323"/>
      <c r="C5" s="323"/>
      <c r="D5" s="323"/>
      <c r="E5" s="323"/>
      <c r="F5" s="146"/>
      <c r="G5" s="324" t="s">
        <v>261</v>
      </c>
      <c r="H5" s="324"/>
      <c r="I5" s="324"/>
      <c r="J5" s="324"/>
      <c r="K5" s="324"/>
      <c r="L5" s="144"/>
      <c r="M5" s="324" t="s">
        <v>262</v>
      </c>
      <c r="N5" s="324"/>
      <c r="O5" s="324"/>
      <c r="P5" s="324"/>
      <c r="Q5" s="324"/>
      <c r="R5" s="106"/>
    </row>
    <row r="6" spans="1:24" ht="42" customHeight="1" thickBot="1">
      <c r="A6" s="38" t="s">
        <v>38</v>
      </c>
      <c r="B6" s="147"/>
      <c r="C6" s="148" t="s">
        <v>23</v>
      </c>
      <c r="D6" s="147"/>
      <c r="E6" s="148" t="s">
        <v>35</v>
      </c>
      <c r="F6" s="147"/>
      <c r="G6" s="149" t="s">
        <v>58</v>
      </c>
      <c r="H6" s="150"/>
      <c r="I6" s="149" t="s">
        <v>40</v>
      </c>
      <c r="J6" s="150"/>
      <c r="K6" s="149" t="s">
        <v>41</v>
      </c>
      <c r="L6" s="144"/>
      <c r="M6" s="149" t="s">
        <v>58</v>
      </c>
      <c r="N6" s="150"/>
      <c r="O6" s="149" t="s">
        <v>40</v>
      </c>
      <c r="P6" s="150"/>
      <c r="Q6" s="149" t="s">
        <v>41</v>
      </c>
      <c r="R6" s="106"/>
      <c r="S6" s="153"/>
      <c r="T6" s="255"/>
      <c r="U6" s="136"/>
    </row>
    <row r="7" spans="1:24" s="7" customFormat="1" ht="30.75" customHeight="1">
      <c r="A7" s="131" t="s">
        <v>123</v>
      </c>
      <c r="B7" s="151"/>
      <c r="C7" s="152" t="s">
        <v>94</v>
      </c>
      <c r="E7" s="214">
        <v>0.18</v>
      </c>
      <c r="G7" s="141">
        <v>339682190.86956519</v>
      </c>
      <c r="H7" s="141"/>
      <c r="I7" s="141">
        <v>0</v>
      </c>
      <c r="J7" s="141"/>
      <c r="K7" s="141">
        <f>G7+I7</f>
        <v>339682190.86956519</v>
      </c>
      <c r="L7" s="141"/>
      <c r="M7" s="141">
        <v>1743386300.6086957</v>
      </c>
      <c r="N7" s="141"/>
      <c r="O7" s="141">
        <v>0</v>
      </c>
      <c r="P7" s="141"/>
      <c r="Q7" s="141">
        <f>M7+O7</f>
        <v>1743386300.6086957</v>
      </c>
      <c r="R7" s="141"/>
      <c r="S7" s="255"/>
      <c r="T7" s="255"/>
      <c r="U7" s="10"/>
      <c r="V7" s="255"/>
      <c r="W7" s="136"/>
      <c r="X7" s="10"/>
    </row>
    <row r="8" spans="1:24" s="7" customFormat="1" ht="30.75" customHeight="1">
      <c r="A8" s="131" t="s">
        <v>122</v>
      </c>
      <c r="B8" s="151"/>
      <c r="C8" s="152" t="s">
        <v>94</v>
      </c>
      <c r="E8" s="214">
        <v>0.18</v>
      </c>
      <c r="G8" s="141">
        <v>493811503.82608694</v>
      </c>
      <c r="H8" s="141"/>
      <c r="I8" s="141">
        <v>0</v>
      </c>
      <c r="J8" s="141"/>
      <c r="K8" s="141">
        <f t="shared" ref="K8:K51" si="0">G8+I8</f>
        <v>493811503.82608694</v>
      </c>
      <c r="L8" s="141"/>
      <c r="M8" s="141">
        <v>11463682191.652174</v>
      </c>
      <c r="N8" s="141"/>
      <c r="O8" s="141">
        <v>0</v>
      </c>
      <c r="P8" s="141"/>
      <c r="Q8" s="141">
        <f t="shared" ref="Q8:Q51" si="1">M8+O8</f>
        <v>11463682191.652174</v>
      </c>
      <c r="R8" s="141"/>
      <c r="S8" s="255"/>
      <c r="T8" s="255"/>
      <c r="U8" s="10"/>
      <c r="V8" s="255"/>
      <c r="W8" s="136"/>
      <c r="X8" s="10"/>
    </row>
    <row r="9" spans="1:24" s="7" customFormat="1" ht="30.75" customHeight="1">
      <c r="A9" s="131" t="s">
        <v>143</v>
      </c>
      <c r="B9" s="151"/>
      <c r="C9" s="152" t="s">
        <v>94</v>
      </c>
      <c r="E9" s="214">
        <v>0.18</v>
      </c>
      <c r="G9" s="141">
        <v>2395257798.521739</v>
      </c>
      <c r="H9" s="141"/>
      <c r="I9" s="141">
        <v>0</v>
      </c>
      <c r="J9" s="141"/>
      <c r="K9" s="141">
        <f t="shared" si="0"/>
        <v>2395257798.521739</v>
      </c>
      <c r="L9" s="141"/>
      <c r="M9" s="141">
        <v>16172262246.52174</v>
      </c>
      <c r="N9" s="141"/>
      <c r="O9" s="141">
        <v>0</v>
      </c>
      <c r="P9" s="141"/>
      <c r="Q9" s="141">
        <f t="shared" si="1"/>
        <v>16172262246.52174</v>
      </c>
      <c r="R9" s="141"/>
      <c r="S9" s="255"/>
      <c r="T9" s="255"/>
      <c r="U9" s="10"/>
      <c r="V9" s="255"/>
      <c r="W9" s="136"/>
      <c r="X9" s="10"/>
    </row>
    <row r="10" spans="1:24" s="7" customFormat="1" ht="30.75" customHeight="1">
      <c r="A10" s="131" t="s">
        <v>178</v>
      </c>
      <c r="B10" s="151"/>
      <c r="C10" s="152" t="s">
        <v>94</v>
      </c>
      <c r="E10" s="214">
        <v>0.18</v>
      </c>
      <c r="G10" s="158">
        <v>652113867.9130435</v>
      </c>
      <c r="H10" s="141"/>
      <c r="I10" s="141">
        <v>0</v>
      </c>
      <c r="J10" s="141"/>
      <c r="K10" s="141">
        <f t="shared" si="0"/>
        <v>652113867.9130435</v>
      </c>
      <c r="L10" s="141"/>
      <c r="M10" s="141">
        <v>1146820931.2173913</v>
      </c>
      <c r="N10" s="141"/>
      <c r="O10" s="141">
        <v>0</v>
      </c>
      <c r="P10" s="141"/>
      <c r="Q10" s="141">
        <f t="shared" si="1"/>
        <v>1146820931.2173913</v>
      </c>
      <c r="R10" s="141"/>
      <c r="S10" s="255"/>
      <c r="T10" s="255"/>
      <c r="U10" s="10"/>
      <c r="V10" s="255"/>
      <c r="W10" s="136"/>
      <c r="X10" s="10"/>
    </row>
    <row r="11" spans="1:24" s="7" customFormat="1" ht="30.75" customHeight="1">
      <c r="A11" s="131" t="s">
        <v>175</v>
      </c>
      <c r="B11" s="151"/>
      <c r="C11" s="152" t="s">
        <v>94</v>
      </c>
      <c r="E11" s="214">
        <v>0.18</v>
      </c>
      <c r="G11" s="141">
        <v>291529386</v>
      </c>
      <c r="H11" s="141"/>
      <c r="I11" s="141">
        <v>0</v>
      </c>
      <c r="J11" s="141"/>
      <c r="K11" s="141">
        <f t="shared" si="0"/>
        <v>291529386</v>
      </c>
      <c r="L11" s="141"/>
      <c r="M11" s="141">
        <v>382004019.39130437</v>
      </c>
      <c r="N11" s="141"/>
      <c r="O11" s="141">
        <v>0</v>
      </c>
      <c r="P11" s="141"/>
      <c r="Q11" s="141">
        <f t="shared" si="1"/>
        <v>382004019.39130437</v>
      </c>
      <c r="R11" s="141"/>
      <c r="S11" s="255"/>
      <c r="T11" s="255"/>
      <c r="U11" s="10"/>
      <c r="V11" s="255"/>
      <c r="W11" s="136"/>
      <c r="X11" s="10"/>
    </row>
    <row r="12" spans="1:24" s="7" customFormat="1" ht="30.75" customHeight="1">
      <c r="A12" s="131" t="s">
        <v>174</v>
      </c>
      <c r="B12" s="151"/>
      <c r="C12" s="152" t="s">
        <v>94</v>
      </c>
      <c r="E12" s="214">
        <v>0.18</v>
      </c>
      <c r="G12" s="141">
        <v>263020846.69565219</v>
      </c>
      <c r="H12" s="141"/>
      <c r="I12" s="141">
        <v>0</v>
      </c>
      <c r="J12" s="141"/>
      <c r="K12" s="141">
        <f t="shared" si="0"/>
        <v>263020846.69565219</v>
      </c>
      <c r="L12" s="141"/>
      <c r="M12" s="141">
        <v>326508636.52173913</v>
      </c>
      <c r="N12" s="141"/>
      <c r="O12" s="141">
        <v>0</v>
      </c>
      <c r="P12" s="141"/>
      <c r="Q12" s="141">
        <f t="shared" si="1"/>
        <v>326508636.52173913</v>
      </c>
      <c r="R12" s="141"/>
      <c r="S12" s="255"/>
      <c r="T12" s="255"/>
      <c r="U12" s="10"/>
      <c r="V12" s="255"/>
      <c r="W12" s="136"/>
      <c r="X12" s="10"/>
    </row>
    <row r="13" spans="1:24" s="7" customFormat="1" ht="30.75" customHeight="1">
      <c r="A13" s="131" t="s">
        <v>177</v>
      </c>
      <c r="B13" s="151"/>
      <c r="C13" s="152" t="s">
        <v>94</v>
      </c>
      <c r="E13" s="214">
        <v>0.18</v>
      </c>
      <c r="G13" s="141">
        <v>935185230.78260875</v>
      </c>
      <c r="H13" s="141"/>
      <c r="I13" s="141">
        <v>0</v>
      </c>
      <c r="J13" s="141"/>
      <c r="K13" s="141">
        <f t="shared" si="0"/>
        <v>935185230.78260875</v>
      </c>
      <c r="L13" s="141"/>
      <c r="M13" s="141">
        <v>1064176295.4782609</v>
      </c>
      <c r="N13" s="141"/>
      <c r="O13" s="141">
        <v>0</v>
      </c>
      <c r="P13" s="141"/>
      <c r="Q13" s="141">
        <f t="shared" si="1"/>
        <v>1064176295.4782609</v>
      </c>
      <c r="R13" s="141"/>
      <c r="S13" s="255"/>
      <c r="T13" s="255"/>
      <c r="U13" s="10"/>
      <c r="V13" s="255"/>
      <c r="W13" s="136"/>
      <c r="X13" s="10"/>
    </row>
    <row r="14" spans="1:24" s="7" customFormat="1" ht="30.75" customHeight="1">
      <c r="A14" s="131" t="s">
        <v>171</v>
      </c>
      <c r="B14" s="151"/>
      <c r="C14" s="152" t="s">
        <v>94</v>
      </c>
      <c r="E14" s="214">
        <v>0.18</v>
      </c>
      <c r="G14" s="141">
        <v>837763718.86956525</v>
      </c>
      <c r="H14" s="141"/>
      <c r="I14" s="141">
        <v>-1222978</v>
      </c>
      <c r="J14" s="141"/>
      <c r="K14" s="141">
        <f t="shared" si="0"/>
        <v>836540740.86956525</v>
      </c>
      <c r="L14" s="141"/>
      <c r="M14" s="141">
        <v>864788354.60869563</v>
      </c>
      <c r="N14" s="141"/>
      <c r="O14" s="141">
        <v>-1222978</v>
      </c>
      <c r="P14" s="141"/>
      <c r="Q14" s="141">
        <f t="shared" si="1"/>
        <v>863565376.60869563</v>
      </c>
      <c r="R14" s="141"/>
      <c r="S14" s="255"/>
      <c r="T14" s="255"/>
      <c r="U14" s="10"/>
      <c r="V14" s="255"/>
      <c r="W14" s="136"/>
      <c r="X14" s="10"/>
    </row>
    <row r="15" spans="1:24" s="7" customFormat="1" ht="30.75" customHeight="1">
      <c r="A15" s="131" t="s">
        <v>237</v>
      </c>
      <c r="B15" s="151"/>
      <c r="C15" s="152" t="s">
        <v>94</v>
      </c>
      <c r="E15" s="214">
        <v>0.18</v>
      </c>
      <c r="G15" s="141">
        <v>157844225.87234041</v>
      </c>
      <c r="H15" s="141"/>
      <c r="I15" s="141">
        <v>0</v>
      </c>
      <c r="J15" s="141"/>
      <c r="K15" s="141">
        <f t="shared" si="0"/>
        <v>157844225.87234041</v>
      </c>
      <c r="L15" s="141"/>
      <c r="M15" s="141">
        <v>157844225.87234041</v>
      </c>
      <c r="N15" s="141"/>
      <c r="O15" s="141">
        <v>0</v>
      </c>
      <c r="P15" s="141"/>
      <c r="Q15" s="141">
        <f t="shared" si="1"/>
        <v>157844225.87234041</v>
      </c>
      <c r="R15" s="275"/>
      <c r="S15" s="255"/>
      <c r="T15" s="255"/>
      <c r="U15" s="10"/>
      <c r="V15" s="255"/>
      <c r="W15" s="136"/>
      <c r="X15" s="10"/>
    </row>
    <row r="16" spans="1:24" s="7" customFormat="1" ht="30.75" customHeight="1">
      <c r="A16" s="131" t="s">
        <v>238</v>
      </c>
      <c r="B16" s="151"/>
      <c r="C16" s="152" t="s">
        <v>94</v>
      </c>
      <c r="E16" s="214">
        <v>0.18</v>
      </c>
      <c r="G16" s="141">
        <v>153863013.44680852</v>
      </c>
      <c r="H16" s="141"/>
      <c r="I16" s="141">
        <v>-644583</v>
      </c>
      <c r="J16" s="141"/>
      <c r="K16" s="141">
        <f t="shared" si="0"/>
        <v>153218430.44680852</v>
      </c>
      <c r="L16" s="141"/>
      <c r="M16" s="141">
        <v>153863013.44680852</v>
      </c>
      <c r="N16" s="141"/>
      <c r="O16" s="141">
        <v>-644583</v>
      </c>
      <c r="P16" s="141"/>
      <c r="Q16" s="141">
        <f t="shared" si="1"/>
        <v>153218430.44680852</v>
      </c>
      <c r="R16" s="275"/>
      <c r="S16" s="255"/>
      <c r="T16" s="255"/>
      <c r="U16" s="10"/>
      <c r="V16" s="255"/>
      <c r="W16" s="136"/>
      <c r="X16" s="10"/>
    </row>
    <row r="17" spans="1:26" s="7" customFormat="1" ht="30.75" customHeight="1">
      <c r="A17" s="131" t="s">
        <v>239</v>
      </c>
      <c r="B17" s="151"/>
      <c r="C17" s="152" t="s">
        <v>94</v>
      </c>
      <c r="E17" s="214">
        <v>0.18</v>
      </c>
      <c r="G17" s="141">
        <v>334385757.95744681</v>
      </c>
      <c r="H17" s="141"/>
      <c r="I17" s="141">
        <v>-3070053</v>
      </c>
      <c r="J17" s="141"/>
      <c r="K17" s="141">
        <f t="shared" si="0"/>
        <v>331315704.95744681</v>
      </c>
      <c r="L17" s="141"/>
      <c r="M17" s="141">
        <v>334385757.95744681</v>
      </c>
      <c r="N17" s="141"/>
      <c r="O17" s="141">
        <v>-3070053</v>
      </c>
      <c r="P17" s="141"/>
      <c r="Q17" s="141">
        <f t="shared" si="1"/>
        <v>331315704.95744681</v>
      </c>
      <c r="R17" s="275"/>
      <c r="S17" s="255"/>
      <c r="T17" s="255"/>
      <c r="U17" s="10"/>
      <c r="V17" s="255"/>
      <c r="W17" s="136"/>
      <c r="X17" s="10"/>
    </row>
    <row r="18" spans="1:26" s="7" customFormat="1" ht="30.75" customHeight="1">
      <c r="A18" s="131" t="s">
        <v>240</v>
      </c>
      <c r="B18" s="151"/>
      <c r="C18" s="152" t="s">
        <v>94</v>
      </c>
      <c r="E18" s="214">
        <v>0.18</v>
      </c>
      <c r="G18" s="141">
        <v>315616442.55319148</v>
      </c>
      <c r="H18" s="141"/>
      <c r="I18" s="141">
        <v>-3420215</v>
      </c>
      <c r="J18" s="141"/>
      <c r="K18" s="141">
        <f t="shared" si="0"/>
        <v>312196227.55319148</v>
      </c>
      <c r="L18" s="141"/>
      <c r="M18" s="141">
        <v>315616442.55319148</v>
      </c>
      <c r="N18" s="141"/>
      <c r="O18" s="141">
        <v>-3420215</v>
      </c>
      <c r="P18" s="141"/>
      <c r="Q18" s="141">
        <f t="shared" si="1"/>
        <v>312196227.55319148</v>
      </c>
      <c r="R18" s="275"/>
      <c r="S18" s="255"/>
      <c r="T18" s="255"/>
      <c r="U18" s="10"/>
      <c r="V18" s="255"/>
      <c r="W18" s="136"/>
      <c r="X18" s="10"/>
    </row>
    <row r="19" spans="1:26" s="7" customFormat="1" ht="30.75" customHeight="1">
      <c r="A19" s="131" t="s">
        <v>241</v>
      </c>
      <c r="B19" s="151"/>
      <c r="C19" s="152" t="s">
        <v>94</v>
      </c>
      <c r="E19" s="214">
        <v>0.18</v>
      </c>
      <c r="G19" s="141">
        <v>1016136984.2553191</v>
      </c>
      <c r="H19" s="141"/>
      <c r="I19" s="141">
        <v>-13526694</v>
      </c>
      <c r="J19" s="141"/>
      <c r="K19" s="141">
        <f t="shared" si="0"/>
        <v>1002610290.2553191</v>
      </c>
      <c r="L19" s="141"/>
      <c r="M19" s="141">
        <v>1016136984.2553191</v>
      </c>
      <c r="N19" s="141"/>
      <c r="O19" s="141">
        <v>-13526694</v>
      </c>
      <c r="P19" s="141"/>
      <c r="Q19" s="141">
        <f>M19+O19</f>
        <v>1002610290.2553191</v>
      </c>
      <c r="R19" s="275"/>
      <c r="S19" s="255"/>
      <c r="T19" s="255"/>
      <c r="U19" s="10"/>
      <c r="V19" s="255"/>
      <c r="W19" s="136"/>
      <c r="X19" s="10"/>
    </row>
    <row r="20" spans="1:26" s="7" customFormat="1" ht="30.75" customHeight="1">
      <c r="A20" s="131" t="s">
        <v>242</v>
      </c>
      <c r="B20" s="151"/>
      <c r="C20" s="152" t="s">
        <v>94</v>
      </c>
      <c r="E20" s="214">
        <v>0.18</v>
      </c>
      <c r="G20" s="141">
        <v>141041095.65957448</v>
      </c>
      <c r="H20" s="141"/>
      <c r="I20" s="141">
        <v>-2109524</v>
      </c>
      <c r="J20" s="141"/>
      <c r="K20" s="141">
        <f t="shared" si="0"/>
        <v>138931571.65957448</v>
      </c>
      <c r="L20" s="141"/>
      <c r="M20" s="141">
        <v>141041095.65957448</v>
      </c>
      <c r="N20" s="141"/>
      <c r="O20" s="141">
        <v>-2109524</v>
      </c>
      <c r="P20" s="141"/>
      <c r="Q20" s="141">
        <f t="shared" si="1"/>
        <v>138931571.65957448</v>
      </c>
      <c r="R20" s="275"/>
      <c r="S20" s="255"/>
      <c r="T20" s="255"/>
      <c r="U20" s="10"/>
      <c r="V20" s="255"/>
      <c r="W20" s="136"/>
      <c r="X20" s="10"/>
    </row>
    <row r="21" spans="1:26" s="7" customFormat="1" ht="30.75" customHeight="1">
      <c r="A21" s="131" t="s">
        <v>243</v>
      </c>
      <c r="B21" s="151"/>
      <c r="C21" s="152" t="s">
        <v>94</v>
      </c>
      <c r="E21" s="214">
        <v>0.18</v>
      </c>
      <c r="G21" s="141">
        <v>55232877.44680851</v>
      </c>
      <c r="H21" s="141"/>
      <c r="I21" s="141">
        <v>-871447</v>
      </c>
      <c r="J21" s="141"/>
      <c r="K21" s="141">
        <f t="shared" si="0"/>
        <v>54361430.44680851</v>
      </c>
      <c r="L21" s="141"/>
      <c r="M21" s="141">
        <v>55232877.44680851</v>
      </c>
      <c r="N21" s="141"/>
      <c r="O21" s="141">
        <v>-871447</v>
      </c>
      <c r="P21" s="141"/>
      <c r="Q21" s="141">
        <f t="shared" si="1"/>
        <v>54361430.44680851</v>
      </c>
      <c r="R21" s="275"/>
      <c r="S21" s="255"/>
      <c r="T21" s="255"/>
      <c r="U21" s="10"/>
      <c r="V21" s="255"/>
      <c r="W21" s="136"/>
      <c r="X21" s="10"/>
    </row>
    <row r="22" spans="1:26" s="7" customFormat="1" ht="30.75" customHeight="1">
      <c r="A22" s="131" t="s">
        <v>244</v>
      </c>
      <c r="B22" s="151"/>
      <c r="C22" s="152" t="s">
        <v>94</v>
      </c>
      <c r="E22" s="214">
        <v>0.18</v>
      </c>
      <c r="G22" s="141">
        <v>158202988.85106382</v>
      </c>
      <c r="H22" s="141"/>
      <c r="I22" s="141">
        <v>-2625781</v>
      </c>
      <c r="J22" s="141"/>
      <c r="K22" s="141">
        <f t="shared" si="0"/>
        <v>155577207.85106382</v>
      </c>
      <c r="L22" s="141"/>
      <c r="M22" s="141">
        <v>158202988.85106382</v>
      </c>
      <c r="N22" s="141"/>
      <c r="O22" s="141">
        <v>-2625781</v>
      </c>
      <c r="P22" s="141"/>
      <c r="Q22" s="141">
        <f t="shared" si="1"/>
        <v>155577207.85106382</v>
      </c>
      <c r="R22" s="275"/>
      <c r="S22" s="255"/>
      <c r="T22" s="255"/>
      <c r="U22" s="10"/>
      <c r="V22" s="255"/>
      <c r="W22" s="136"/>
      <c r="X22" s="10"/>
    </row>
    <row r="23" spans="1:26" s="7" customFormat="1" ht="30.75" customHeight="1">
      <c r="A23" s="131" t="s">
        <v>245</v>
      </c>
      <c r="B23" s="151"/>
      <c r="C23" s="152" t="s">
        <v>94</v>
      </c>
      <c r="E23" s="214">
        <v>0.18</v>
      </c>
      <c r="G23" s="141">
        <v>33346849.5</v>
      </c>
      <c r="H23" s="141"/>
      <c r="I23" s="141">
        <v>-662401</v>
      </c>
      <c r="J23" s="141"/>
      <c r="K23" s="141">
        <f t="shared" si="0"/>
        <v>32684448.5</v>
      </c>
      <c r="L23" s="141"/>
      <c r="M23" s="141">
        <v>33346849.5</v>
      </c>
      <c r="N23" s="141"/>
      <c r="O23" s="141">
        <v>-662401</v>
      </c>
      <c r="P23" s="141"/>
      <c r="Q23" s="141">
        <f t="shared" si="1"/>
        <v>32684448.5</v>
      </c>
      <c r="R23" s="141"/>
      <c r="S23" s="255"/>
      <c r="T23" s="255"/>
      <c r="U23" s="10"/>
      <c r="V23" s="255"/>
      <c r="W23" s="136"/>
      <c r="X23" s="10"/>
    </row>
    <row r="24" spans="1:26" s="7" customFormat="1" ht="30.75" customHeight="1">
      <c r="A24" s="131" t="s">
        <v>246</v>
      </c>
      <c r="B24" s="151"/>
      <c r="C24" s="152" t="s">
        <v>94</v>
      </c>
      <c r="E24" s="214">
        <v>0.18</v>
      </c>
      <c r="G24" s="141">
        <v>14394081</v>
      </c>
      <c r="H24" s="141"/>
      <c r="I24" s="141">
        <v>-310384</v>
      </c>
      <c r="J24" s="141"/>
      <c r="K24" s="141">
        <f t="shared" si="0"/>
        <v>14083697</v>
      </c>
      <c r="L24" s="141"/>
      <c r="M24" s="141">
        <v>14394081</v>
      </c>
      <c r="N24" s="141"/>
      <c r="O24" s="141">
        <v>-310384</v>
      </c>
      <c r="P24" s="141"/>
      <c r="Q24" s="141">
        <f t="shared" si="1"/>
        <v>14083697</v>
      </c>
      <c r="R24" s="141"/>
      <c r="S24" s="255"/>
      <c r="T24" s="255"/>
      <c r="U24" s="136"/>
      <c r="V24" s="255"/>
      <c r="W24" s="136"/>
      <c r="X24" s="136"/>
    </row>
    <row r="25" spans="1:26" s="7" customFormat="1" ht="30.75" customHeight="1">
      <c r="A25" s="131" t="s">
        <v>124</v>
      </c>
      <c r="B25" s="151"/>
      <c r="C25" s="152" t="s">
        <v>94</v>
      </c>
      <c r="E25" s="214">
        <v>0.1</v>
      </c>
      <c r="G25" s="141">
        <v>2453121957.9791851</v>
      </c>
      <c r="H25" s="141"/>
      <c r="I25" s="141">
        <v>0</v>
      </c>
      <c r="J25" s="141"/>
      <c r="K25" s="141">
        <f t="shared" si="0"/>
        <v>2453121957.9791851</v>
      </c>
      <c r="L25" s="141"/>
      <c r="M25" s="153">
        <v>9940709477.4574432</v>
      </c>
      <c r="N25" s="141"/>
      <c r="O25" s="141">
        <v>0</v>
      </c>
      <c r="P25" s="141"/>
      <c r="Q25" s="141">
        <f t="shared" si="1"/>
        <v>9940709477.4574432</v>
      </c>
      <c r="R25" s="141"/>
      <c r="S25" s="153"/>
      <c r="T25" s="266"/>
      <c r="U25" s="153"/>
      <c r="V25" s="153"/>
      <c r="W25" s="153"/>
      <c r="X25" s="136"/>
      <c r="Y25" s="266"/>
      <c r="Z25" s="153"/>
    </row>
    <row r="26" spans="1:26" s="7" customFormat="1" ht="30.75" customHeight="1">
      <c r="A26" s="131" t="s">
        <v>103</v>
      </c>
      <c r="B26" s="151"/>
      <c r="C26" s="152" t="s">
        <v>94</v>
      </c>
      <c r="E26" s="214">
        <v>0.18</v>
      </c>
      <c r="G26" s="141">
        <v>0</v>
      </c>
      <c r="H26" s="141"/>
      <c r="I26" s="141">
        <v>0</v>
      </c>
      <c r="J26" s="141"/>
      <c r="K26" s="141">
        <f t="shared" si="0"/>
        <v>0</v>
      </c>
      <c r="L26" s="141"/>
      <c r="M26" s="141">
        <v>7692944788.173913</v>
      </c>
      <c r="N26" s="141"/>
      <c r="O26" s="141">
        <v>0</v>
      </c>
      <c r="P26" s="141"/>
      <c r="Q26" s="141">
        <f t="shared" si="1"/>
        <v>7692944788.173913</v>
      </c>
      <c r="R26" s="141"/>
      <c r="S26" s="255"/>
      <c r="T26" s="136"/>
      <c r="U26" s="10"/>
      <c r="V26" s="255"/>
      <c r="W26" s="255"/>
      <c r="X26" s="10"/>
    </row>
    <row r="27" spans="1:26" s="7" customFormat="1" ht="30.75" customHeight="1">
      <c r="A27" s="131" t="s">
        <v>121</v>
      </c>
      <c r="B27" s="151"/>
      <c r="C27" s="152" t="s">
        <v>94</v>
      </c>
      <c r="E27" s="214">
        <v>0.18</v>
      </c>
      <c r="G27" s="141">
        <v>0</v>
      </c>
      <c r="H27" s="141"/>
      <c r="I27" s="141">
        <v>0</v>
      </c>
      <c r="J27" s="141"/>
      <c r="K27" s="141">
        <f t="shared" si="0"/>
        <v>0</v>
      </c>
      <c r="L27" s="141"/>
      <c r="M27" s="141">
        <v>908465041.56521738</v>
      </c>
      <c r="N27" s="141"/>
      <c r="O27" s="141">
        <v>0</v>
      </c>
      <c r="P27" s="141"/>
      <c r="Q27" s="141">
        <f t="shared" si="1"/>
        <v>908465041.56521738</v>
      </c>
      <c r="R27" s="141"/>
      <c r="S27" s="266"/>
      <c r="T27" s="136"/>
      <c r="U27" s="10"/>
      <c r="V27" s="255"/>
      <c r="W27" s="255"/>
      <c r="X27" s="10"/>
    </row>
    <row r="28" spans="1:26" s="7" customFormat="1" ht="30.75" customHeight="1">
      <c r="A28" s="131" t="s">
        <v>131</v>
      </c>
      <c r="B28" s="151"/>
      <c r="C28" s="152" t="s">
        <v>94</v>
      </c>
      <c r="E28" s="214">
        <v>0.18</v>
      </c>
      <c r="G28" s="141">
        <v>49265755.043478258</v>
      </c>
      <c r="H28" s="141"/>
      <c r="I28" s="141">
        <v>0</v>
      </c>
      <c r="J28" s="141"/>
      <c r="K28" s="141">
        <f t="shared" si="0"/>
        <v>49265755.043478258</v>
      </c>
      <c r="L28" s="141"/>
      <c r="M28" s="141">
        <v>1752706856.347826</v>
      </c>
      <c r="N28" s="141"/>
      <c r="O28" s="141">
        <v>0</v>
      </c>
      <c r="P28" s="141"/>
      <c r="Q28" s="141">
        <f t="shared" si="1"/>
        <v>1752706856.347826</v>
      </c>
      <c r="R28" s="141"/>
      <c r="S28" s="255"/>
      <c r="T28" s="136"/>
      <c r="U28" s="10"/>
      <c r="V28" s="255"/>
      <c r="W28" s="255"/>
      <c r="X28" s="10"/>
    </row>
    <row r="29" spans="1:26" s="7" customFormat="1" ht="30.75" customHeight="1">
      <c r="A29" s="131" t="s">
        <v>127</v>
      </c>
      <c r="B29" s="151"/>
      <c r="C29" s="152" t="s">
        <v>94</v>
      </c>
      <c r="E29" s="214">
        <v>0.18</v>
      </c>
      <c r="G29" s="141">
        <v>132058851.65217391</v>
      </c>
      <c r="H29" s="141"/>
      <c r="I29" s="141">
        <v>0</v>
      </c>
      <c r="J29" s="141"/>
      <c r="K29" s="141">
        <f t="shared" si="0"/>
        <v>132058851.65217391</v>
      </c>
      <c r="L29" s="141"/>
      <c r="M29" s="141">
        <v>2503013922</v>
      </c>
      <c r="N29" s="141"/>
      <c r="O29" s="141">
        <v>0</v>
      </c>
      <c r="P29" s="141"/>
      <c r="Q29" s="141">
        <f t="shared" si="1"/>
        <v>2503013922</v>
      </c>
      <c r="R29" s="141"/>
      <c r="S29" s="255"/>
      <c r="T29" s="136"/>
      <c r="U29" s="10"/>
      <c r="V29" s="255"/>
      <c r="W29" s="255"/>
      <c r="X29" s="10"/>
    </row>
    <row r="30" spans="1:26" s="7" customFormat="1" ht="30.75" customHeight="1">
      <c r="A30" s="131" t="s">
        <v>133</v>
      </c>
      <c r="B30" s="151"/>
      <c r="C30" s="152" t="s">
        <v>94</v>
      </c>
      <c r="E30" s="214">
        <v>0.18</v>
      </c>
      <c r="G30" s="141">
        <v>0</v>
      </c>
      <c r="H30" s="141"/>
      <c r="I30" s="141">
        <v>0</v>
      </c>
      <c r="J30" s="141"/>
      <c r="K30" s="141">
        <f t="shared" si="0"/>
        <v>0</v>
      </c>
      <c r="L30" s="141"/>
      <c r="M30" s="153">
        <v>3538356163.826087</v>
      </c>
      <c r="N30" s="141"/>
      <c r="O30" s="141">
        <v>0</v>
      </c>
      <c r="P30" s="141"/>
      <c r="Q30" s="141">
        <f t="shared" si="1"/>
        <v>3538356163.826087</v>
      </c>
      <c r="R30" s="141"/>
      <c r="S30" s="255"/>
      <c r="T30" s="136"/>
      <c r="U30" s="10"/>
      <c r="V30" s="255"/>
      <c r="W30" s="255"/>
      <c r="X30" s="10"/>
    </row>
    <row r="31" spans="1:26" s="7" customFormat="1" ht="30.75" customHeight="1">
      <c r="A31" s="131" t="s">
        <v>128</v>
      </c>
      <c r="B31" s="151"/>
      <c r="C31" s="152" t="s">
        <v>94</v>
      </c>
      <c r="E31" s="214">
        <v>0.18</v>
      </c>
      <c r="G31" s="141">
        <v>199726027.82608697</v>
      </c>
      <c r="H31" s="141"/>
      <c r="I31" s="141">
        <v>0</v>
      </c>
      <c r="J31" s="141"/>
      <c r="K31" s="141">
        <f t="shared" si="0"/>
        <v>199726027.82608697</v>
      </c>
      <c r="L31" s="141"/>
      <c r="M31" s="153">
        <v>673150685.47826087</v>
      </c>
      <c r="N31" s="141"/>
      <c r="O31" s="141">
        <v>0</v>
      </c>
      <c r="P31" s="141"/>
      <c r="Q31" s="141">
        <f t="shared" si="1"/>
        <v>673150685.47826087</v>
      </c>
      <c r="R31" s="141"/>
      <c r="S31" s="255"/>
      <c r="T31" s="136"/>
      <c r="U31" s="10"/>
      <c r="V31" s="255"/>
      <c r="W31" s="255"/>
      <c r="X31" s="10"/>
    </row>
    <row r="32" spans="1:26" s="7" customFormat="1" ht="30.75" customHeight="1">
      <c r="A32" s="131" t="s">
        <v>129</v>
      </c>
      <c r="B32" s="151"/>
      <c r="C32" s="152" t="s">
        <v>94</v>
      </c>
      <c r="E32" s="214">
        <v>0.18</v>
      </c>
      <c r="G32" s="141">
        <v>477469483.04347825</v>
      </c>
      <c r="H32" s="141"/>
      <c r="I32" s="141">
        <v>0</v>
      </c>
      <c r="J32" s="141"/>
      <c r="K32" s="141">
        <f t="shared" si="0"/>
        <v>477469483.04347825</v>
      </c>
      <c r="L32" s="141"/>
      <c r="M32" s="141">
        <v>2434291398.7826085</v>
      </c>
      <c r="N32" s="141"/>
      <c r="O32" s="141">
        <v>0</v>
      </c>
      <c r="P32" s="141"/>
      <c r="Q32" s="141">
        <f t="shared" si="1"/>
        <v>2434291398.7826085</v>
      </c>
      <c r="R32" s="141"/>
      <c r="S32" s="255"/>
      <c r="T32" s="136"/>
      <c r="U32" s="10"/>
      <c r="V32" s="255"/>
      <c r="W32" s="255"/>
      <c r="X32" s="10"/>
    </row>
    <row r="33" spans="1:26" s="7" customFormat="1" ht="30.75" customHeight="1">
      <c r="A33" s="131" t="s">
        <v>150</v>
      </c>
      <c r="B33" s="151"/>
      <c r="C33" s="152" t="s">
        <v>94</v>
      </c>
      <c r="E33" s="214">
        <v>0.18</v>
      </c>
      <c r="G33" s="141">
        <v>1131780819.1304348</v>
      </c>
      <c r="H33" s="141"/>
      <c r="I33" s="141">
        <v>0</v>
      </c>
      <c r="J33" s="141"/>
      <c r="K33" s="141">
        <f t="shared" si="0"/>
        <v>1131780819.1304348</v>
      </c>
      <c r="L33" s="141"/>
      <c r="M33" s="141">
        <v>3521095890.2608695</v>
      </c>
      <c r="N33" s="141"/>
      <c r="O33" s="141">
        <v>0</v>
      </c>
      <c r="P33" s="141"/>
      <c r="Q33" s="141">
        <f t="shared" si="1"/>
        <v>3521095890.2608695</v>
      </c>
      <c r="R33" s="141"/>
      <c r="S33" s="255"/>
      <c r="T33" s="136"/>
      <c r="U33" s="10"/>
      <c r="V33" s="255"/>
      <c r="W33" s="255"/>
      <c r="X33" s="10"/>
    </row>
    <row r="34" spans="1:26" s="7" customFormat="1" ht="30.75" customHeight="1">
      <c r="A34" s="131" t="s">
        <v>145</v>
      </c>
      <c r="B34" s="151"/>
      <c r="C34" s="152" t="s">
        <v>94</v>
      </c>
      <c r="E34" s="214">
        <v>0.18</v>
      </c>
      <c r="G34" s="141">
        <v>250323293.73913044</v>
      </c>
      <c r="H34" s="141"/>
      <c r="I34" s="141">
        <v>0</v>
      </c>
      <c r="J34" s="141"/>
      <c r="K34" s="141">
        <f t="shared" si="0"/>
        <v>250323293.73913044</v>
      </c>
      <c r="L34" s="141"/>
      <c r="M34" s="141">
        <v>732427397.21739125</v>
      </c>
      <c r="N34" s="141"/>
      <c r="O34" s="141">
        <v>0</v>
      </c>
      <c r="P34" s="141"/>
      <c r="Q34" s="141">
        <f t="shared" si="1"/>
        <v>732427397.21739125</v>
      </c>
      <c r="R34" s="141"/>
      <c r="S34" s="255"/>
      <c r="T34" s="136"/>
      <c r="U34" s="10"/>
      <c r="V34" s="255"/>
      <c r="W34" s="255"/>
      <c r="X34" s="10"/>
    </row>
    <row r="35" spans="1:26" s="7" customFormat="1" ht="30.75" customHeight="1">
      <c r="A35" s="131" t="s">
        <v>156</v>
      </c>
      <c r="B35" s="151"/>
      <c r="C35" s="152" t="s">
        <v>94</v>
      </c>
      <c r="E35" s="214">
        <v>0.18</v>
      </c>
      <c r="G35" s="141">
        <v>133150681.56521739</v>
      </c>
      <c r="H35" s="141"/>
      <c r="I35" s="141">
        <v>0</v>
      </c>
      <c r="J35" s="141"/>
      <c r="K35" s="141">
        <f t="shared" si="0"/>
        <v>133150681.56521739</v>
      </c>
      <c r="L35" s="141"/>
      <c r="M35" s="153">
        <v>384657532.43478262</v>
      </c>
      <c r="N35" s="141"/>
      <c r="O35" s="141">
        <v>0</v>
      </c>
      <c r="P35" s="141"/>
      <c r="Q35" s="141">
        <f t="shared" si="1"/>
        <v>384657532.43478262</v>
      </c>
      <c r="R35" s="141"/>
      <c r="S35" s="255"/>
      <c r="T35" s="136"/>
      <c r="U35" s="10"/>
      <c r="V35" s="255"/>
      <c r="W35" s="255"/>
      <c r="X35" s="10"/>
    </row>
    <row r="36" spans="1:26" s="7" customFormat="1" ht="30.75" customHeight="1">
      <c r="A36" s="131" t="s">
        <v>152</v>
      </c>
      <c r="B36" s="151"/>
      <c r="C36" s="152" t="s">
        <v>94</v>
      </c>
      <c r="E36" s="214">
        <v>0.18</v>
      </c>
      <c r="G36" s="141">
        <v>1224986296.6956522</v>
      </c>
      <c r="H36" s="141"/>
      <c r="I36" s="141">
        <v>0</v>
      </c>
      <c r="J36" s="141"/>
      <c r="K36" s="141">
        <f t="shared" si="0"/>
        <v>1224986296.6956522</v>
      </c>
      <c r="L36" s="141"/>
      <c r="M36" s="141">
        <v>3493479451.304348</v>
      </c>
      <c r="N36" s="141"/>
      <c r="O36" s="141">
        <v>0</v>
      </c>
      <c r="P36" s="141"/>
      <c r="Q36" s="141">
        <f t="shared" si="1"/>
        <v>3493479451.304348</v>
      </c>
      <c r="R36" s="141"/>
      <c r="S36" s="255"/>
      <c r="T36" s="136"/>
      <c r="U36" s="10"/>
      <c r="V36" s="255"/>
      <c r="W36" s="255"/>
      <c r="X36" s="10"/>
    </row>
    <row r="37" spans="1:26" s="7" customFormat="1" ht="30.75" customHeight="1">
      <c r="A37" s="131" t="s">
        <v>161</v>
      </c>
      <c r="B37" s="151"/>
      <c r="C37" s="152" t="s">
        <v>94</v>
      </c>
      <c r="E37" s="214">
        <v>0.18</v>
      </c>
      <c r="G37" s="158">
        <v>266301367.04347825</v>
      </c>
      <c r="H37" s="141"/>
      <c r="I37" s="141">
        <v>0</v>
      </c>
      <c r="J37" s="141"/>
      <c r="K37" s="141">
        <f t="shared" si="0"/>
        <v>266301367.04347825</v>
      </c>
      <c r="L37" s="141"/>
      <c r="M37" s="153">
        <v>710136986.0869565</v>
      </c>
      <c r="N37" s="141"/>
      <c r="O37" s="141">
        <v>0</v>
      </c>
      <c r="P37" s="141"/>
      <c r="Q37" s="141">
        <f t="shared" si="1"/>
        <v>710136986.0869565</v>
      </c>
      <c r="R37" s="141"/>
      <c r="S37" s="255"/>
      <c r="T37" s="136"/>
      <c r="U37" s="10"/>
      <c r="V37" s="255"/>
      <c r="W37" s="255"/>
      <c r="X37" s="10"/>
    </row>
    <row r="38" spans="1:26" s="7" customFormat="1" ht="30.75" customHeight="1">
      <c r="A38" s="131" t="s">
        <v>154</v>
      </c>
      <c r="B38" s="151"/>
      <c r="C38" s="152" t="s">
        <v>94</v>
      </c>
      <c r="E38" s="214">
        <v>0.18</v>
      </c>
      <c r="G38" s="141">
        <v>1198356160.6956522</v>
      </c>
      <c r="H38" s="141"/>
      <c r="I38" s="141">
        <v>0</v>
      </c>
      <c r="J38" s="141"/>
      <c r="K38" s="141">
        <f t="shared" si="0"/>
        <v>1198356160.6956522</v>
      </c>
      <c r="L38" s="141"/>
      <c r="M38" s="141">
        <v>3106849313.7391305</v>
      </c>
      <c r="N38" s="141"/>
      <c r="O38" s="141">
        <v>0</v>
      </c>
      <c r="P38" s="141"/>
      <c r="Q38" s="141">
        <f t="shared" si="1"/>
        <v>3106849313.7391305</v>
      </c>
      <c r="R38" s="141"/>
      <c r="S38" s="255"/>
      <c r="T38" s="136"/>
      <c r="U38" s="10"/>
      <c r="V38" s="255"/>
      <c r="W38" s="255"/>
      <c r="X38" s="10"/>
    </row>
    <row r="39" spans="1:26" s="7" customFormat="1" ht="30.75" customHeight="1">
      <c r="A39" s="131" t="s">
        <v>146</v>
      </c>
      <c r="B39" s="151"/>
      <c r="C39" s="152" t="s">
        <v>94</v>
      </c>
      <c r="E39" s="214">
        <v>0.18</v>
      </c>
      <c r="G39" s="141">
        <v>306246573.39130437</v>
      </c>
      <c r="H39" s="141"/>
      <c r="I39" s="141">
        <v>0</v>
      </c>
      <c r="J39" s="141"/>
      <c r="K39" s="141">
        <f t="shared" si="0"/>
        <v>306246573.39130437</v>
      </c>
      <c r="L39" s="141"/>
      <c r="M39" s="141">
        <v>782630137.56521738</v>
      </c>
      <c r="N39" s="141"/>
      <c r="O39" s="141">
        <v>0</v>
      </c>
      <c r="P39" s="141"/>
      <c r="Q39" s="141">
        <f t="shared" si="1"/>
        <v>782630137.56521738</v>
      </c>
      <c r="R39" s="141"/>
      <c r="S39" s="255"/>
      <c r="T39" s="136"/>
      <c r="U39" s="10"/>
      <c r="V39" s="255"/>
      <c r="W39" s="255"/>
      <c r="X39" s="10"/>
    </row>
    <row r="40" spans="1:26" s="7" customFormat="1" ht="30.75" customHeight="1">
      <c r="A40" s="131" t="s">
        <v>148</v>
      </c>
      <c r="B40" s="151"/>
      <c r="C40" s="152" t="s">
        <v>94</v>
      </c>
      <c r="E40" s="214">
        <v>0.18</v>
      </c>
      <c r="G40" s="141">
        <v>228167017.82608697</v>
      </c>
      <c r="H40" s="141"/>
      <c r="I40" s="141">
        <v>0</v>
      </c>
      <c r="J40" s="141"/>
      <c r="K40" s="141">
        <f t="shared" si="0"/>
        <v>228167017.82608697</v>
      </c>
      <c r="L40" s="141"/>
      <c r="M40" s="141">
        <v>549290959.826087</v>
      </c>
      <c r="N40" s="141"/>
      <c r="O40" s="141">
        <v>0</v>
      </c>
      <c r="P40" s="141"/>
      <c r="Q40" s="141">
        <f t="shared" si="1"/>
        <v>549290959.826087</v>
      </c>
      <c r="R40" s="141"/>
      <c r="S40" s="255"/>
      <c r="T40" s="136"/>
      <c r="U40" s="10"/>
      <c r="V40" s="255"/>
      <c r="W40" s="255"/>
      <c r="X40" s="10"/>
    </row>
    <row r="41" spans="1:26" s="7" customFormat="1" ht="30.75" customHeight="1">
      <c r="A41" s="131" t="s">
        <v>159</v>
      </c>
      <c r="B41" s="151"/>
      <c r="C41" s="152" t="s">
        <v>94</v>
      </c>
      <c r="E41" s="214">
        <v>0.18</v>
      </c>
      <c r="G41" s="141">
        <v>806134191.65217388</v>
      </c>
      <c r="H41" s="141"/>
      <c r="I41" s="141">
        <v>0</v>
      </c>
      <c r="J41" s="141"/>
      <c r="K41" s="141">
        <f t="shared" si="0"/>
        <v>806134191.65217388</v>
      </c>
      <c r="L41" s="141"/>
      <c r="M41" s="227">
        <v>1731695670.7826087</v>
      </c>
      <c r="N41" s="141"/>
      <c r="O41" s="141">
        <v>0</v>
      </c>
      <c r="P41" s="141"/>
      <c r="Q41" s="141">
        <f t="shared" si="1"/>
        <v>1731695670.7826087</v>
      </c>
      <c r="R41" s="141"/>
      <c r="S41" s="255"/>
      <c r="T41" s="136"/>
      <c r="U41" s="10"/>
      <c r="V41" s="255"/>
      <c r="W41" s="255"/>
      <c r="X41" s="10"/>
    </row>
    <row r="42" spans="1:26" s="7" customFormat="1" ht="30.75" customHeight="1">
      <c r="A42" s="131" t="s">
        <v>172</v>
      </c>
      <c r="B42" s="151"/>
      <c r="C42" s="152" t="s">
        <v>94</v>
      </c>
      <c r="E42" s="214">
        <v>0.18</v>
      </c>
      <c r="G42" s="141">
        <v>690410965.30434787</v>
      </c>
      <c r="H42" s="141"/>
      <c r="I42" s="141">
        <v>0</v>
      </c>
      <c r="J42" s="141"/>
      <c r="K42" s="141">
        <f t="shared" si="0"/>
        <v>690410965.30434787</v>
      </c>
      <c r="L42" s="141"/>
      <c r="M42" s="141">
        <v>1380821917.3043478</v>
      </c>
      <c r="N42" s="141"/>
      <c r="O42" s="141">
        <v>0</v>
      </c>
      <c r="P42" s="141"/>
      <c r="Q42" s="141">
        <f t="shared" si="1"/>
        <v>1380821917.3043478</v>
      </c>
      <c r="R42" s="141"/>
      <c r="S42" s="255"/>
      <c r="T42" s="136"/>
      <c r="U42" s="10"/>
      <c r="V42" s="255"/>
      <c r="W42" s="255"/>
      <c r="X42" s="10"/>
    </row>
    <row r="43" spans="1:26" s="7" customFormat="1" ht="30.75" customHeight="1">
      <c r="A43" s="131" t="s">
        <v>173</v>
      </c>
      <c r="B43" s="151"/>
      <c r="C43" s="152" t="s">
        <v>94</v>
      </c>
      <c r="E43" s="214">
        <v>0.18</v>
      </c>
      <c r="G43" s="141">
        <v>593753433.65217388</v>
      </c>
      <c r="H43" s="141"/>
      <c r="I43" s="141">
        <v>0</v>
      </c>
      <c r="J43" s="141"/>
      <c r="K43" s="141">
        <f t="shared" si="0"/>
        <v>593753433.65217388</v>
      </c>
      <c r="L43" s="141"/>
      <c r="M43" s="141">
        <v>1166301370.173913</v>
      </c>
      <c r="N43" s="141"/>
      <c r="O43" s="141">
        <v>0</v>
      </c>
      <c r="P43" s="141"/>
      <c r="Q43" s="141">
        <f t="shared" si="1"/>
        <v>1166301370.173913</v>
      </c>
      <c r="R43" s="141"/>
      <c r="S43" s="255"/>
      <c r="T43" s="136"/>
      <c r="U43" s="10"/>
      <c r="V43" s="255"/>
      <c r="W43" s="255"/>
      <c r="X43" s="10"/>
    </row>
    <row r="44" spans="1:26" s="7" customFormat="1" ht="30.75" customHeight="1">
      <c r="A44" s="131" t="s">
        <v>176</v>
      </c>
      <c r="B44" s="151"/>
      <c r="C44" s="152" t="s">
        <v>94</v>
      </c>
      <c r="E44" s="214">
        <v>0.18</v>
      </c>
      <c r="G44" s="141">
        <v>4807188663.652174</v>
      </c>
      <c r="H44" s="141"/>
      <c r="I44" s="141">
        <v>-14529894</v>
      </c>
      <c r="J44" s="141"/>
      <c r="K44" s="141">
        <f t="shared" si="0"/>
        <v>4792658769.652174</v>
      </c>
      <c r="L44" s="141"/>
      <c r="M44" s="141">
        <v>6890716860.26087</v>
      </c>
      <c r="N44" s="141"/>
      <c r="O44" s="141">
        <v>-14529894</v>
      </c>
      <c r="P44" s="141"/>
      <c r="Q44" s="141">
        <f t="shared" si="1"/>
        <v>6876186966.26087</v>
      </c>
      <c r="R44" s="141"/>
      <c r="S44" s="255"/>
      <c r="T44" s="136"/>
      <c r="U44" s="10"/>
      <c r="V44" s="255"/>
      <c r="W44" s="255"/>
      <c r="X44" s="10"/>
    </row>
    <row r="45" spans="1:26" s="7" customFormat="1" ht="30.75" customHeight="1">
      <c r="A45" s="131" t="s">
        <v>231</v>
      </c>
      <c r="B45" s="151"/>
      <c r="C45" s="152" t="s">
        <v>94</v>
      </c>
      <c r="E45" s="214">
        <v>0.18</v>
      </c>
      <c r="G45" s="141">
        <v>223300608.5106383</v>
      </c>
      <c r="H45" s="141"/>
      <c r="I45" s="141">
        <v>-1307993</v>
      </c>
      <c r="J45" s="141"/>
      <c r="K45" s="141">
        <f t="shared" si="0"/>
        <v>221992615.5106383</v>
      </c>
      <c r="L45" s="141"/>
      <c r="M45" s="141">
        <v>223300608.5106383</v>
      </c>
      <c r="N45" s="141"/>
      <c r="O45" s="141">
        <v>-1307993</v>
      </c>
      <c r="P45" s="141"/>
      <c r="Q45" s="141">
        <f t="shared" si="1"/>
        <v>221992615.5106383</v>
      </c>
      <c r="R45" s="275"/>
      <c r="S45" s="255"/>
      <c r="T45" s="136"/>
      <c r="U45" s="10"/>
      <c r="V45" s="255"/>
      <c r="W45" s="255"/>
      <c r="X45" s="10"/>
    </row>
    <row r="46" spans="1:26" s="7" customFormat="1" ht="30.75" customHeight="1">
      <c r="A46" s="131" t="s">
        <v>232</v>
      </c>
      <c r="B46" s="151"/>
      <c r="C46" s="152" t="s">
        <v>94</v>
      </c>
      <c r="E46" s="214">
        <v>0.18</v>
      </c>
      <c r="G46" s="141">
        <v>571956164.08163261</v>
      </c>
      <c r="H46" s="141"/>
      <c r="I46" s="141">
        <v>-13857757</v>
      </c>
      <c r="J46" s="141"/>
      <c r="K46" s="141">
        <f t="shared" si="0"/>
        <v>558098407.08163261</v>
      </c>
      <c r="L46" s="141"/>
      <c r="M46" s="141">
        <v>571956164.08163261</v>
      </c>
      <c r="N46" s="141"/>
      <c r="O46" s="141">
        <v>-13857757</v>
      </c>
      <c r="P46" s="141"/>
      <c r="Q46" s="141">
        <f t="shared" si="1"/>
        <v>558098407.08163261</v>
      </c>
      <c r="R46" s="275"/>
      <c r="S46" s="255"/>
      <c r="T46" s="136"/>
      <c r="U46" s="10"/>
      <c r="V46" s="255"/>
      <c r="W46" s="255"/>
      <c r="X46" s="10"/>
    </row>
    <row r="47" spans="1:26" s="7" customFormat="1" ht="30.75" customHeight="1">
      <c r="A47" s="131" t="s">
        <v>102</v>
      </c>
      <c r="B47" s="151"/>
      <c r="C47" s="152" t="s">
        <v>94</v>
      </c>
      <c r="E47" s="214">
        <v>0.1</v>
      </c>
      <c r="G47" s="141">
        <v>3745698077.4946842</v>
      </c>
      <c r="H47" s="141"/>
      <c r="I47" s="141">
        <v>0</v>
      </c>
      <c r="J47" s="141"/>
      <c r="K47" s="141">
        <f t="shared" si="0"/>
        <v>3745698077.4946842</v>
      </c>
      <c r="L47" s="141"/>
      <c r="M47" s="153">
        <v>12484383398.277298</v>
      </c>
      <c r="N47" s="141"/>
      <c r="O47" s="141">
        <v>0</v>
      </c>
      <c r="P47" s="141"/>
      <c r="Q47" s="141">
        <f t="shared" si="1"/>
        <v>12484383398.277298</v>
      </c>
      <c r="R47" s="141"/>
      <c r="S47" s="255"/>
      <c r="T47" s="255"/>
      <c r="U47" s="136"/>
      <c r="V47" s="136"/>
      <c r="W47" s="136"/>
      <c r="X47" s="136"/>
      <c r="Y47" s="266"/>
      <c r="Z47" s="153"/>
    </row>
    <row r="48" spans="1:26" s="7" customFormat="1" ht="30.75" customHeight="1">
      <c r="A48" s="131" t="s">
        <v>132</v>
      </c>
      <c r="B48" s="151"/>
      <c r="C48" s="152" t="s">
        <v>94</v>
      </c>
      <c r="E48" s="214">
        <v>0.18</v>
      </c>
      <c r="G48" s="141">
        <v>2093158796</v>
      </c>
      <c r="H48" s="141"/>
      <c r="I48" s="141">
        <v>0</v>
      </c>
      <c r="J48" s="141"/>
      <c r="K48" s="141">
        <f t="shared" si="0"/>
        <v>2093158796</v>
      </c>
      <c r="L48" s="141"/>
      <c r="M48" s="141">
        <v>9768227287</v>
      </c>
      <c r="N48" s="141"/>
      <c r="O48" s="141">
        <v>0</v>
      </c>
      <c r="P48" s="141"/>
      <c r="Q48" s="141">
        <f t="shared" si="1"/>
        <v>9768227287</v>
      </c>
      <c r="R48" s="141"/>
      <c r="S48" s="255"/>
      <c r="T48" s="136"/>
      <c r="U48" s="255"/>
      <c r="V48" s="255"/>
      <c r="W48" s="136"/>
      <c r="X48" s="255"/>
    </row>
    <row r="49" spans="1:24" s="7" customFormat="1" ht="30.75" customHeight="1">
      <c r="A49" s="131" t="s">
        <v>130</v>
      </c>
      <c r="B49" s="151"/>
      <c r="C49" s="152" t="s">
        <v>94</v>
      </c>
      <c r="E49" s="214">
        <v>0.1</v>
      </c>
      <c r="G49" s="141">
        <v>11199</v>
      </c>
      <c r="H49" s="141"/>
      <c r="I49" s="141">
        <v>0</v>
      </c>
      <c r="J49" s="141"/>
      <c r="K49" s="141">
        <f t="shared" si="0"/>
        <v>11199</v>
      </c>
      <c r="L49" s="141"/>
      <c r="M49" s="141">
        <v>24569</v>
      </c>
      <c r="N49" s="141"/>
      <c r="O49" s="141">
        <v>0</v>
      </c>
      <c r="P49" s="141"/>
      <c r="Q49" s="141">
        <f t="shared" si="1"/>
        <v>24569</v>
      </c>
      <c r="R49" s="141"/>
      <c r="S49" s="10"/>
      <c r="T49" s="136"/>
      <c r="U49" s="10"/>
      <c r="V49" s="255"/>
      <c r="W49" s="255"/>
      <c r="X49" s="10"/>
    </row>
    <row r="50" spans="1:24" s="7" customFormat="1" ht="30.75" customHeight="1">
      <c r="A50" s="131" t="s">
        <v>91</v>
      </c>
      <c r="B50" s="151"/>
      <c r="C50" s="152" t="s">
        <v>94</v>
      </c>
      <c r="E50" s="214">
        <v>0.1</v>
      </c>
      <c r="G50" s="141">
        <v>33730991</v>
      </c>
      <c r="H50" s="141"/>
      <c r="I50" s="141">
        <v>0</v>
      </c>
      <c r="J50" s="141"/>
      <c r="K50" s="141">
        <f t="shared" si="0"/>
        <v>33730991</v>
      </c>
      <c r="L50" s="141"/>
      <c r="M50" s="141">
        <v>12249356538</v>
      </c>
      <c r="N50" s="141"/>
      <c r="O50" s="141">
        <v>0</v>
      </c>
      <c r="P50" s="141"/>
      <c r="Q50" s="141">
        <f t="shared" si="1"/>
        <v>12249356538</v>
      </c>
      <c r="R50" s="141"/>
      <c r="S50" s="10"/>
      <c r="T50" s="10"/>
      <c r="U50" s="10"/>
      <c r="V50" s="10"/>
      <c r="W50" s="10"/>
      <c r="X50" s="10"/>
    </row>
    <row r="51" spans="1:24" s="7" customFormat="1" ht="30.75" customHeight="1">
      <c r="A51" s="131" t="s">
        <v>157</v>
      </c>
      <c r="B51" s="151"/>
      <c r="C51" s="152" t="s">
        <v>94</v>
      </c>
      <c r="E51" s="214"/>
      <c r="G51" s="141">
        <v>15156</v>
      </c>
      <c r="H51" s="141"/>
      <c r="I51" s="141">
        <v>0</v>
      </c>
      <c r="J51" s="141"/>
      <c r="K51" s="141">
        <f t="shared" si="0"/>
        <v>15156</v>
      </c>
      <c r="L51" s="141"/>
      <c r="M51" s="141">
        <v>15156</v>
      </c>
      <c r="N51" s="141"/>
      <c r="O51" s="141">
        <v>0</v>
      </c>
      <c r="P51" s="141"/>
      <c r="Q51" s="141">
        <f t="shared" si="1"/>
        <v>15156</v>
      </c>
      <c r="R51" s="141"/>
      <c r="S51" s="10"/>
      <c r="T51" s="10"/>
      <c r="U51" s="10"/>
      <c r="V51" s="10"/>
      <c r="W51" s="10"/>
      <c r="X51" s="10"/>
    </row>
    <row r="52" spans="1:24" s="7" customFormat="1" ht="30.75" customHeight="1">
      <c r="A52" s="131" t="s">
        <v>100</v>
      </c>
      <c r="B52" s="151"/>
      <c r="C52" s="152" t="s">
        <v>101</v>
      </c>
      <c r="E52" s="214">
        <v>0.18</v>
      </c>
      <c r="G52" s="141">
        <v>-1</v>
      </c>
      <c r="H52" s="141"/>
      <c r="I52" s="141">
        <v>0</v>
      </c>
      <c r="J52" s="141"/>
      <c r="K52" s="141">
        <v>-1</v>
      </c>
      <c r="L52" s="141"/>
      <c r="M52" s="141">
        <v>16073089311</v>
      </c>
      <c r="N52" s="141"/>
      <c r="O52" s="141">
        <v>0</v>
      </c>
      <c r="P52" s="141"/>
      <c r="Q52" s="141">
        <v>16073089311</v>
      </c>
      <c r="R52" s="141"/>
      <c r="S52" s="10"/>
      <c r="T52" s="10"/>
      <c r="U52" s="10"/>
      <c r="V52" s="10"/>
      <c r="W52" s="10"/>
      <c r="X52" s="10"/>
    </row>
    <row r="53" spans="1:24" s="7" customFormat="1" ht="30.75" customHeight="1">
      <c r="A53" s="131" t="s">
        <v>168</v>
      </c>
      <c r="B53" s="151"/>
      <c r="C53" s="152" t="s">
        <v>170</v>
      </c>
      <c r="E53" s="214">
        <v>0.18</v>
      </c>
      <c r="G53" s="141">
        <v>8112301061</v>
      </c>
      <c r="H53" s="141"/>
      <c r="I53" s="141">
        <v>0</v>
      </c>
      <c r="J53" s="141"/>
      <c r="K53" s="141">
        <v>8112301061</v>
      </c>
      <c r="L53" s="141"/>
      <c r="M53" s="141">
        <v>15202313221</v>
      </c>
      <c r="N53" s="141"/>
      <c r="O53" s="141">
        <v>0</v>
      </c>
      <c r="P53" s="141"/>
      <c r="Q53" s="141">
        <v>15202313221</v>
      </c>
      <c r="R53" s="141"/>
      <c r="S53" s="10"/>
      <c r="T53" s="10"/>
      <c r="U53" s="10"/>
      <c r="V53" s="10"/>
      <c r="W53" s="10"/>
      <c r="X53" s="10"/>
    </row>
    <row r="54" spans="1:24" s="7" customFormat="1" ht="30.75" customHeight="1">
      <c r="A54" s="131" t="s">
        <v>220</v>
      </c>
      <c r="B54" s="151"/>
      <c r="C54" s="152" t="s">
        <v>223</v>
      </c>
      <c r="E54" s="214">
        <v>0.16</v>
      </c>
      <c r="G54" s="141">
        <v>134175951</v>
      </c>
      <c r="H54" s="141"/>
      <c r="I54" s="141"/>
      <c r="J54" s="141"/>
      <c r="K54" s="141">
        <v>134175951</v>
      </c>
      <c r="L54" s="141"/>
      <c r="M54" s="141">
        <v>134175951</v>
      </c>
      <c r="N54" s="141"/>
      <c r="O54" s="141">
        <v>0</v>
      </c>
      <c r="P54" s="141"/>
      <c r="Q54" s="141">
        <v>134175951</v>
      </c>
      <c r="R54" s="141"/>
      <c r="S54" s="10"/>
      <c r="T54" s="10"/>
      <c r="U54" s="10"/>
      <c r="V54" s="10"/>
      <c r="W54" s="10"/>
      <c r="X54" s="10"/>
    </row>
    <row r="55" spans="1:24" s="7" customFormat="1" ht="30.75" customHeight="1">
      <c r="A55" s="131" t="s">
        <v>221</v>
      </c>
      <c r="B55" s="151"/>
      <c r="C55" s="152" t="s">
        <v>225</v>
      </c>
      <c r="E55" s="214">
        <v>0.185</v>
      </c>
      <c r="G55" s="141">
        <v>1373453440</v>
      </c>
      <c r="H55" s="141"/>
      <c r="I55" s="141"/>
      <c r="J55" s="141"/>
      <c r="K55" s="141">
        <v>1373453440</v>
      </c>
      <c r="L55" s="141"/>
      <c r="M55" s="141">
        <v>1373453440</v>
      </c>
      <c r="N55" s="141"/>
      <c r="O55" s="141">
        <v>0</v>
      </c>
      <c r="P55" s="141"/>
      <c r="Q55" s="141">
        <v>1373453440</v>
      </c>
      <c r="R55" s="141"/>
      <c r="S55" s="10"/>
      <c r="T55" s="10"/>
      <c r="U55" s="10"/>
      <c r="V55" s="10"/>
      <c r="W55" s="10"/>
      <c r="X55" s="10"/>
    </row>
    <row r="56" spans="1:24" s="7" customFormat="1" ht="30.75" customHeight="1">
      <c r="A56" s="131" t="s">
        <v>117</v>
      </c>
      <c r="B56" s="151"/>
      <c r="C56" s="152" t="s">
        <v>119</v>
      </c>
      <c r="E56" s="214">
        <v>0.185</v>
      </c>
      <c r="G56" s="141">
        <v>3091666922</v>
      </c>
      <c r="H56" s="141"/>
      <c r="I56" s="141">
        <v>0</v>
      </c>
      <c r="J56" s="141"/>
      <c r="K56" s="141">
        <v>3091666922</v>
      </c>
      <c r="L56" s="141"/>
      <c r="M56" s="141">
        <v>20829343081</v>
      </c>
      <c r="N56" s="141"/>
      <c r="O56" s="141">
        <v>0</v>
      </c>
      <c r="P56" s="141"/>
      <c r="Q56" s="141">
        <v>20829343081</v>
      </c>
      <c r="R56" s="141"/>
      <c r="S56" s="10"/>
      <c r="T56" s="10"/>
      <c r="U56" s="10"/>
      <c r="V56" s="10"/>
      <c r="W56" s="10"/>
      <c r="X56" s="10"/>
    </row>
    <row r="57" spans="1:24" s="7" customFormat="1" ht="30.75" customHeight="1">
      <c r="A57" s="131" t="s">
        <v>98</v>
      </c>
      <c r="B57" s="151"/>
      <c r="C57" s="152" t="s">
        <v>99</v>
      </c>
      <c r="E57" s="214">
        <v>0.15</v>
      </c>
      <c r="G57" s="232">
        <v>0</v>
      </c>
      <c r="H57" s="141"/>
      <c r="I57" s="232">
        <v>0</v>
      </c>
      <c r="J57" s="141"/>
      <c r="K57" s="232">
        <v>0</v>
      </c>
      <c r="L57" s="141"/>
      <c r="M57" s="232">
        <v>1342418150</v>
      </c>
      <c r="N57" s="141"/>
      <c r="O57" s="232">
        <v>0</v>
      </c>
      <c r="P57" s="141"/>
      <c r="Q57" s="232">
        <v>1342418150</v>
      </c>
      <c r="R57" s="163"/>
      <c r="S57" s="10"/>
      <c r="T57" s="10"/>
      <c r="U57" s="10"/>
      <c r="V57" s="10"/>
      <c r="W57" s="10"/>
      <c r="X57" s="10"/>
    </row>
    <row r="58" spans="1:24" s="7" customFormat="1" ht="30.75" customHeight="1" thickBot="1">
      <c r="A58" s="131"/>
      <c r="B58" s="151"/>
      <c r="C58" s="152"/>
      <c r="E58" s="214"/>
      <c r="G58" s="231">
        <f>SUM(G7:G57)</f>
        <v>42916338764.999992</v>
      </c>
      <c r="H58" s="141"/>
      <c r="I58" s="231">
        <f>SUM(I7:I57)</f>
        <v>-58159704</v>
      </c>
      <c r="J58" s="141"/>
      <c r="K58" s="231">
        <f>SUM(K7:K57)</f>
        <v>42858179060.999992</v>
      </c>
      <c r="L58" s="141"/>
      <c r="M58" s="231">
        <f>SUM(M7:M57)</f>
        <v>179689491988</v>
      </c>
      <c r="N58" s="141"/>
      <c r="O58" s="231">
        <f>SUM(O7:O57)</f>
        <v>-58159704</v>
      </c>
      <c r="P58" s="141" t="e">
        <f>SUM(#REF!)</f>
        <v>#REF!</v>
      </c>
      <c r="Q58" s="231">
        <f>SUM(Q7:Q57)</f>
        <v>179631332284</v>
      </c>
      <c r="R58" s="163"/>
      <c r="S58" s="10"/>
      <c r="T58" s="10"/>
      <c r="U58" s="10"/>
      <c r="V58" s="10"/>
      <c r="W58" s="10"/>
      <c r="X58" s="10"/>
    </row>
    <row r="59" spans="1:24" ht="30.75" customHeight="1" thickTop="1">
      <c r="H59" s="7"/>
      <c r="J59" s="7"/>
      <c r="L59" s="7"/>
      <c r="N59" s="7"/>
    </row>
    <row r="60" spans="1:24" ht="30.75" customHeight="1">
      <c r="G60" s="212"/>
      <c r="H60" s="7"/>
      <c r="J60" s="7"/>
      <c r="L60" s="7"/>
      <c r="N60" s="7"/>
    </row>
    <row r="61" spans="1:24" s="163" customFormat="1" ht="30.75" customHeight="1">
      <c r="G61" s="142"/>
      <c r="I61" s="142"/>
      <c r="M61" s="142"/>
      <c r="O61" s="142"/>
    </row>
    <row r="62" spans="1:24" s="163" customFormat="1" ht="30.75" customHeight="1">
      <c r="G62" s="142"/>
      <c r="I62" s="142"/>
      <c r="M62" s="142"/>
      <c r="O62" s="142"/>
    </row>
    <row r="63" spans="1:24" s="163" customFormat="1" ht="30.75" customHeight="1">
      <c r="G63" s="264"/>
      <c r="I63" s="264"/>
      <c r="K63" s="264"/>
      <c r="M63" s="264"/>
      <c r="O63" s="264"/>
      <c r="Q63" s="264"/>
    </row>
    <row r="64" spans="1:24" s="163" customFormat="1" ht="30.75" customHeight="1">
      <c r="G64" s="142"/>
      <c r="I64" s="142"/>
      <c r="K64" s="142"/>
      <c r="M64" s="142"/>
      <c r="O64" s="142"/>
      <c r="Q64" s="142"/>
    </row>
    <row r="65" spans="7:18" s="163" customFormat="1" ht="30.75" customHeight="1">
      <c r="G65" s="140"/>
    </row>
    <row r="66" spans="7:18" ht="30.75" customHeight="1">
      <c r="K66" s="133"/>
      <c r="Q66" s="133"/>
      <c r="R66" s="133"/>
    </row>
    <row r="67" spans="7:18" ht="30.75" customHeight="1">
      <c r="G67" s="133"/>
      <c r="I67" s="133"/>
      <c r="K67" s="133"/>
      <c r="M67" s="133"/>
    </row>
    <row r="68" spans="7:18" ht="30.75" customHeight="1">
      <c r="K68" s="133"/>
      <c r="Q68" s="133"/>
      <c r="R68" s="133"/>
    </row>
    <row r="69" spans="7:18" ht="30.75" customHeight="1">
      <c r="K69" s="133"/>
      <c r="Q69" s="133"/>
      <c r="R69" s="133"/>
    </row>
  </sheetData>
  <autoFilter ref="A6:Q57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K20" sqref="K20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27" t="s">
        <v>90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22.5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ht="22.5">
      <c r="A3" s="327" t="s">
        <v>218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19" ht="22.5">
      <c r="A4" s="328" t="s">
        <v>76</v>
      </c>
      <c r="B4" s="328"/>
      <c r="C4" s="328"/>
      <c r="D4" s="328"/>
      <c r="E4" s="328"/>
      <c r="F4" s="328"/>
      <c r="G4" s="328"/>
      <c r="H4" s="328"/>
      <c r="I4" s="329"/>
      <c r="J4" s="329"/>
      <c r="K4" s="329"/>
      <c r="L4" s="329"/>
      <c r="M4" s="329"/>
      <c r="N4" s="329"/>
      <c r="O4" s="329"/>
      <c r="P4" s="329"/>
      <c r="Q4" s="328"/>
      <c r="R4" s="328"/>
      <c r="S4" s="328"/>
    </row>
    <row r="6" spans="1:19" ht="18.75">
      <c r="C6" s="325" t="s">
        <v>77</v>
      </c>
      <c r="D6" s="326"/>
      <c r="E6" s="326"/>
      <c r="F6" s="326"/>
      <c r="G6" s="326"/>
      <c r="I6" s="325" t="s">
        <v>78</v>
      </c>
      <c r="J6" s="326"/>
      <c r="K6" s="326"/>
      <c r="L6" s="326"/>
      <c r="M6" s="326"/>
      <c r="O6" s="325" t="s">
        <v>263</v>
      </c>
      <c r="P6" s="326"/>
      <c r="Q6" s="326"/>
      <c r="R6" s="326"/>
      <c r="S6" s="326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9"/>
  <sheetViews>
    <sheetView rightToLeft="1" view="pageBreakPreview" zoomScale="90" zoomScaleNormal="100" zoomScaleSheetLayoutView="90" workbookViewId="0">
      <selection activeCell="E22" sqref="E22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70" customWidth="1"/>
    <col min="6" max="6" width="0.5703125" style="170" customWidth="1"/>
    <col min="7" max="7" width="24.42578125" style="170" bestFit="1" customWidth="1"/>
    <col min="8" max="8" width="0.85546875" style="170" customWidth="1"/>
    <col min="9" max="9" width="22" style="171" customWidth="1"/>
    <col min="10" max="10" width="0.5703125" style="171" customWidth="1"/>
    <col min="11" max="11" width="19" style="171" customWidth="1"/>
    <col min="12" max="12" width="0.42578125" style="171" customWidth="1"/>
    <col min="13" max="13" width="26.28515625" style="171" bestFit="1" customWidth="1"/>
    <col min="14" max="14" width="0.42578125" style="171" customWidth="1"/>
    <col min="15" max="15" width="24.28515625" style="171" bestFit="1" customWidth="1"/>
    <col min="16" max="16" width="0.5703125" style="171" customWidth="1"/>
    <col min="17" max="17" width="24.28515625" style="171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27" t="s">
        <v>90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23" ht="22.5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23" ht="22.5">
      <c r="A3" s="327" t="str">
        <f>' سهام'!A3:W3</f>
        <v>برای ماه منتهی به 1401/09/30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23" ht="22.5">
      <c r="A4" s="328" t="s">
        <v>64</v>
      </c>
      <c r="B4" s="328"/>
      <c r="C4" s="328"/>
      <c r="D4" s="328"/>
      <c r="E4" s="328"/>
      <c r="F4" s="328"/>
      <c r="G4" s="328"/>
      <c r="H4" s="328"/>
      <c r="I4" s="328"/>
      <c r="J4" s="335"/>
      <c r="K4" s="335"/>
      <c r="L4" s="335"/>
      <c r="M4" s="335"/>
      <c r="N4" s="335"/>
      <c r="O4" s="335"/>
      <c r="P4" s="335"/>
      <c r="Q4" s="335"/>
    </row>
    <row r="5" spans="1:23" ht="15.75" customHeight="1" thickBot="1">
      <c r="A5" s="7"/>
      <c r="B5" s="7"/>
      <c r="C5" s="333" t="s">
        <v>261</v>
      </c>
      <c r="D5" s="333"/>
      <c r="E5" s="333"/>
      <c r="F5" s="333"/>
      <c r="G5" s="333"/>
      <c r="H5" s="333"/>
      <c r="I5" s="333"/>
      <c r="J5" s="27"/>
      <c r="K5" s="334" t="s">
        <v>264</v>
      </c>
      <c r="L5" s="334"/>
      <c r="M5" s="334"/>
      <c r="N5" s="334"/>
      <c r="O5" s="334"/>
      <c r="P5" s="334"/>
      <c r="Q5" s="334"/>
    </row>
    <row r="6" spans="1:23" ht="22.5" thickBot="1">
      <c r="A6" s="157" t="s">
        <v>38</v>
      </c>
      <c r="B6" s="157"/>
      <c r="C6" s="206" t="s">
        <v>3</v>
      </c>
      <c r="D6" s="157"/>
      <c r="E6" s="207" t="s">
        <v>45</v>
      </c>
      <c r="F6" s="158"/>
      <c r="G6" s="208" t="s">
        <v>42</v>
      </c>
      <c r="H6" s="158"/>
      <c r="I6" s="204" t="s">
        <v>46</v>
      </c>
      <c r="J6" s="27"/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46</v>
      </c>
    </row>
    <row r="7" spans="1:23" ht="21.75">
      <c r="A7" s="160" t="s">
        <v>96</v>
      </c>
      <c r="B7" s="161"/>
      <c r="C7" s="162">
        <v>0</v>
      </c>
      <c r="D7" s="161"/>
      <c r="E7" s="162">
        <v>0</v>
      </c>
      <c r="F7" s="141"/>
      <c r="G7" s="163">
        <v>0</v>
      </c>
      <c r="H7" s="141"/>
      <c r="I7" s="141">
        <v>0</v>
      </c>
      <c r="J7" s="164"/>
      <c r="K7" s="162">
        <v>15000</v>
      </c>
      <c r="L7" s="161"/>
      <c r="M7" s="162">
        <v>14287221907</v>
      </c>
      <c r="N7" s="141"/>
      <c r="O7" s="163">
        <v>-14104055895</v>
      </c>
      <c r="P7" s="165"/>
      <c r="Q7" s="141">
        <f t="shared" ref="Q7:Q12" si="0">M7+O7</f>
        <v>183166012</v>
      </c>
      <c r="R7" s="224"/>
      <c r="S7" s="224"/>
      <c r="T7" s="212"/>
      <c r="U7" s="156"/>
      <c r="V7" s="212"/>
      <c r="W7" s="156"/>
    </row>
    <row r="8" spans="1:23" ht="21.75">
      <c r="A8" s="160" t="s">
        <v>106</v>
      </c>
      <c r="B8" s="161"/>
      <c r="C8" s="162">
        <v>0</v>
      </c>
      <c r="D8" s="161"/>
      <c r="E8" s="162">
        <v>0</v>
      </c>
      <c r="F8" s="141"/>
      <c r="G8" s="163">
        <v>0</v>
      </c>
      <c r="H8" s="141"/>
      <c r="I8" s="141">
        <v>0</v>
      </c>
      <c r="J8" s="164"/>
      <c r="K8" s="162">
        <v>84732</v>
      </c>
      <c r="L8" s="161"/>
      <c r="M8" s="162">
        <v>83090630896</v>
      </c>
      <c r="N8" s="141"/>
      <c r="O8" s="163">
        <v>-82819899252</v>
      </c>
      <c r="P8" s="165"/>
      <c r="Q8" s="141">
        <f t="shared" si="0"/>
        <v>270731644</v>
      </c>
      <c r="T8" s="212"/>
      <c r="U8" s="156"/>
      <c r="V8" s="212"/>
      <c r="W8" s="156"/>
    </row>
    <row r="9" spans="1:23" ht="21.75">
      <c r="A9" s="160" t="s">
        <v>107</v>
      </c>
      <c r="B9" s="161"/>
      <c r="C9" s="162">
        <v>0</v>
      </c>
      <c r="D9" s="161"/>
      <c r="E9" s="162">
        <v>0</v>
      </c>
      <c r="F9" s="141"/>
      <c r="G9" s="163">
        <v>0</v>
      </c>
      <c r="H9" s="141"/>
      <c r="I9" s="141">
        <v>0</v>
      </c>
      <c r="J9" s="164"/>
      <c r="K9" s="162">
        <v>99342</v>
      </c>
      <c r="L9" s="161"/>
      <c r="M9" s="162">
        <v>95873912831</v>
      </c>
      <c r="N9" s="141"/>
      <c r="O9" s="163">
        <v>-95543669134</v>
      </c>
      <c r="P9" s="165"/>
      <c r="Q9" s="141">
        <f t="shared" si="0"/>
        <v>330243697</v>
      </c>
      <c r="T9" s="212"/>
      <c r="U9" s="156"/>
      <c r="V9" s="212"/>
      <c r="W9" s="156"/>
    </row>
    <row r="10" spans="1:23" ht="21.75">
      <c r="A10" s="160" t="s">
        <v>265</v>
      </c>
      <c r="B10" s="161"/>
      <c r="C10" s="162">
        <v>30000</v>
      </c>
      <c r="D10" s="161"/>
      <c r="E10" s="162">
        <v>26760050869</v>
      </c>
      <c r="F10" s="141"/>
      <c r="G10" s="163">
        <v>-26704839375</v>
      </c>
      <c r="H10" s="141"/>
      <c r="I10" s="141">
        <v>55211494</v>
      </c>
      <c r="J10" s="164"/>
      <c r="K10" s="162">
        <v>30000</v>
      </c>
      <c r="L10" s="161"/>
      <c r="M10" s="162">
        <v>26760050869</v>
      </c>
      <c r="N10" s="141"/>
      <c r="O10" s="163">
        <v>-26704839375</v>
      </c>
      <c r="P10" s="165"/>
      <c r="Q10" s="141">
        <f t="shared" si="0"/>
        <v>55211494</v>
      </c>
      <c r="T10" s="212"/>
      <c r="U10" s="156"/>
      <c r="V10" s="212"/>
      <c r="W10" s="156"/>
    </row>
    <row r="11" spans="1:23" ht="23.25" customHeight="1">
      <c r="A11" s="160" t="s">
        <v>100</v>
      </c>
      <c r="B11" s="161"/>
      <c r="C11" s="162">
        <v>0</v>
      </c>
      <c r="D11" s="161"/>
      <c r="E11" s="162">
        <v>0</v>
      </c>
      <c r="F11" s="141"/>
      <c r="G11" s="163">
        <v>0</v>
      </c>
      <c r="H11" s="141"/>
      <c r="I11" s="141">
        <v>0</v>
      </c>
      <c r="J11" s="164"/>
      <c r="K11" s="162">
        <v>510000</v>
      </c>
      <c r="L11" s="161"/>
      <c r="M11" s="162">
        <v>512743248549</v>
      </c>
      <c r="N11" s="141"/>
      <c r="O11" s="163">
        <v>-510092437500</v>
      </c>
      <c r="P11" s="165"/>
      <c r="Q11" s="141">
        <f t="shared" si="0"/>
        <v>2650811049</v>
      </c>
      <c r="T11" s="212"/>
      <c r="U11" s="156"/>
      <c r="V11" s="212"/>
      <c r="W11" s="156"/>
    </row>
    <row r="12" spans="1:23" ht="21.75">
      <c r="A12" s="160" t="s">
        <v>98</v>
      </c>
      <c r="B12" s="161"/>
      <c r="C12" s="162">
        <v>0</v>
      </c>
      <c r="D12" s="161"/>
      <c r="E12" s="162">
        <v>0</v>
      </c>
      <c r="F12" s="141"/>
      <c r="G12" s="163">
        <v>0</v>
      </c>
      <c r="H12" s="141"/>
      <c r="I12" s="141">
        <v>0</v>
      </c>
      <c r="J12" s="164"/>
      <c r="K12" s="162">
        <v>65000</v>
      </c>
      <c r="L12" s="161"/>
      <c r="M12" s="162">
        <v>64973216637</v>
      </c>
      <c r="N12" s="141"/>
      <c r="O12" s="163">
        <v>-64621710562</v>
      </c>
      <c r="P12" s="165"/>
      <c r="Q12" s="141">
        <f t="shared" si="0"/>
        <v>351506075</v>
      </c>
      <c r="T12" s="212"/>
      <c r="U12" s="156"/>
      <c r="V12" s="212"/>
      <c r="W12" s="156"/>
    </row>
    <row r="13" spans="1:23" ht="23.25" thickBot="1">
      <c r="E13" s="166">
        <f>SUM(E7:E12)</f>
        <v>26760050869</v>
      </c>
      <c r="F13" s="8"/>
      <c r="G13" s="166">
        <f>SUM(G7:G12)</f>
        <v>-26704839375</v>
      </c>
      <c r="H13" s="8"/>
      <c r="I13" s="166">
        <f>SUM(I7:I12)</f>
        <v>55211494</v>
      </c>
      <c r="J13" s="8"/>
      <c r="K13" s="8"/>
      <c r="L13" s="8"/>
      <c r="M13" s="166">
        <f>SUM(M7:M12)</f>
        <v>797728281689</v>
      </c>
      <c r="N13" s="8"/>
      <c r="O13" s="166">
        <f>SUM(O7:O12)</f>
        <v>-793886611718</v>
      </c>
      <c r="P13" s="8"/>
      <c r="Q13" s="166">
        <f>SUM(Q7:Q12)</f>
        <v>3841669971</v>
      </c>
      <c r="T13" s="210"/>
      <c r="V13" s="210"/>
    </row>
    <row r="14" spans="1:23" ht="23.25" thickTop="1">
      <c r="E14" s="167"/>
      <c r="F14" s="8"/>
      <c r="G14" s="167"/>
      <c r="H14" s="8"/>
      <c r="I14" s="167"/>
      <c r="J14" s="8"/>
      <c r="K14" s="8"/>
      <c r="L14" s="8"/>
      <c r="M14" s="167"/>
      <c r="N14" s="8"/>
      <c r="O14" s="167"/>
      <c r="P14" s="8"/>
      <c r="Q14" s="167"/>
      <c r="V14" s="210"/>
    </row>
    <row r="15" spans="1:23" ht="10.5" customHeight="1">
      <c r="A15" s="7"/>
      <c r="B15" s="7"/>
      <c r="C15" s="7"/>
      <c r="D15" s="7"/>
      <c r="E15" s="142"/>
      <c r="F15" s="142"/>
      <c r="G15" s="142"/>
      <c r="H15" s="142"/>
      <c r="I15" s="27"/>
      <c r="J15" s="27"/>
      <c r="K15" s="27"/>
      <c r="L15" s="27"/>
      <c r="M15" s="27"/>
      <c r="N15" s="27"/>
      <c r="O15" s="27"/>
      <c r="P15" s="27"/>
      <c r="Q15" s="27"/>
    </row>
    <row r="16" spans="1:23" ht="21.75">
      <c r="A16" s="330" t="s">
        <v>44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2"/>
      <c r="V16" s="156"/>
    </row>
    <row r="17" spans="1:17" ht="6" customHeight="1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18" customHeight="1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</row>
    <row r="19" spans="1:17" ht="24">
      <c r="I19" s="172"/>
      <c r="O19" s="172"/>
      <c r="P19" s="172"/>
      <c r="Q19" s="172"/>
    </row>
    <row r="20" spans="1:17" s="172" customFormat="1" ht="24"/>
    <row r="21" spans="1:17" s="172" customFormat="1" ht="24"/>
    <row r="22" spans="1:17" s="172" customFormat="1" ht="24"/>
    <row r="23" spans="1:17" s="172" customFormat="1" ht="24"/>
    <row r="24" spans="1:17" s="172" customFormat="1" ht="24"/>
    <row r="25" spans="1:17" s="172" customFormat="1" ht="24"/>
    <row r="26" spans="1:17" s="172" customFormat="1" ht="24"/>
    <row r="27" spans="1:17" s="172" customFormat="1" ht="24"/>
    <row r="28" spans="1:17" s="172" customFormat="1" ht="24"/>
    <row r="29" spans="1:17" s="172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6:Q16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7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6"/>
  <sheetViews>
    <sheetView rightToLeft="1" view="pageBreakPreview" zoomScale="85" zoomScaleNormal="100" zoomScaleSheetLayoutView="85" workbookViewId="0">
      <selection activeCell="I18" sqref="I18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5.7109375" style="27" bestFit="1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5.7109375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27" t="s">
        <v>90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9" ht="22.5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9" ht="22.5">
      <c r="A3" s="327" t="str">
        <f>' سهام'!A3:W3</f>
        <v>برای ماه منتهی به 1401/09/30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9">
      <c r="A4" s="310" t="s">
        <v>63</v>
      </c>
      <c r="B4" s="310"/>
      <c r="C4" s="310"/>
      <c r="D4" s="310"/>
      <c r="E4" s="310"/>
      <c r="F4" s="310"/>
      <c r="G4" s="310"/>
      <c r="H4" s="310"/>
    </row>
    <row r="5" spans="1:19" ht="16.5" customHeight="1" thickBot="1">
      <c r="A5" s="10"/>
      <c r="B5" s="10"/>
      <c r="C5" s="339" t="s">
        <v>261</v>
      </c>
      <c r="D5" s="339"/>
      <c r="E5" s="339"/>
      <c r="F5" s="339"/>
      <c r="G5" s="339"/>
      <c r="H5" s="339"/>
      <c r="I5" s="339"/>
      <c r="K5" s="334" t="s">
        <v>262</v>
      </c>
      <c r="L5" s="334"/>
      <c r="M5" s="334"/>
      <c r="N5" s="334"/>
      <c r="O5" s="334"/>
      <c r="P5" s="334"/>
      <c r="Q5" s="334"/>
    </row>
    <row r="6" spans="1:19" ht="27" customHeight="1" thickBot="1">
      <c r="A6" s="14" t="s">
        <v>38</v>
      </c>
      <c r="B6" s="14"/>
      <c r="C6" s="203" t="s">
        <v>3</v>
      </c>
      <c r="D6" s="159"/>
      <c r="E6" s="204" t="s">
        <v>21</v>
      </c>
      <c r="F6" s="159"/>
      <c r="G6" s="203" t="s">
        <v>42</v>
      </c>
      <c r="H6" s="159"/>
      <c r="I6" s="205" t="s">
        <v>43</v>
      </c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43</v>
      </c>
    </row>
    <row r="7" spans="1:19" ht="27" customHeight="1">
      <c r="A7" s="14" t="s">
        <v>117</v>
      </c>
      <c r="B7" s="14"/>
      <c r="C7" s="233">
        <v>200000</v>
      </c>
      <c r="D7" s="159"/>
      <c r="E7" s="234">
        <v>131049010238</v>
      </c>
      <c r="F7" s="159"/>
      <c r="G7" s="233">
        <f>I7-E7</f>
        <v>-130565697855</v>
      </c>
      <c r="H7" s="159"/>
      <c r="I7" s="234">
        <v>483312383</v>
      </c>
      <c r="K7" s="233">
        <v>200000</v>
      </c>
      <c r="L7" s="159"/>
      <c r="M7" s="234">
        <v>149727497855</v>
      </c>
      <c r="N7" s="159"/>
      <c r="O7" s="233">
        <f>Q7-M7</f>
        <v>-146822537617</v>
      </c>
      <c r="P7" s="159"/>
      <c r="Q7" s="234">
        <v>2904960238</v>
      </c>
    </row>
    <row r="8" spans="1:19" ht="27" customHeight="1">
      <c r="A8" s="14" t="s">
        <v>221</v>
      </c>
      <c r="B8" s="14"/>
      <c r="C8" s="233">
        <v>100000</v>
      </c>
      <c r="D8" s="159"/>
      <c r="E8" s="234">
        <v>99981814065</v>
      </c>
      <c r="F8" s="159"/>
      <c r="G8" s="233">
        <f>I8-E8</f>
        <v>-99663800000</v>
      </c>
      <c r="H8" s="159"/>
      <c r="I8" s="234">
        <v>318014065</v>
      </c>
      <c r="K8" s="233">
        <v>100000</v>
      </c>
      <c r="L8" s="159"/>
      <c r="M8" s="234">
        <v>99981814065</v>
      </c>
      <c r="N8" s="159"/>
      <c r="O8" s="233">
        <f>Q8-M8</f>
        <v>-99663800000</v>
      </c>
      <c r="P8" s="159"/>
      <c r="Q8" s="234">
        <v>318014065</v>
      </c>
    </row>
    <row r="9" spans="1:19" ht="27" customHeight="1">
      <c r="A9" s="14" t="s">
        <v>220</v>
      </c>
      <c r="B9" s="14"/>
      <c r="C9" s="233">
        <v>175000</v>
      </c>
      <c r="D9" s="159"/>
      <c r="E9" s="234">
        <v>169752476787</v>
      </c>
      <c r="F9" s="159"/>
      <c r="G9" s="233">
        <f t="shared" ref="G9" si="0">I9-E9</f>
        <v>-169655744529</v>
      </c>
      <c r="H9" s="159"/>
      <c r="I9" s="234">
        <v>96732258</v>
      </c>
      <c r="K9" s="233">
        <v>175000</v>
      </c>
      <c r="L9" s="159"/>
      <c r="M9" s="234">
        <v>169752476787</v>
      </c>
      <c r="N9" s="159"/>
      <c r="O9" s="233">
        <f t="shared" ref="O9" si="1">Q9-M9</f>
        <v>-169655744529</v>
      </c>
      <c r="P9" s="159"/>
      <c r="Q9" s="234">
        <v>96732258</v>
      </c>
    </row>
    <row r="10" spans="1:19">
      <c r="A10" s="194" t="s">
        <v>168</v>
      </c>
      <c r="C10" s="234">
        <v>550000</v>
      </c>
      <c r="D10" s="141"/>
      <c r="E10" s="234">
        <v>549765984129</v>
      </c>
      <c r="F10" s="141"/>
      <c r="G10" s="233">
        <f>I10-E10</f>
        <v>-547761597488</v>
      </c>
      <c r="H10" s="141"/>
      <c r="I10" s="234">
        <v>2004386641</v>
      </c>
      <c r="J10" s="141"/>
      <c r="K10" s="234">
        <v>550000</v>
      </c>
      <c r="L10" s="141"/>
      <c r="M10" s="234">
        <v>549766347488</v>
      </c>
      <c r="N10" s="141"/>
      <c r="O10" s="233">
        <f>Q10-M10</f>
        <v>-546123963359</v>
      </c>
      <c r="P10" s="141"/>
      <c r="Q10" s="234">
        <v>3642384129</v>
      </c>
      <c r="R10" s="135"/>
      <c r="S10" s="156"/>
    </row>
    <row r="11" spans="1:19" ht="23.25" thickBot="1">
      <c r="A11" s="10" t="s">
        <v>2</v>
      </c>
      <c r="B11" s="10"/>
      <c r="C11" s="10"/>
      <c r="D11" s="10"/>
      <c r="E11" s="174">
        <f>SUM(E7:E10)</f>
        <v>950549285219</v>
      </c>
      <c r="F11" s="175"/>
      <c r="G11" s="174">
        <f>SUM(G7:G10)</f>
        <v>-947646839872</v>
      </c>
      <c r="H11" s="175"/>
      <c r="I11" s="174">
        <f>SUM(I7:I10)</f>
        <v>2902445347</v>
      </c>
      <c r="J11" s="175"/>
      <c r="K11" s="10"/>
      <c r="L11" s="175"/>
      <c r="M11" s="174">
        <f>SUM(M7:M10)</f>
        <v>969228136195</v>
      </c>
      <c r="N11" s="175"/>
      <c r="O11" s="174">
        <f>SUM(O7:O10)</f>
        <v>-962266045505</v>
      </c>
      <c r="P11" s="175"/>
      <c r="Q11" s="174">
        <f>SUM(Q7:Q10)</f>
        <v>6962090690</v>
      </c>
      <c r="R11" s="156"/>
    </row>
    <row r="12" spans="1:19" ht="7.5" customHeight="1" thickTop="1">
      <c r="A12" s="10"/>
      <c r="B12" s="10"/>
    </row>
    <row r="13" spans="1:19" ht="24.75" customHeight="1">
      <c r="A13" s="336" t="s">
        <v>44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8"/>
    </row>
    <row r="14" spans="1:19">
      <c r="Q14" s="169"/>
    </row>
    <row r="15" spans="1:19" s="176" customFormat="1" ht="24">
      <c r="I15" s="141"/>
      <c r="J15" s="171"/>
      <c r="K15" s="171"/>
      <c r="L15" s="171"/>
      <c r="M15" s="171"/>
      <c r="N15" s="171"/>
      <c r="O15" s="171"/>
      <c r="P15" s="171"/>
      <c r="Q15" s="141"/>
    </row>
    <row r="16" spans="1:19">
      <c r="A16" s="13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ht="24">
      <c r="A17" s="131"/>
      <c r="C17" s="141"/>
      <c r="D17" s="141"/>
      <c r="E17" s="141"/>
      <c r="F17" s="141"/>
      <c r="G17" s="141"/>
      <c r="H17" s="141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s="176" customFormat="1" ht="24"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176" customFormat="1" ht="24.75">
      <c r="G19" s="135"/>
      <c r="J19" s="172"/>
      <c r="K19" s="172"/>
      <c r="L19" s="172"/>
      <c r="M19" s="172"/>
      <c r="N19" s="172"/>
      <c r="O19" s="172"/>
      <c r="P19" s="172"/>
      <c r="Q19" s="173"/>
    </row>
    <row r="20" spans="1:17" s="176" customFormat="1" ht="24">
      <c r="G20" s="135"/>
      <c r="Q20" s="155"/>
    </row>
    <row r="21" spans="1:17" s="176" customFormat="1" ht="24"/>
    <row r="22" spans="1:17" s="176" customFormat="1" ht="24"/>
    <row r="23" spans="1:17" s="176" customFormat="1" ht="24">
      <c r="I23" s="212"/>
    </row>
    <row r="24" spans="1:17" s="176" customFormat="1" ht="24">
      <c r="M24" s="212"/>
    </row>
    <row r="25" spans="1:17" s="176" customFormat="1" ht="30.75">
      <c r="E25" s="113"/>
    </row>
    <row r="26" spans="1:17" s="176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3:Q13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M7" sqref="M7:U7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47" t="s">
        <v>90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1:21" ht="27.75">
      <c r="A2" s="347" t="s">
        <v>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</row>
    <row r="3" spans="1:21" ht="27.75">
      <c r="A3" s="347" t="str">
        <f>' سهام'!A3:W3</f>
        <v>برای ماه منتهی به 1401/09/30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</row>
    <row r="5" spans="1:21" s="61" customFormat="1" ht="24.75">
      <c r="A5" s="303" t="s">
        <v>28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40" t="s">
        <v>280</v>
      </c>
      <c r="D7" s="340"/>
      <c r="E7" s="340"/>
      <c r="F7" s="340"/>
      <c r="G7" s="340"/>
      <c r="H7" s="340"/>
      <c r="I7" s="340"/>
      <c r="J7" s="340"/>
      <c r="K7" s="340"/>
      <c r="L7" s="24"/>
      <c r="M7" s="340" t="s">
        <v>262</v>
      </c>
      <c r="N7" s="340"/>
      <c r="O7" s="340"/>
      <c r="P7" s="340"/>
      <c r="Q7" s="340"/>
      <c r="R7" s="340"/>
      <c r="S7" s="340"/>
      <c r="T7" s="340"/>
      <c r="U7" s="340"/>
    </row>
    <row r="8" spans="1:21" s="38" customFormat="1" ht="24.75" customHeight="1">
      <c r="A8" s="341" t="s">
        <v>24</v>
      </c>
      <c r="B8" s="341"/>
      <c r="C8" s="348" t="s">
        <v>12</v>
      </c>
      <c r="D8" s="343"/>
      <c r="E8" s="350" t="s">
        <v>13</v>
      </c>
      <c r="F8" s="344"/>
      <c r="G8" s="350" t="s">
        <v>14</v>
      </c>
      <c r="H8" s="356"/>
      <c r="I8" s="352" t="s">
        <v>2</v>
      </c>
      <c r="J8" s="352"/>
      <c r="K8" s="352"/>
      <c r="L8" s="341"/>
      <c r="M8" s="348" t="s">
        <v>12</v>
      </c>
      <c r="N8" s="353"/>
      <c r="O8" s="350" t="s">
        <v>13</v>
      </c>
      <c r="P8" s="344"/>
      <c r="Q8" s="350" t="s">
        <v>14</v>
      </c>
      <c r="R8" s="344"/>
      <c r="S8" s="352" t="s">
        <v>2</v>
      </c>
      <c r="T8" s="352"/>
      <c r="U8" s="352"/>
    </row>
    <row r="9" spans="1:21" s="38" customFormat="1" ht="6" customHeight="1" thickBot="1">
      <c r="A9" s="341"/>
      <c r="B9" s="341"/>
      <c r="C9" s="349"/>
      <c r="D9" s="341"/>
      <c r="E9" s="351"/>
      <c r="F9" s="345"/>
      <c r="G9" s="351"/>
      <c r="H9" s="357"/>
      <c r="I9" s="340"/>
      <c r="J9" s="340"/>
      <c r="K9" s="340"/>
      <c r="L9" s="341"/>
      <c r="M9" s="349"/>
      <c r="N9" s="354"/>
      <c r="O9" s="351"/>
      <c r="P9" s="345"/>
      <c r="Q9" s="351"/>
      <c r="R9" s="345"/>
      <c r="S9" s="340"/>
      <c r="T9" s="340"/>
      <c r="U9" s="340"/>
    </row>
    <row r="10" spans="1:21" s="38" customFormat="1" ht="42.75" customHeight="1" thickBot="1">
      <c r="A10" s="342"/>
      <c r="B10" s="341"/>
      <c r="C10" s="72" t="s">
        <v>60</v>
      </c>
      <c r="D10" s="341"/>
      <c r="E10" s="73" t="s">
        <v>61</v>
      </c>
      <c r="F10" s="346"/>
      <c r="G10" s="73" t="s">
        <v>62</v>
      </c>
      <c r="H10" s="357"/>
      <c r="I10" s="25" t="s">
        <v>6</v>
      </c>
      <c r="J10" s="25"/>
      <c r="K10" s="71" t="s">
        <v>19</v>
      </c>
      <c r="L10" s="341"/>
      <c r="M10" s="72" t="s">
        <v>60</v>
      </c>
      <c r="N10" s="355"/>
      <c r="O10" s="73" t="s">
        <v>61</v>
      </c>
      <c r="P10" s="346"/>
      <c r="Q10" s="73" t="s">
        <v>62</v>
      </c>
      <c r="R10" s="346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B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T27"/>
  <sheetViews>
    <sheetView rightToLeft="1" view="pageBreakPreview" zoomScale="90" zoomScaleNormal="100" zoomScaleSheetLayoutView="90" workbookViewId="0">
      <selection activeCell="I22" sqref="I22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0.4257812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27" t="s">
        <v>90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20" ht="18" customHeight="1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20" ht="19.5" customHeight="1">
      <c r="A3" s="327" t="str">
        <f>' سهام'!A3:W3</f>
        <v>برای ماه منتهی به 1401/09/30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20">
      <c r="A4" s="310" t="s">
        <v>29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7"/>
      <c r="B6" s="178"/>
      <c r="C6" s="362" t="s">
        <v>261</v>
      </c>
      <c r="D6" s="362"/>
      <c r="E6" s="362"/>
      <c r="F6" s="362"/>
      <c r="G6" s="362"/>
      <c r="H6" s="362"/>
      <c r="I6" s="362"/>
      <c r="J6" s="126"/>
      <c r="K6" s="362" t="s">
        <v>264</v>
      </c>
      <c r="L6" s="362"/>
      <c r="M6" s="362"/>
      <c r="N6" s="362"/>
      <c r="O6" s="362"/>
      <c r="P6" s="362"/>
      <c r="Q6" s="362"/>
    </row>
    <row r="7" spans="1:20" ht="15.75" customHeight="1">
      <c r="A7" s="358"/>
      <c r="B7" s="359"/>
      <c r="C7" s="360" t="s">
        <v>15</v>
      </c>
      <c r="D7" s="360"/>
      <c r="E7" s="360" t="s">
        <v>13</v>
      </c>
      <c r="F7" s="358"/>
      <c r="G7" s="360" t="s">
        <v>14</v>
      </c>
      <c r="H7" s="358"/>
      <c r="I7" s="360" t="s">
        <v>2</v>
      </c>
      <c r="J7" s="179"/>
      <c r="K7" s="360" t="s">
        <v>15</v>
      </c>
      <c r="L7" s="360"/>
      <c r="M7" s="360" t="s">
        <v>13</v>
      </c>
      <c r="N7" s="358"/>
      <c r="O7" s="360" t="s">
        <v>14</v>
      </c>
      <c r="P7" s="358"/>
      <c r="Q7" s="360" t="s">
        <v>2</v>
      </c>
    </row>
    <row r="8" spans="1:20" ht="12" customHeight="1">
      <c r="A8" s="359"/>
      <c r="B8" s="359"/>
      <c r="C8" s="361"/>
      <c r="D8" s="361"/>
      <c r="E8" s="361"/>
      <c r="F8" s="359"/>
      <c r="G8" s="361"/>
      <c r="H8" s="359"/>
      <c r="I8" s="361"/>
      <c r="J8" s="179"/>
      <c r="K8" s="361"/>
      <c r="L8" s="361"/>
      <c r="M8" s="361"/>
      <c r="N8" s="359"/>
      <c r="O8" s="361"/>
      <c r="P8" s="359"/>
      <c r="Q8" s="361"/>
    </row>
    <row r="9" spans="1:20" ht="14.25" customHeight="1" thickBot="1">
      <c r="A9" s="359"/>
      <c r="B9" s="359"/>
      <c r="C9" s="180" t="s">
        <v>66</v>
      </c>
      <c r="D9" s="361"/>
      <c r="E9" s="180" t="s">
        <v>61</v>
      </c>
      <c r="F9" s="359"/>
      <c r="G9" s="180" t="s">
        <v>62</v>
      </c>
      <c r="H9" s="359"/>
      <c r="I9" s="362"/>
      <c r="J9" s="181"/>
      <c r="K9" s="180" t="s">
        <v>66</v>
      </c>
      <c r="L9" s="361"/>
      <c r="M9" s="180" t="s">
        <v>61</v>
      </c>
      <c r="N9" s="359"/>
      <c r="O9" s="180" t="s">
        <v>62</v>
      </c>
      <c r="P9" s="359"/>
      <c r="Q9" s="362"/>
    </row>
    <row r="10" spans="1:20" ht="21" customHeight="1">
      <c r="A10" s="126" t="s">
        <v>265</v>
      </c>
      <c r="B10" s="126"/>
      <c r="C10" s="141">
        <v>0</v>
      </c>
      <c r="D10" s="179"/>
      <c r="E10" s="141">
        <v>0</v>
      </c>
      <c r="F10" s="126"/>
      <c r="G10" s="141">
        <f>'درآمد ناشی ازفروش'!I10</f>
        <v>55211494</v>
      </c>
      <c r="H10" s="126"/>
      <c r="I10" s="141">
        <f>C10+E10+G10</f>
        <v>55211494</v>
      </c>
      <c r="J10" s="181"/>
      <c r="K10" s="141">
        <v>0</v>
      </c>
      <c r="L10" s="179"/>
      <c r="M10" s="141">
        <v>0</v>
      </c>
      <c r="N10" s="126"/>
      <c r="O10" s="141">
        <f>'درآمد ناشی ازفروش'!Q10</f>
        <v>55211494</v>
      </c>
      <c r="P10" s="126"/>
      <c r="Q10" s="141">
        <f>K10+M10+O10</f>
        <v>55211494</v>
      </c>
    </row>
    <row r="11" spans="1:20" ht="21" customHeight="1">
      <c r="A11" s="129" t="s">
        <v>117</v>
      </c>
      <c r="B11" s="8"/>
      <c r="C11" s="141">
        <f>'سود اوراق بهادار و سپرده بانکی'!G56</f>
        <v>3091666922</v>
      </c>
      <c r="D11" s="141"/>
      <c r="E11" s="141">
        <f>'درآمد ناشی از تغییر قیمت اوراق '!I7</f>
        <v>483312383</v>
      </c>
      <c r="F11" s="141"/>
      <c r="G11" s="141">
        <v>0</v>
      </c>
      <c r="H11" s="141"/>
      <c r="I11" s="141">
        <f>C11+E11+G11</f>
        <v>3574979305</v>
      </c>
      <c r="J11" s="141"/>
      <c r="K11" s="141">
        <f>'سود اوراق بهادار و سپرده بانکی'!M56</f>
        <v>20829343081</v>
      </c>
      <c r="L11" s="141"/>
      <c r="M11" s="141">
        <f>'درآمد ناشی از تغییر قیمت اوراق '!Q7</f>
        <v>2904960238</v>
      </c>
      <c r="N11" s="141"/>
      <c r="O11" s="141">
        <v>0</v>
      </c>
      <c r="P11" s="141"/>
      <c r="Q11" s="141">
        <f>K11+M11+O11</f>
        <v>23734303319</v>
      </c>
      <c r="T11" s="153"/>
    </row>
    <row r="12" spans="1:20" ht="21" customHeight="1">
      <c r="A12" s="129" t="s">
        <v>106</v>
      </c>
      <c r="B12" s="8"/>
      <c r="C12" s="141">
        <v>0</v>
      </c>
      <c r="D12" s="141"/>
      <c r="E12" s="141">
        <v>0</v>
      </c>
      <c r="F12" s="141"/>
      <c r="G12" s="141">
        <v>0</v>
      </c>
      <c r="H12" s="141"/>
      <c r="I12" s="141">
        <f t="shared" ref="I12:I19" si="0">C12+E12+G12</f>
        <v>0</v>
      </c>
      <c r="J12" s="141"/>
      <c r="K12" s="141">
        <v>0</v>
      </c>
      <c r="L12" s="141"/>
      <c r="M12" s="141">
        <v>0</v>
      </c>
      <c r="N12" s="141"/>
      <c r="O12" s="141">
        <f>'درآمد ناشی ازفروش'!Q8</f>
        <v>270731644</v>
      </c>
      <c r="P12" s="141"/>
      <c r="Q12" s="141">
        <f t="shared" ref="Q12:Q19" si="1">K12+M12+O12</f>
        <v>270731644</v>
      </c>
      <c r="T12" s="153"/>
    </row>
    <row r="13" spans="1:20" ht="21" customHeight="1">
      <c r="A13" s="129" t="s">
        <v>100</v>
      </c>
      <c r="B13" s="8"/>
      <c r="C13" s="158">
        <f>'سود اوراق بهادار و سپرده بانکی'!G52</f>
        <v>-1</v>
      </c>
      <c r="D13" s="141"/>
      <c r="E13" s="141">
        <v>0</v>
      </c>
      <c r="F13" s="141"/>
      <c r="G13" s="141">
        <v>0</v>
      </c>
      <c r="H13" s="141"/>
      <c r="I13" s="141">
        <f t="shared" si="0"/>
        <v>-1</v>
      </c>
      <c r="J13" s="141"/>
      <c r="K13" s="141">
        <f>'سود اوراق بهادار و سپرده بانکی'!M52</f>
        <v>16073089311</v>
      </c>
      <c r="L13" s="141"/>
      <c r="M13" s="141">
        <v>0</v>
      </c>
      <c r="N13" s="141"/>
      <c r="O13" s="141">
        <f>'درآمد ناشی ازفروش'!Q11</f>
        <v>2650811049</v>
      </c>
      <c r="P13" s="141"/>
      <c r="Q13" s="141">
        <f t="shared" si="1"/>
        <v>18723900360</v>
      </c>
      <c r="T13" s="153"/>
    </row>
    <row r="14" spans="1:20" ht="21" customHeight="1">
      <c r="A14" s="129" t="s">
        <v>107</v>
      </c>
      <c r="B14" s="8"/>
      <c r="C14" s="141">
        <v>0</v>
      </c>
      <c r="D14" s="141"/>
      <c r="E14" s="141">
        <v>0</v>
      </c>
      <c r="F14" s="141"/>
      <c r="G14" s="141">
        <v>0</v>
      </c>
      <c r="H14" s="141"/>
      <c r="I14" s="141">
        <f t="shared" si="0"/>
        <v>0</v>
      </c>
      <c r="J14" s="141"/>
      <c r="K14" s="141">
        <v>0</v>
      </c>
      <c r="L14" s="141"/>
      <c r="M14" s="141">
        <v>0</v>
      </c>
      <c r="N14" s="141"/>
      <c r="O14" s="141">
        <f>'درآمد ناشی ازفروش'!Q9</f>
        <v>330243697</v>
      </c>
      <c r="P14" s="141"/>
      <c r="Q14" s="141">
        <f t="shared" si="1"/>
        <v>330243697</v>
      </c>
      <c r="T14" s="153"/>
    </row>
    <row r="15" spans="1:20" ht="21" customHeight="1">
      <c r="A15" s="129" t="s">
        <v>98</v>
      </c>
      <c r="B15" s="8"/>
      <c r="C15" s="141">
        <f>'سود اوراق بهادار و سپرده بانکی'!G57</f>
        <v>0</v>
      </c>
      <c r="D15" s="141"/>
      <c r="E15" s="141">
        <v>0</v>
      </c>
      <c r="F15" s="141"/>
      <c r="G15" s="141">
        <v>0</v>
      </c>
      <c r="H15" s="141"/>
      <c r="I15" s="141">
        <f t="shared" si="0"/>
        <v>0</v>
      </c>
      <c r="J15" s="141"/>
      <c r="K15" s="141">
        <f>'سود اوراق بهادار و سپرده بانکی'!M57</f>
        <v>1342418150</v>
      </c>
      <c r="L15" s="141"/>
      <c r="M15" s="141">
        <v>0</v>
      </c>
      <c r="N15" s="141"/>
      <c r="O15" s="141">
        <f>'درآمد ناشی ازفروش'!Q12</f>
        <v>351506075</v>
      </c>
      <c r="P15" s="141"/>
      <c r="Q15" s="141">
        <f t="shared" si="1"/>
        <v>1693924225</v>
      </c>
      <c r="T15" s="153"/>
    </row>
    <row r="16" spans="1:20" ht="21" customHeight="1">
      <c r="A16" s="129" t="s">
        <v>96</v>
      </c>
      <c r="B16" s="8"/>
      <c r="C16" s="141">
        <v>0</v>
      </c>
      <c r="D16" s="141"/>
      <c r="E16" s="141">
        <v>0</v>
      </c>
      <c r="F16" s="141"/>
      <c r="G16" s="141">
        <v>0</v>
      </c>
      <c r="H16" s="141"/>
      <c r="I16" s="141">
        <f t="shared" si="0"/>
        <v>0</v>
      </c>
      <c r="J16" s="141"/>
      <c r="K16" s="141">
        <v>0</v>
      </c>
      <c r="L16" s="141"/>
      <c r="M16" s="141">
        <v>0</v>
      </c>
      <c r="N16" s="141"/>
      <c r="O16" s="141">
        <f>'درآمد ناشی ازفروش'!Q7</f>
        <v>183166012</v>
      </c>
      <c r="P16" s="141"/>
      <c r="Q16" s="141">
        <f t="shared" si="1"/>
        <v>183166012</v>
      </c>
      <c r="T16" s="153"/>
    </row>
    <row r="17" spans="1:20" ht="21" customHeight="1">
      <c r="A17" s="129" t="s">
        <v>221</v>
      </c>
      <c r="B17" s="8"/>
      <c r="C17" s="141">
        <f>'سود اوراق بهادار و سپرده بانکی'!G55</f>
        <v>1373453440</v>
      </c>
      <c r="D17" s="141"/>
      <c r="E17" s="141">
        <f>'درآمد ناشی از تغییر قیمت اوراق '!I8</f>
        <v>318014065</v>
      </c>
      <c r="F17" s="141"/>
      <c r="G17" s="141">
        <v>0</v>
      </c>
      <c r="H17" s="141"/>
      <c r="I17" s="141">
        <f t="shared" si="0"/>
        <v>1691467505</v>
      </c>
      <c r="J17" s="141"/>
      <c r="K17" s="141">
        <f>'سود اوراق بهادار و سپرده بانکی'!M55</f>
        <v>1373453440</v>
      </c>
      <c r="L17" s="141"/>
      <c r="M17" s="141">
        <f>'درآمد ناشی از تغییر قیمت اوراق '!Q8</f>
        <v>318014065</v>
      </c>
      <c r="N17" s="141"/>
      <c r="O17" s="141">
        <v>0</v>
      </c>
      <c r="P17" s="141"/>
      <c r="Q17" s="141">
        <f t="shared" si="1"/>
        <v>1691467505</v>
      </c>
      <c r="T17" s="153"/>
    </row>
    <row r="18" spans="1:20" ht="21" customHeight="1">
      <c r="A18" s="129" t="s">
        <v>220</v>
      </c>
      <c r="B18" s="8"/>
      <c r="C18" s="141">
        <f>'سود اوراق بهادار و سپرده بانکی'!G54</f>
        <v>134175951</v>
      </c>
      <c r="D18" s="141"/>
      <c r="E18" s="141">
        <f>'درآمد ناشی از تغییر قیمت اوراق '!I9</f>
        <v>96732258</v>
      </c>
      <c r="F18" s="141"/>
      <c r="G18" s="141">
        <v>0</v>
      </c>
      <c r="H18" s="141"/>
      <c r="I18" s="141">
        <f t="shared" si="0"/>
        <v>230908209</v>
      </c>
      <c r="J18" s="141"/>
      <c r="K18" s="141">
        <f>'سود اوراق بهادار و سپرده بانکی'!M54</f>
        <v>134175951</v>
      </c>
      <c r="L18" s="141"/>
      <c r="M18" s="141">
        <f>'درآمد ناشی از تغییر قیمت اوراق '!Q9</f>
        <v>96732258</v>
      </c>
      <c r="N18" s="141"/>
      <c r="O18" s="141">
        <v>0</v>
      </c>
      <c r="P18" s="141"/>
      <c r="Q18" s="141">
        <f t="shared" si="1"/>
        <v>230908209</v>
      </c>
      <c r="T18" s="153"/>
    </row>
    <row r="19" spans="1:20" ht="21" customHeight="1">
      <c r="A19" s="129" t="s">
        <v>168</v>
      </c>
      <c r="B19" s="8"/>
      <c r="C19" s="141">
        <f>'سود اوراق بهادار و سپرده بانکی'!G53</f>
        <v>8112301061</v>
      </c>
      <c r="D19" s="141"/>
      <c r="E19" s="141">
        <f>'درآمد ناشی از تغییر قیمت اوراق '!I10</f>
        <v>2004386641</v>
      </c>
      <c r="F19" s="141"/>
      <c r="G19" s="141">
        <v>0</v>
      </c>
      <c r="H19" s="141"/>
      <c r="I19" s="141">
        <f t="shared" si="0"/>
        <v>10116687702</v>
      </c>
      <c r="J19" s="141"/>
      <c r="K19" s="141">
        <f>'سود اوراق بهادار و سپرده بانکی'!M53</f>
        <v>15202313221</v>
      </c>
      <c r="L19" s="141"/>
      <c r="M19" s="141">
        <f>'درآمد ناشی از تغییر قیمت اوراق '!Q10</f>
        <v>3642384129</v>
      </c>
      <c r="N19" s="141"/>
      <c r="O19" s="141">
        <v>0</v>
      </c>
      <c r="P19" s="141"/>
      <c r="Q19" s="141">
        <f t="shared" si="1"/>
        <v>18844697350</v>
      </c>
      <c r="T19" s="153"/>
    </row>
    <row r="20" spans="1:20" ht="21" customHeight="1" thickBot="1">
      <c r="A20" s="182" t="s">
        <v>2</v>
      </c>
      <c r="B20" s="183"/>
      <c r="C20" s="184">
        <f>SUM(C11:C19)</f>
        <v>12711597373</v>
      </c>
      <c r="D20" s="185">
        <f t="shared" ref="D20:P20" si="2">SUM(D11:D11)</f>
        <v>0</v>
      </c>
      <c r="E20" s="184">
        <f>SUM(E11:E19)</f>
        <v>2902445347</v>
      </c>
      <c r="F20" s="185">
        <f t="shared" si="2"/>
        <v>0</v>
      </c>
      <c r="G20" s="184">
        <f>SUM(G10:G19)</f>
        <v>55211494</v>
      </c>
      <c r="H20" s="185">
        <f t="shared" si="2"/>
        <v>0</v>
      </c>
      <c r="I20" s="184">
        <f>SUM(I10:I19)</f>
        <v>15669254214</v>
      </c>
      <c r="J20" s="185">
        <f t="shared" si="2"/>
        <v>0</v>
      </c>
      <c r="K20" s="184">
        <f>SUM(K10:K19)</f>
        <v>54954793154</v>
      </c>
      <c r="L20" s="185">
        <f t="shared" si="2"/>
        <v>0</v>
      </c>
      <c r="M20" s="184">
        <f>SUM(M11:M19)</f>
        <v>6962090690</v>
      </c>
      <c r="N20" s="185">
        <f t="shared" si="2"/>
        <v>0</v>
      </c>
      <c r="O20" s="184">
        <f>SUM(O10:O19)</f>
        <v>3841669971</v>
      </c>
      <c r="P20" s="185">
        <f t="shared" si="2"/>
        <v>0</v>
      </c>
      <c r="Q20" s="184">
        <f>SUM(Q10:Q19)</f>
        <v>65758553815</v>
      </c>
    </row>
    <row r="21" spans="1:20" ht="22.5" thickTop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20" s="141" customFormat="1"/>
    <row r="23" spans="1:20" s="141" customFormat="1"/>
    <row r="24" spans="1:20" s="141" customFormat="1" ht="27">
      <c r="B24" s="220"/>
      <c r="C24" s="220"/>
      <c r="D24" s="220"/>
      <c r="E24" s="220"/>
      <c r="F24" s="220"/>
      <c r="G24" s="220"/>
      <c r="H24" s="220"/>
      <c r="I24" s="221"/>
      <c r="J24" s="220"/>
      <c r="K24" s="220"/>
      <c r="L24" s="220"/>
      <c r="M24" s="220"/>
      <c r="O24" s="220"/>
    </row>
    <row r="25" spans="1:20">
      <c r="C25" s="153"/>
      <c r="E25" s="153"/>
      <c r="I25" s="153"/>
      <c r="O25" s="153"/>
    </row>
    <row r="26" spans="1:20">
      <c r="O26" s="186"/>
      <c r="Q26" s="186"/>
    </row>
    <row r="27" spans="1:20">
      <c r="O27" s="153"/>
      <c r="Q27" s="153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57"/>
  <sheetViews>
    <sheetView rightToLeft="1" view="pageBreakPreview" topLeftCell="A16" zoomScaleNormal="100" zoomScaleSheetLayoutView="100" workbookViewId="0">
      <selection activeCell="E58" sqref="E58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2" customWidth="1"/>
    <col min="6" max="6" width="1.42578125" style="142" customWidth="1"/>
    <col min="7" max="7" width="21.7109375" style="142" customWidth="1"/>
    <col min="8" max="8" width="1.42578125" style="142" customWidth="1"/>
    <col min="9" max="9" width="19.5703125" style="142" customWidth="1"/>
    <col min="10" max="10" width="1.28515625" style="7" customWidth="1"/>
    <col min="11" max="11" width="22" style="7" customWidth="1"/>
    <col min="12" max="12" width="0.7109375" style="7" customWidth="1"/>
    <col min="13" max="13" width="11.285156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27" t="s">
        <v>90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ht="22.5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2.5">
      <c r="A3" s="327" t="str">
        <f>' سهام'!A3:W3</f>
        <v>برای ماه منتهی به 1401/09/30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10" t="s">
        <v>30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12" ht="22.5" thickBot="1">
      <c r="A5" s="121"/>
      <c r="B5" s="121"/>
      <c r="C5" s="121"/>
      <c r="D5" s="10"/>
      <c r="E5" s="122"/>
      <c r="F5" s="122"/>
      <c r="G5" s="122"/>
      <c r="H5" s="122"/>
      <c r="I5" s="122"/>
      <c r="J5" s="121"/>
      <c r="K5" s="121"/>
      <c r="L5" s="121"/>
    </row>
    <row r="6" spans="1:12" ht="37.5" customHeight="1" thickBot="1">
      <c r="A6" s="363" t="s">
        <v>20</v>
      </c>
      <c r="B6" s="363"/>
      <c r="C6" s="363"/>
      <c r="D6" s="126"/>
      <c r="E6" s="364" t="s">
        <v>261</v>
      </c>
      <c r="F6" s="364"/>
      <c r="G6" s="364"/>
      <c r="H6" s="364"/>
      <c r="I6" s="363" t="s">
        <v>264</v>
      </c>
      <c r="J6" s="363"/>
      <c r="K6" s="363"/>
      <c r="L6" s="363"/>
    </row>
    <row r="7" spans="1:12" ht="37.5">
      <c r="A7" s="187" t="s">
        <v>16</v>
      </c>
      <c r="B7" s="126"/>
      <c r="C7" s="187" t="s">
        <v>9</v>
      </c>
      <c r="D7" s="179"/>
      <c r="E7" s="188" t="s">
        <v>17</v>
      </c>
      <c r="F7" s="189"/>
      <c r="G7" s="188" t="s">
        <v>18</v>
      </c>
      <c r="H7" s="190"/>
      <c r="I7" s="188" t="s">
        <v>17</v>
      </c>
      <c r="J7" s="126"/>
      <c r="K7" s="187" t="s">
        <v>18</v>
      </c>
      <c r="L7" s="126"/>
    </row>
    <row r="8" spans="1:12">
      <c r="A8" s="191" t="s">
        <v>123</v>
      </c>
      <c r="B8" s="126"/>
      <c r="C8" s="228" t="s">
        <v>189</v>
      </c>
      <c r="D8" s="179"/>
      <c r="E8" s="133">
        <f>'سود اوراق بهادار و سپرده بانکی'!K7</f>
        <v>339682190.86956519</v>
      </c>
      <c r="F8" s="189"/>
      <c r="G8" s="192">
        <f>E8/E53</f>
        <v>1.1267685152004398E-2</v>
      </c>
      <c r="H8" s="256"/>
      <c r="I8" s="133">
        <f>'سود اوراق بهادار و سپرده بانکی'!Q7</f>
        <v>1743386300.6086957</v>
      </c>
      <c r="J8" s="126"/>
      <c r="K8" s="192">
        <f>I8/I53</f>
        <v>1.3983274742579033E-2</v>
      </c>
      <c r="L8" s="126"/>
    </row>
    <row r="9" spans="1:12">
      <c r="A9" s="191" t="s">
        <v>122</v>
      </c>
      <c r="B9" s="126"/>
      <c r="C9" s="228" t="s">
        <v>190</v>
      </c>
      <c r="D9" s="179"/>
      <c r="E9" s="133">
        <f>'سود اوراق بهادار و سپرده بانکی'!K8</f>
        <v>493811503.82608694</v>
      </c>
      <c r="F9" s="189"/>
      <c r="G9" s="192">
        <f>E9/E53</f>
        <v>1.6380348158101497E-2</v>
      </c>
      <c r="H9" s="256"/>
      <c r="I9" s="133">
        <f>'سود اوراق بهادار و سپرده بانکی'!Q8</f>
        <v>11463682191.652174</v>
      </c>
      <c r="J9" s="126"/>
      <c r="K9" s="192">
        <f>I9/I53</f>
        <v>9.1947388591682125E-2</v>
      </c>
      <c r="L9" s="126"/>
    </row>
    <row r="10" spans="1:12">
      <c r="A10" s="191" t="s">
        <v>143</v>
      </c>
      <c r="B10" s="8"/>
      <c r="C10" s="228" t="s">
        <v>144</v>
      </c>
      <c r="D10" s="8"/>
      <c r="E10" s="133">
        <f>'سود اوراق بهادار و سپرده بانکی'!K9</f>
        <v>2395257798.521739</v>
      </c>
      <c r="F10" s="8"/>
      <c r="G10" s="192">
        <f>E10/E53</f>
        <v>7.945371131331895E-2</v>
      </c>
      <c r="H10" s="8"/>
      <c r="I10" s="133">
        <f>'سود اوراق بهادار و سپرده بانکی'!Q9</f>
        <v>16172262246.52174</v>
      </c>
      <c r="J10" s="8"/>
      <c r="K10" s="192">
        <f>I10/I53</f>
        <v>0.12971375656857903</v>
      </c>
      <c r="L10" s="126"/>
    </row>
    <row r="11" spans="1:12">
      <c r="A11" s="191" t="s">
        <v>178</v>
      </c>
      <c r="B11" s="8"/>
      <c r="C11" s="228" t="s">
        <v>187</v>
      </c>
      <c r="D11" s="8"/>
      <c r="E11" s="133">
        <f>'سود اوراق بهادار و سپرده بانکی'!K10</f>
        <v>652113867.9130435</v>
      </c>
      <c r="F11" s="8"/>
      <c r="G11" s="192">
        <f>E11/E53</f>
        <v>2.1631436514496134E-2</v>
      </c>
      <c r="H11" s="8"/>
      <c r="I11" s="133">
        <f>'سود اوراق بهادار و سپرده بانکی'!Q10</f>
        <v>1146820931.2173913</v>
      </c>
      <c r="J11" s="8"/>
      <c r="K11" s="192">
        <f>I11/I53</f>
        <v>9.1983699517164414E-3</v>
      </c>
      <c r="L11" s="126"/>
    </row>
    <row r="12" spans="1:12">
      <c r="A12" s="191" t="s">
        <v>175</v>
      </c>
      <c r="B12" s="8"/>
      <c r="C12" s="228" t="s">
        <v>184</v>
      </c>
      <c r="D12" s="8"/>
      <c r="E12" s="133">
        <f>'سود اوراق بهادار و سپرده بانکی'!K11</f>
        <v>291529386</v>
      </c>
      <c r="F12" s="8"/>
      <c r="G12" s="192">
        <f>E12/E53</f>
        <v>9.6703961005318497E-3</v>
      </c>
      <c r="H12" s="8"/>
      <c r="I12" s="133">
        <f>'سود اوراق بهادار و سپرده بانکی'!Q11</f>
        <v>382004019.39130437</v>
      </c>
      <c r="J12" s="8"/>
      <c r="K12" s="192">
        <f>I12/I53</f>
        <v>3.0639607263479572E-3</v>
      </c>
      <c r="L12" s="126"/>
    </row>
    <row r="13" spans="1:12">
      <c r="A13" s="191" t="s">
        <v>174</v>
      </c>
      <c r="B13" s="8"/>
      <c r="C13" s="228" t="s">
        <v>183</v>
      </c>
      <c r="D13" s="8"/>
      <c r="E13" s="133">
        <f>'سود اوراق بهادار و سپرده بانکی'!K12</f>
        <v>263020846.69565219</v>
      </c>
      <c r="F13" s="8"/>
      <c r="G13" s="192">
        <f>E13/E53</f>
        <v>8.7247320249363141E-3</v>
      </c>
      <c r="H13" s="8"/>
      <c r="I13" s="133">
        <f>'سود اوراق بهادار و سپرده بانکی'!Q12</f>
        <v>326508636.52173913</v>
      </c>
      <c r="J13" s="8"/>
      <c r="K13" s="192">
        <f>I13/I53</f>
        <v>2.6188458454183519E-3</v>
      </c>
      <c r="L13" s="126"/>
    </row>
    <row r="14" spans="1:12">
      <c r="A14" s="191" t="s">
        <v>177</v>
      </c>
      <c r="B14" s="8"/>
      <c r="C14" s="228" t="s">
        <v>186</v>
      </c>
      <c r="D14" s="8"/>
      <c r="E14" s="133">
        <f>'سود اوراق بهادار و سپرده بانکی'!K13</f>
        <v>935185230.78260875</v>
      </c>
      <c r="F14" s="8"/>
      <c r="G14" s="192">
        <f>E14/E53</f>
        <v>3.1021269358537728E-2</v>
      </c>
      <c r="H14" s="8"/>
      <c r="I14" s="133">
        <f>'سود اوراق بهادار و سپرده بانکی'!Q13</f>
        <v>1064176295.4782609</v>
      </c>
      <c r="J14" s="8"/>
      <c r="K14" s="192">
        <f>I14/I53</f>
        <v>8.5354975595580661E-3</v>
      </c>
      <c r="L14" s="126"/>
    </row>
    <row r="15" spans="1:12">
      <c r="A15" s="191" t="s">
        <v>171</v>
      </c>
      <c r="B15" s="8"/>
      <c r="C15" s="130" t="s">
        <v>180</v>
      </c>
      <c r="D15" s="8"/>
      <c r="E15" s="133">
        <f>'سود اوراق بهادار و سپرده بانکی'!K14</f>
        <v>836540740.86956525</v>
      </c>
      <c r="F15" s="8"/>
      <c r="G15" s="192">
        <f>E15/E53</f>
        <v>2.7749107660937716E-2</v>
      </c>
      <c r="H15" s="8"/>
      <c r="I15" s="133">
        <f>'سود اوراق بهادار و سپرده بانکی'!Q14</f>
        <v>863565376.60869563</v>
      </c>
      <c r="J15" s="8"/>
      <c r="K15" s="192">
        <f>I15/I53</f>
        <v>6.9264464881260259E-3</v>
      </c>
      <c r="L15" s="126"/>
    </row>
    <row r="16" spans="1:12">
      <c r="A16" s="191" t="s">
        <v>237</v>
      </c>
      <c r="B16" s="8"/>
      <c r="C16" s="130" t="s">
        <v>247</v>
      </c>
      <c r="D16" s="8"/>
      <c r="E16" s="133">
        <f>'سود اوراق بهادار و سپرده بانکی'!K15</f>
        <v>157844225.87234041</v>
      </c>
      <c r="F16" s="8"/>
      <c r="G16" s="192">
        <f>E16/E53</f>
        <v>5.2358913360704886E-3</v>
      </c>
      <c r="H16" s="8"/>
      <c r="I16" s="133">
        <f>'سود اوراق بهادار و سپرده بانکی'!Q15</f>
        <v>157844225.87234041</v>
      </c>
      <c r="J16" s="8"/>
      <c r="K16" s="192">
        <f>I16/I53</f>
        <v>1.2660298960316544E-3</v>
      </c>
      <c r="L16" s="126"/>
    </row>
    <row r="17" spans="1:12">
      <c r="A17" s="191" t="s">
        <v>238</v>
      </c>
      <c r="B17" s="8"/>
      <c r="C17" s="130" t="s">
        <v>248</v>
      </c>
      <c r="D17" s="8"/>
      <c r="E17" s="133">
        <f>'سود اوراق بهادار و سپرده بانکی'!K16</f>
        <v>153218430.44680852</v>
      </c>
      <c r="F17" s="8"/>
      <c r="G17" s="192">
        <f>E17/E53</f>
        <v>5.0824478885378218E-3</v>
      </c>
      <c r="H17" s="8"/>
      <c r="I17" s="133">
        <f>'سود اوراق بهادار و سپرده بانکی'!Q16</f>
        <v>153218430.44680852</v>
      </c>
      <c r="J17" s="8"/>
      <c r="K17" s="192">
        <f>I17/I53</f>
        <v>1.2289275233013E-3</v>
      </c>
      <c r="L17" s="126"/>
    </row>
    <row r="18" spans="1:12">
      <c r="A18" s="191" t="s">
        <v>239</v>
      </c>
      <c r="B18" s="8"/>
      <c r="C18" s="130" t="s">
        <v>249</v>
      </c>
      <c r="D18" s="8"/>
      <c r="E18" s="133">
        <f>'سود اوراق بهادار و سپرده بانکی'!K17</f>
        <v>331315704.95744681</v>
      </c>
      <c r="F18" s="8"/>
      <c r="G18" s="192">
        <f>E18/E53</f>
        <v>1.0990158300081126E-2</v>
      </c>
      <c r="H18" s="8"/>
      <c r="I18" s="133">
        <f>'سود اوراق بهادار و سپرده بانکی'!Q17</f>
        <v>331315704.95744681</v>
      </c>
      <c r="J18" s="8"/>
      <c r="K18" s="192">
        <f>I18/I53</f>
        <v>2.6574021645883552E-3</v>
      </c>
      <c r="L18" s="126"/>
    </row>
    <row r="19" spans="1:12">
      <c r="A19" s="191" t="s">
        <v>240</v>
      </c>
      <c r="B19" s="8"/>
      <c r="C19" s="130" t="s">
        <v>250</v>
      </c>
      <c r="D19" s="8"/>
      <c r="E19" s="133">
        <f>'سود اوراق بهادار و سپرده بانکی'!K18</f>
        <v>312196227.55319148</v>
      </c>
      <c r="F19" s="8"/>
      <c r="G19" s="192">
        <f>E19/E53</f>
        <v>1.0355941207007986E-2</v>
      </c>
      <c r="H19" s="8"/>
      <c r="I19" s="133">
        <f>'سود اوراق بهادار و سپرده بانکی'!Q18</f>
        <v>312196227.55319148</v>
      </c>
      <c r="J19" s="8"/>
      <c r="K19" s="192">
        <f>I19/I53</f>
        <v>2.5040495167071089E-3</v>
      </c>
      <c r="L19" s="126"/>
    </row>
    <row r="20" spans="1:12">
      <c r="A20" s="191" t="s">
        <v>241</v>
      </c>
      <c r="B20" s="8"/>
      <c r="C20" s="130" t="s">
        <v>251</v>
      </c>
      <c r="D20" s="8"/>
      <c r="E20" s="133">
        <f>'سود اوراق بهادار و سپرده بانکی'!K19</f>
        <v>1002610290.2553191</v>
      </c>
      <c r="F20" s="8"/>
      <c r="G20" s="192">
        <f>E20/E53</f>
        <v>3.3257843314766715E-2</v>
      </c>
      <c r="H20" s="8"/>
      <c r="I20" s="133">
        <f>'سود اوراق بهادار و سپرده بانکی'!Q19</f>
        <v>1002610290.2553191</v>
      </c>
      <c r="J20" s="8"/>
      <c r="K20" s="192">
        <f>I20/I53</f>
        <v>8.0416917027982225E-3</v>
      </c>
      <c r="L20" s="126"/>
    </row>
    <row r="21" spans="1:12">
      <c r="A21" s="191" t="s">
        <v>242</v>
      </c>
      <c r="B21" s="8"/>
      <c r="C21" s="130" t="s">
        <v>252</v>
      </c>
      <c r="D21" s="8"/>
      <c r="E21" s="133">
        <f>'سود اوراق بهادار و سپرده بانکی'!K20</f>
        <v>138931571.65957448</v>
      </c>
      <c r="F21" s="8"/>
      <c r="G21" s="192">
        <f>E21/E53</f>
        <v>4.6085348281751275E-3</v>
      </c>
      <c r="H21" s="8"/>
      <c r="I21" s="133">
        <f>'سود اوراق بهادار و سپرده بانکی'!Q20</f>
        <v>138931571.65957448</v>
      </c>
      <c r="J21" s="8"/>
      <c r="K21" s="192">
        <f>I21/I53</f>
        <v>1.114336126339782E-3</v>
      </c>
      <c r="L21" s="126"/>
    </row>
    <row r="22" spans="1:12">
      <c r="A22" s="191" t="s">
        <v>243</v>
      </c>
      <c r="B22" s="8"/>
      <c r="C22" s="130" t="s">
        <v>253</v>
      </c>
      <c r="D22" s="8"/>
      <c r="E22" s="133">
        <f>'سود اوراق بهادار و سپرده بانکی'!K21</f>
        <v>54361430.44680851</v>
      </c>
      <c r="F22" s="8"/>
      <c r="G22" s="192">
        <f>E22/E53</f>
        <v>1.8032369642906269E-3</v>
      </c>
      <c r="H22" s="8"/>
      <c r="I22" s="133">
        <f>'سود اوراق بهادار و سپرده بانکی'!Q21</f>
        <v>54361430.44680851</v>
      </c>
      <c r="J22" s="8"/>
      <c r="K22" s="192">
        <f>I22/I53</f>
        <v>4.3601972613408797E-4</v>
      </c>
      <c r="L22" s="126"/>
    </row>
    <row r="23" spans="1:12">
      <c r="A23" s="191" t="s">
        <v>244</v>
      </c>
      <c r="B23" s="8"/>
      <c r="C23" s="130" t="s">
        <v>254</v>
      </c>
      <c r="D23" s="8"/>
      <c r="E23" s="133">
        <f>'سود اوراق بهادار و سپرده بانکی'!K22</f>
        <v>155577207.85106382</v>
      </c>
      <c r="F23" s="8"/>
      <c r="G23" s="192">
        <f>E23/E53</f>
        <v>5.1606914993281693E-3</v>
      </c>
      <c r="H23" s="8"/>
      <c r="I23" s="133">
        <f>'سود اوراق بهادار و سپرده بانکی'!Q22</f>
        <v>155577207.85106382</v>
      </c>
      <c r="J23" s="8"/>
      <c r="K23" s="192">
        <f>I23/I53</f>
        <v>1.2478466994407323E-3</v>
      </c>
      <c r="L23" s="126"/>
    </row>
    <row r="24" spans="1:12">
      <c r="A24" s="191" t="s">
        <v>245</v>
      </c>
      <c r="B24" s="8"/>
      <c r="C24" s="130" t="s">
        <v>255</v>
      </c>
      <c r="D24" s="8"/>
      <c r="E24" s="133">
        <f>'سود اوراق بهادار و سپرده بانکی'!K23</f>
        <v>32684448.5</v>
      </c>
      <c r="F24" s="8"/>
      <c r="G24" s="192">
        <f>E24/E53</f>
        <v>1.0841842315080857E-3</v>
      </c>
      <c r="H24" s="8"/>
      <c r="I24" s="133">
        <f>'سود اوراق بهادار و سپرده بانکی'!Q23</f>
        <v>32684448.5</v>
      </c>
      <c r="J24" s="8"/>
      <c r="K24" s="192">
        <f>I24/I53</f>
        <v>2.6215396038480006E-4</v>
      </c>
      <c r="L24" s="126"/>
    </row>
    <row r="25" spans="1:12">
      <c r="A25" s="191" t="s">
        <v>246</v>
      </c>
      <c r="B25" s="8"/>
      <c r="C25" s="130" t="s">
        <v>256</v>
      </c>
      <c r="D25" s="8"/>
      <c r="E25" s="133">
        <f>'سود اوراق بهادار و سپرده بانکی'!K24</f>
        <v>14083697</v>
      </c>
      <c r="F25" s="8"/>
      <c r="G25" s="192">
        <f>E25/E53</f>
        <v>4.6717392856537664E-4</v>
      </c>
      <c r="H25" s="8"/>
      <c r="I25" s="133">
        <f>'سود اوراق بهادار و سپرده بانکی'!Q24</f>
        <v>14083697</v>
      </c>
      <c r="J25" s="8"/>
      <c r="K25" s="192">
        <f>I25/I53</f>
        <v>1.1296188599937759E-4</v>
      </c>
      <c r="L25" s="126"/>
    </row>
    <row r="26" spans="1:12">
      <c r="A26" s="191" t="s">
        <v>124</v>
      </c>
      <c r="B26" s="8"/>
      <c r="C26" s="228" t="s">
        <v>188</v>
      </c>
      <c r="D26" s="8"/>
      <c r="E26" s="133">
        <f>'سود اوراق بهادار و سپرده بانکی'!K25</f>
        <v>2453121957.9791851</v>
      </c>
      <c r="F26" s="8"/>
      <c r="G26" s="192">
        <f>E26/E53</f>
        <v>8.1373138200795198E-2</v>
      </c>
      <c r="H26" s="8"/>
      <c r="I26" s="133">
        <f>'سود اوراق بهادار و سپرده بانکی'!Q25</f>
        <v>9940709477.4574432</v>
      </c>
      <c r="J26" s="8"/>
      <c r="K26" s="192">
        <f>I26/I53</f>
        <v>7.9731997269288035E-2</v>
      </c>
      <c r="L26" s="126"/>
    </row>
    <row r="27" spans="1:12">
      <c r="A27" s="191" t="s">
        <v>103</v>
      </c>
      <c r="B27" s="8"/>
      <c r="C27" s="228" t="s">
        <v>105</v>
      </c>
      <c r="D27" s="8"/>
      <c r="E27" s="133">
        <f>'سود اوراق بهادار و سپرده بانکی'!K26</f>
        <v>0</v>
      </c>
      <c r="F27" s="8"/>
      <c r="G27" s="192">
        <f>E27/E53</f>
        <v>0</v>
      </c>
      <c r="H27" s="8"/>
      <c r="I27" s="133">
        <f>'سود اوراق بهادار و سپرده بانکی'!Q26</f>
        <v>7692944788.173913</v>
      </c>
      <c r="J27" s="8"/>
      <c r="K27" s="192">
        <f>I27/I53</f>
        <v>6.1703226941136793E-2</v>
      </c>
      <c r="L27" s="126"/>
    </row>
    <row r="28" spans="1:12">
      <c r="A28" s="191" t="s">
        <v>121</v>
      </c>
      <c r="B28" s="8"/>
      <c r="C28" s="228" t="s">
        <v>125</v>
      </c>
      <c r="D28" s="8"/>
      <c r="E28" s="133">
        <f>'سود اوراق بهادار و سپرده بانکی'!K27</f>
        <v>0</v>
      </c>
      <c r="F28" s="8"/>
      <c r="G28" s="192">
        <f>E28/E53</f>
        <v>0</v>
      </c>
      <c r="H28" s="8"/>
      <c r="I28" s="133">
        <f>'سود اوراق بهادار و سپرده بانکی'!Q27</f>
        <v>908465041.56521738</v>
      </c>
      <c r="J28" s="8"/>
      <c r="K28" s="192">
        <f>I28/I53</f>
        <v>7.2865757094681812E-3</v>
      </c>
      <c r="L28" s="126"/>
    </row>
    <row r="29" spans="1:12">
      <c r="A29" s="191" t="s">
        <v>131</v>
      </c>
      <c r="B29" s="8"/>
      <c r="C29" s="228" t="s">
        <v>138</v>
      </c>
      <c r="D29" s="8"/>
      <c r="E29" s="133">
        <f>'سود اوراق بهادار و سپرده بانکی'!K28</f>
        <v>49265755.043478258</v>
      </c>
      <c r="F29" s="8"/>
      <c r="G29" s="192">
        <f>E29/E53</f>
        <v>1.6342070073931054E-3</v>
      </c>
      <c r="H29" s="8"/>
      <c r="I29" s="133">
        <f>'سود اوراق بهادار و سپرده بانکی'!Q28</f>
        <v>1752706856.347826</v>
      </c>
      <c r="J29" s="8"/>
      <c r="K29" s="192">
        <f>I29/I53</f>
        <v>1.4058032638524572E-2</v>
      </c>
      <c r="L29" s="126"/>
    </row>
    <row r="30" spans="1:12">
      <c r="A30" s="191" t="s">
        <v>127</v>
      </c>
      <c r="B30" s="8"/>
      <c r="C30" s="229" t="s">
        <v>134</v>
      </c>
      <c r="D30" s="8"/>
      <c r="E30" s="133">
        <f>'سود اوراق بهادار و سپرده بانکی'!K29</f>
        <v>132058851.65217391</v>
      </c>
      <c r="F30" s="8"/>
      <c r="G30" s="192">
        <f>E30/E53</f>
        <v>4.3805580685368599E-3</v>
      </c>
      <c r="H30" s="8"/>
      <c r="I30" s="133">
        <f>'سود اوراق بهادار و سپرده بانکی'!Q29</f>
        <v>2503013922</v>
      </c>
      <c r="J30" s="8"/>
      <c r="K30" s="192">
        <f>I30/I53</f>
        <v>2.0076061939689485E-2</v>
      </c>
      <c r="L30" s="126"/>
    </row>
    <row r="31" spans="1:12">
      <c r="A31" s="191" t="s">
        <v>133</v>
      </c>
      <c r="B31" s="8"/>
      <c r="C31" s="228" t="s">
        <v>140</v>
      </c>
      <c r="D31" s="8"/>
      <c r="E31" s="133">
        <f>'سود اوراق بهادار و سپرده بانکی'!K30</f>
        <v>0</v>
      </c>
      <c r="F31" s="8"/>
      <c r="G31" s="192">
        <f>E31/E53</f>
        <v>0</v>
      </c>
      <c r="H31" s="8"/>
      <c r="I31" s="133">
        <f>'سود اوراق بهادار و سپرده بانکی'!Q30</f>
        <v>3538356163.826087</v>
      </c>
      <c r="J31" s="8"/>
      <c r="K31" s="192">
        <f>I31/I53</f>
        <v>2.838028861337456E-2</v>
      </c>
      <c r="L31" s="126"/>
    </row>
    <row r="32" spans="1:12">
      <c r="A32" s="191" t="s">
        <v>128</v>
      </c>
      <c r="B32" s="8"/>
      <c r="C32" s="228" t="s">
        <v>135</v>
      </c>
      <c r="D32" s="8"/>
      <c r="E32" s="133">
        <f>'سود اوراق بهادار و سپرده بانکی'!K31</f>
        <v>199726027.82608697</v>
      </c>
      <c r="F32" s="8"/>
      <c r="G32" s="192">
        <f>E32/E53</f>
        <v>6.6251633400143993E-3</v>
      </c>
      <c r="H32" s="8"/>
      <c r="I32" s="133">
        <f>'سود اوراق بهادار و سپرده بانکی'!Q31</f>
        <v>673150685.47826087</v>
      </c>
      <c r="J32" s="8"/>
      <c r="K32" s="192">
        <f>I32/I53</f>
        <v>5.3991768633902147E-3</v>
      </c>
      <c r="L32" s="126"/>
    </row>
    <row r="33" spans="1:12">
      <c r="A33" s="191" t="s">
        <v>129</v>
      </c>
      <c r="B33" s="8"/>
      <c r="C33" s="228" t="s">
        <v>136</v>
      </c>
      <c r="D33" s="8"/>
      <c r="E33" s="133">
        <f>'سود اوراق بهادار و سپرده بانکی'!K32</f>
        <v>477469483.04347825</v>
      </c>
      <c r="F33" s="8"/>
      <c r="G33" s="192">
        <f>E33/E53</f>
        <v>1.5838262791616521E-2</v>
      </c>
      <c r="H33" s="8"/>
      <c r="I33" s="133">
        <f>'سود اوراق بهادار و سپرده بانکی'!Q32</f>
        <v>2434291398.7826085</v>
      </c>
      <c r="J33" s="8"/>
      <c r="K33" s="192">
        <f>I33/I53</f>
        <v>1.9524855403985644E-2</v>
      </c>
      <c r="L33" s="126"/>
    </row>
    <row r="34" spans="1:12">
      <c r="A34" s="191" t="s">
        <v>150</v>
      </c>
      <c r="B34" s="8"/>
      <c r="C34" s="228" t="s">
        <v>151</v>
      </c>
      <c r="D34" s="8"/>
      <c r="E34" s="133">
        <f>'سود اوراق بهادار و سپرده بانکی'!K33</f>
        <v>1131780819.1304348</v>
      </c>
      <c r="F34" s="8"/>
      <c r="G34" s="192">
        <f>E34/E53</f>
        <v>3.7542592087014166E-2</v>
      </c>
      <c r="H34" s="8"/>
      <c r="I34" s="133">
        <f>'سود اوراق بهادار و سپرده بانکی'!Q33</f>
        <v>3521095890.2608695</v>
      </c>
      <c r="J34" s="8"/>
      <c r="K34" s="192">
        <f>I34/I53</f>
        <v>2.824184818435992E-2</v>
      </c>
      <c r="L34" s="126"/>
    </row>
    <row r="35" spans="1:12">
      <c r="A35" s="191" t="s">
        <v>145</v>
      </c>
      <c r="B35" s="8"/>
      <c r="C35" s="228" t="s">
        <v>164</v>
      </c>
      <c r="D35" s="8"/>
      <c r="E35" s="133">
        <f>'سود اوراق بهادار و سپرده بانکی'!K34</f>
        <v>250323293.73913044</v>
      </c>
      <c r="F35" s="8"/>
      <c r="G35" s="192">
        <f>E35/E53</f>
        <v>8.3035382362695188E-3</v>
      </c>
      <c r="H35" s="8"/>
      <c r="I35" s="133">
        <f>'سود اوراق بهادار و سپرده بانکی'!Q34</f>
        <v>732427397.21739125</v>
      </c>
      <c r="J35" s="8"/>
      <c r="K35" s="192">
        <f>I35/I53</f>
        <v>5.8746208575270959E-3</v>
      </c>
      <c r="L35" s="126"/>
    </row>
    <row r="36" spans="1:12">
      <c r="A36" s="191" t="s">
        <v>156</v>
      </c>
      <c r="B36" s="8"/>
      <c r="C36" s="228" t="s">
        <v>165</v>
      </c>
      <c r="D36" s="8"/>
      <c r="E36" s="133">
        <f>'سود اوراق بهادار و سپرده بانکی'!K35</f>
        <v>133150681.56521739</v>
      </c>
      <c r="F36" s="8"/>
      <c r="G36" s="192">
        <f>E36/E53</f>
        <v>4.4167754388624008E-3</v>
      </c>
      <c r="H36" s="8"/>
      <c r="I36" s="133">
        <f>'سود اوراق بهادار و سپرده بانکی'!Q35</f>
        <v>384657532.43478262</v>
      </c>
      <c r="J36" s="8"/>
      <c r="K36" s="192">
        <f>I36/I53</f>
        <v>3.0852439048993882E-3</v>
      </c>
      <c r="L36" s="126"/>
    </row>
    <row r="37" spans="1:12">
      <c r="A37" s="191" t="s">
        <v>152</v>
      </c>
      <c r="B37" s="8"/>
      <c r="C37" s="228" t="s">
        <v>153</v>
      </c>
      <c r="D37" s="8"/>
      <c r="E37" s="133">
        <f>'سود اوراق بهادار و سپرده بانکی'!K36</f>
        <v>1224986296.6956522</v>
      </c>
      <c r="F37" s="8"/>
      <c r="G37" s="192">
        <f>E37/E53</f>
        <v>4.0634334909793922E-2</v>
      </c>
      <c r="H37" s="8"/>
      <c r="I37" s="133">
        <f>'سود اوراق بهادار و سپرده بانکی'!Q36</f>
        <v>3493479451.304348</v>
      </c>
      <c r="J37" s="8"/>
      <c r="K37" s="192">
        <f>I37/I53</f>
        <v>2.8020343487893121E-2</v>
      </c>
      <c r="L37" s="126"/>
    </row>
    <row r="38" spans="1:12">
      <c r="A38" s="191" t="s">
        <v>161</v>
      </c>
      <c r="B38" s="8"/>
      <c r="C38" s="228" t="s">
        <v>162</v>
      </c>
      <c r="D38" s="8"/>
      <c r="E38" s="133">
        <f>'سود اوراق بهادار و سپرده بانکی'!K37</f>
        <v>266301367.04347825</v>
      </c>
      <c r="F38" s="8"/>
      <c r="G38" s="192">
        <f>E38/E53</f>
        <v>8.8335510075253712E-3</v>
      </c>
      <c r="H38" s="8"/>
      <c r="I38" s="133">
        <f>'سود اوراق بهادار و سپرده بانکی'!Q37</f>
        <v>710136986.0869565</v>
      </c>
      <c r="J38" s="8"/>
      <c r="K38" s="192">
        <f>I38/I53</f>
        <v>5.6958349264611676E-3</v>
      </c>
      <c r="L38" s="126"/>
    </row>
    <row r="39" spans="1:12">
      <c r="A39" s="191" t="s">
        <v>154</v>
      </c>
      <c r="B39" s="8"/>
      <c r="C39" s="228" t="s">
        <v>155</v>
      </c>
      <c r="D39" s="8"/>
      <c r="E39" s="133">
        <f>'سود اوراق بهادار و سپرده بانکی'!K38</f>
        <v>1198356160.6956522</v>
      </c>
      <c r="F39" s="8"/>
      <c r="G39" s="192">
        <f>E39/E53</f>
        <v>3.9750979832405484E-2</v>
      </c>
      <c r="H39" s="8"/>
      <c r="I39" s="133">
        <f>'سود اوراق بهادار و سپرده بانکی'!Q38</f>
        <v>3106849313.7391305</v>
      </c>
      <c r="J39" s="8"/>
      <c r="K39" s="192">
        <f>I39/I53</f>
        <v>2.4919277800129053E-2</v>
      </c>
      <c r="L39" s="126"/>
    </row>
    <row r="40" spans="1:12">
      <c r="A40" s="191" t="s">
        <v>146</v>
      </c>
      <c r="B40" s="8"/>
      <c r="C40" s="228" t="s">
        <v>147</v>
      </c>
      <c r="D40" s="8"/>
      <c r="E40" s="133">
        <f>'سود اوراق بهادار و سپرده بانکی'!K39</f>
        <v>306246573.39130437</v>
      </c>
      <c r="F40" s="8"/>
      <c r="G40" s="192">
        <f>E40/E53</f>
        <v>1.0158583701488366E-2</v>
      </c>
      <c r="H40" s="8"/>
      <c r="I40" s="133">
        <f>'سود اوراق بهادار و سپرده بانکی'!Q39</f>
        <v>782630137.56521738</v>
      </c>
      <c r="J40" s="8"/>
      <c r="K40" s="192">
        <f>I40/I53</f>
        <v>6.2772847484094041E-3</v>
      </c>
      <c r="L40" s="126"/>
    </row>
    <row r="41" spans="1:12">
      <c r="A41" s="191" t="s">
        <v>148</v>
      </c>
      <c r="B41" s="8"/>
      <c r="C41" s="228" t="s">
        <v>149</v>
      </c>
      <c r="D41" s="8"/>
      <c r="E41" s="133">
        <f>'سود اوراق بهادار و سپرده بانکی'!K40</f>
        <v>228167017.82608697</v>
      </c>
      <c r="F41" s="8"/>
      <c r="G41" s="192">
        <f>E41/E53</f>
        <v>7.5685867202950601E-3</v>
      </c>
      <c r="H41" s="8"/>
      <c r="I41" s="133">
        <f>'سود اوراق بهادار و سپرده بانکی'!Q40</f>
        <v>549290959.826087</v>
      </c>
      <c r="J41" s="8"/>
      <c r="K41" s="192">
        <f>I41/I53</f>
        <v>4.4057283243429E-3</v>
      </c>
      <c r="L41" s="126"/>
    </row>
    <row r="42" spans="1:12">
      <c r="A42" s="191" t="s">
        <v>159</v>
      </c>
      <c r="B42" s="8"/>
      <c r="C42" s="228" t="s">
        <v>160</v>
      </c>
      <c r="D42" s="8"/>
      <c r="E42" s="133">
        <f>'سود اوراق بهادار و سپرده بانکی'!K41</f>
        <v>806134191.65217388</v>
      </c>
      <c r="F42" s="8"/>
      <c r="G42" s="192">
        <f>E42/E53</f>
        <v>2.6740484211284887E-2</v>
      </c>
      <c r="H42" s="8"/>
      <c r="I42" s="133">
        <f>'سود اوراق بهادار و سپرده بانکی'!Q41</f>
        <v>1731695670.7826087</v>
      </c>
      <c r="J42" s="8"/>
      <c r="K42" s="192">
        <f>I42/I53</f>
        <v>1.3889507062567502E-2</v>
      </c>
      <c r="L42" s="126"/>
    </row>
    <row r="43" spans="1:12">
      <c r="A43" s="191" t="s">
        <v>172</v>
      </c>
      <c r="C43" s="228" t="s">
        <v>181</v>
      </c>
      <c r="E43" s="133">
        <f>'سود اوراق بهادار و سپرده بانکی'!K42</f>
        <v>690410965.30434787</v>
      </c>
      <c r="G43" s="192">
        <f>E43/E53</f>
        <v>2.290179936318185E-2</v>
      </c>
      <c r="I43" s="133">
        <f>'سود اوراق بهادار و سپرده بانکی'!Q42</f>
        <v>1380821917.3043478</v>
      </c>
      <c r="K43" s="192">
        <f>I43/I53</f>
        <v>1.1075234578532591E-2</v>
      </c>
      <c r="L43" s="126"/>
    </row>
    <row r="44" spans="1:12">
      <c r="A44" s="191" t="s">
        <v>173</v>
      </c>
      <c r="B44" s="8"/>
      <c r="C44" s="228" t="s">
        <v>182</v>
      </c>
      <c r="D44" s="8"/>
      <c r="E44" s="133">
        <f>'سود اوراق بهادار و سپرده بانکی'!K43</f>
        <v>593753433.65217388</v>
      </c>
      <c r="F44" s="8"/>
      <c r="G44" s="192">
        <f>E44/E53</f>
        <v>1.9695547568118497E-2</v>
      </c>
      <c r="H44" s="8"/>
      <c r="I44" s="133">
        <f>'سود اوراق بهادار و سپرده بانکی'!Q43</f>
        <v>1166301370.173913</v>
      </c>
      <c r="J44" s="8"/>
      <c r="K44" s="192">
        <f>I44/I53</f>
        <v>9.3546177838463463E-3</v>
      </c>
      <c r="L44" s="126"/>
    </row>
    <row r="45" spans="1:12">
      <c r="A45" s="191" t="s">
        <v>176</v>
      </c>
      <c r="B45" s="8"/>
      <c r="C45" s="228" t="s">
        <v>185</v>
      </c>
      <c r="D45" s="8"/>
      <c r="E45" s="133">
        <f>'سود اوراق بهادار و سپرده بانکی'!K44</f>
        <v>4792658769.652174</v>
      </c>
      <c r="F45" s="8"/>
      <c r="G45" s="192">
        <f>E45/E53</f>
        <v>0.15897851435540758</v>
      </c>
      <c r="H45" s="8"/>
      <c r="I45" s="133">
        <f>'سود اوراق بهادار و سپرده بانکی'!Q44</f>
        <v>6876186966.26087</v>
      </c>
      <c r="J45" s="8"/>
      <c r="K45" s="192">
        <f>I45/I53</f>
        <v>5.515221239090605E-2</v>
      </c>
      <c r="L45" s="126"/>
    </row>
    <row r="46" spans="1:12">
      <c r="A46" s="191" t="s">
        <v>231</v>
      </c>
      <c r="B46" s="8"/>
      <c r="C46" s="228" t="s">
        <v>234</v>
      </c>
      <c r="D46" s="8"/>
      <c r="E46" s="133">
        <f>'سود اوراق بهادار و سپرده بانکی'!K45</f>
        <v>221992615.5106383</v>
      </c>
      <c r="F46" s="8"/>
      <c r="G46" s="192">
        <f>E46/E53</f>
        <v>7.3637740360793088E-3</v>
      </c>
      <c r="H46" s="8"/>
      <c r="I46" s="133">
        <f>'سود اوراق بهادار و سپرده بانکی'!Q45</f>
        <v>221992615.5106383</v>
      </c>
      <c r="J46" s="8"/>
      <c r="K46" s="192">
        <f>I46/I53</f>
        <v>1.7805484260287894E-3</v>
      </c>
      <c r="L46" s="126"/>
    </row>
    <row r="47" spans="1:12">
      <c r="A47" s="191" t="s">
        <v>232</v>
      </c>
      <c r="B47" s="8"/>
      <c r="C47" s="228" t="s">
        <v>235</v>
      </c>
      <c r="D47" s="8"/>
      <c r="E47" s="133">
        <f>'سود اوراق بهادار و سپرده بانکی'!K46</f>
        <v>558098407.08163261</v>
      </c>
      <c r="F47" s="8"/>
      <c r="G47" s="192">
        <f>E47/E53</f>
        <v>1.8512825528865406E-2</v>
      </c>
      <c r="H47" s="8"/>
      <c r="I47" s="133">
        <f>'سود اوراق بهادار و سپرده بانکی'!Q46</f>
        <v>558098407.08163261</v>
      </c>
      <c r="J47" s="8"/>
      <c r="K47" s="192">
        <f>I47/I53</f>
        <v>4.4763707027486895E-3</v>
      </c>
      <c r="L47" s="126"/>
    </row>
    <row r="48" spans="1:12">
      <c r="A48" s="191" t="s">
        <v>102</v>
      </c>
      <c r="B48" s="8"/>
      <c r="C48" s="228" t="s">
        <v>191</v>
      </c>
      <c r="D48" s="8"/>
      <c r="E48" s="133">
        <f>'سود اوراق بهادار و سپرده بانکی'!K47</f>
        <v>3745698077.4946842</v>
      </c>
      <c r="F48" s="8"/>
      <c r="G48" s="192">
        <f>E48/E53</f>
        <v>0.12424951247410181</v>
      </c>
      <c r="H48" s="8"/>
      <c r="I48" s="133">
        <f>'سود اوراق بهادار و سپرده بانکی'!Q47</f>
        <v>12484383398.277298</v>
      </c>
      <c r="J48" s="8"/>
      <c r="K48" s="192">
        <f>I48/I53</f>
        <v>0.10013418310609226</v>
      </c>
      <c r="L48" s="126"/>
    </row>
    <row r="49" spans="1:13">
      <c r="A49" s="191" t="s">
        <v>132</v>
      </c>
      <c r="B49" s="8"/>
      <c r="C49" s="228" t="s">
        <v>139</v>
      </c>
      <c r="D49" s="8"/>
      <c r="E49" s="133">
        <f>'سود اوراق بهادار و سپرده بانکی'!K48</f>
        <v>2093158796</v>
      </c>
      <c r="F49" s="8"/>
      <c r="G49" s="192">
        <f>E49/E53</f>
        <v>6.943270774985387E-2</v>
      </c>
      <c r="H49" s="8"/>
      <c r="I49" s="133">
        <f>'سود اوراق بهادار و سپرده بانکی'!Q48</f>
        <v>9768227287</v>
      </c>
      <c r="J49" s="8"/>
      <c r="K49" s="192">
        <f>I49/I53</f>
        <v>7.8348559842639567E-2</v>
      </c>
      <c r="L49" s="126"/>
    </row>
    <row r="50" spans="1:13" ht="27" customHeight="1">
      <c r="A50" s="191" t="s">
        <v>130</v>
      </c>
      <c r="B50" s="8"/>
      <c r="C50" s="228" t="s">
        <v>139</v>
      </c>
      <c r="D50" s="8"/>
      <c r="E50" s="133">
        <f>'سود اوراق بهادار و سپرده بانکی'!K49</f>
        <v>11199</v>
      </c>
      <c r="F50" s="8"/>
      <c r="G50" s="192">
        <f>E50/E53</f>
        <v>3.7148490385753492E-7</v>
      </c>
      <c r="H50" s="8"/>
      <c r="I50" s="133">
        <f>'سود اوراق بهادار و سپرده بانکی'!Q49</f>
        <v>24569</v>
      </c>
      <c r="J50" s="8"/>
      <c r="K50" s="192">
        <f>I50/I53</f>
        <v>1.9706193459847282E-7</v>
      </c>
      <c r="L50" s="126"/>
      <c r="M50" s="153"/>
    </row>
    <row r="51" spans="1:13" ht="27" customHeight="1">
      <c r="A51" s="191" t="s">
        <v>91</v>
      </c>
      <c r="B51" s="8"/>
      <c r="C51" s="228" t="s">
        <v>92</v>
      </c>
      <c r="D51" s="8"/>
      <c r="E51" s="133">
        <f>'سود اوراق بهادار و سپرده بانکی'!K50</f>
        <v>33730991</v>
      </c>
      <c r="F51" s="8"/>
      <c r="G51" s="192">
        <v>1.1188999239497212E-3</v>
      </c>
      <c r="H51" s="8"/>
      <c r="I51" s="133">
        <f>'سود اوراق بهادار و سپرده بانکی'!Q50</f>
        <v>12249356538</v>
      </c>
      <c r="J51" s="8"/>
      <c r="K51" s="192">
        <v>9.824910213693859E-2</v>
      </c>
      <c r="L51" s="126"/>
      <c r="M51" s="153"/>
    </row>
    <row r="52" spans="1:13" ht="27" customHeight="1" thickBot="1">
      <c r="A52" s="191" t="s">
        <v>279</v>
      </c>
      <c r="B52" s="8"/>
      <c r="C52" s="228" t="s">
        <v>158</v>
      </c>
      <c r="D52" s="8"/>
      <c r="E52" s="265">
        <f>'سود اوراق بهادار و سپرده بانکی'!K51</f>
        <v>15156</v>
      </c>
      <c r="F52" s="8"/>
      <c r="G52" s="192">
        <f>E52/E53</f>
        <v>5.0274356664566477E-7</v>
      </c>
      <c r="H52" s="8"/>
      <c r="I52" s="265">
        <f>'سود اوراق بهادار و سپرده بانکی'!Q51</f>
        <v>15156</v>
      </c>
      <c r="J52" s="8"/>
      <c r="K52" s="192">
        <f>I52/I53</f>
        <v>1.215625658665169E-7</v>
      </c>
      <c r="L52" s="126"/>
      <c r="M52" s="153"/>
    </row>
    <row r="53" spans="1:13" s="226" customFormat="1" ht="22.5" thickBot="1">
      <c r="A53" s="259" t="s">
        <v>2</v>
      </c>
      <c r="B53" s="183"/>
      <c r="C53" s="7"/>
      <c r="D53" s="259"/>
      <c r="E53" s="261">
        <f>SUM(E8:E52)</f>
        <v>30146581687.999992</v>
      </c>
      <c r="F53" s="8"/>
      <c r="G53" s="260">
        <f>SUM(G8:G52)</f>
        <v>1.0000000005625198</v>
      </c>
      <c r="H53" s="8"/>
      <c r="I53" s="261">
        <f>SUM(I8:I52)</f>
        <v>124676539130.00002</v>
      </c>
      <c r="J53" s="8"/>
      <c r="K53" s="260">
        <f>SUM(K8:K52)</f>
        <v>1.0000000119434127</v>
      </c>
      <c r="L53" s="126"/>
    </row>
    <row r="54" spans="1:13" ht="22.5" thickTop="1">
      <c r="F54" s="8"/>
      <c r="H54" s="8"/>
      <c r="J54" s="8"/>
    </row>
    <row r="55" spans="1:13">
      <c r="E55" s="257"/>
    </row>
    <row r="56" spans="1:13">
      <c r="E56" s="258"/>
      <c r="I56" s="141"/>
    </row>
    <row r="57" spans="1:13">
      <c r="E57" s="257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J9" sqref="J9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307" t="s">
        <v>90</v>
      </c>
      <c r="B1" s="307"/>
      <c r="C1" s="307"/>
      <c r="D1" s="307"/>
      <c r="E1" s="307"/>
    </row>
    <row r="2" spans="1:6" s="32" customFormat="1" ht="18.75">
      <c r="A2" s="307" t="s">
        <v>57</v>
      </c>
      <c r="B2" s="307"/>
      <c r="C2" s="307"/>
      <c r="D2" s="307"/>
      <c r="E2" s="307"/>
    </row>
    <row r="3" spans="1:6" s="32" customFormat="1" ht="18.75">
      <c r="A3" s="307" t="str">
        <f>' سهام'!A3:W3</f>
        <v>برای ماه منتهی به 1401/09/30</v>
      </c>
      <c r="B3" s="307"/>
      <c r="C3" s="307"/>
      <c r="D3" s="307"/>
      <c r="E3" s="307"/>
    </row>
    <row r="4" spans="1:6" ht="18.75">
      <c r="A4" s="310" t="s">
        <v>31</v>
      </c>
      <c r="B4" s="310"/>
      <c r="C4" s="310"/>
      <c r="D4" s="310"/>
      <c r="E4" s="310"/>
    </row>
    <row r="5" spans="1:6" ht="49.5" customHeight="1" thickBot="1">
      <c r="A5" s="177"/>
      <c r="B5" s="178"/>
      <c r="C5" s="201" t="s">
        <v>261</v>
      </c>
      <c r="D5" s="126"/>
      <c r="E5" s="201" t="s">
        <v>266</v>
      </c>
    </row>
    <row r="6" spans="1:6" ht="18.75">
      <c r="A6" s="358"/>
      <c r="B6" s="359"/>
      <c r="C6" s="360" t="s">
        <v>6</v>
      </c>
      <c r="D6" s="179"/>
      <c r="E6" s="360" t="s">
        <v>6</v>
      </c>
    </row>
    <row r="7" spans="1:6" ht="18.75" thickBot="1">
      <c r="A7" s="359"/>
      <c r="B7" s="359"/>
      <c r="C7" s="362"/>
      <c r="D7" s="181"/>
      <c r="E7" s="362"/>
    </row>
    <row r="8" spans="1:6" ht="25.9" customHeight="1">
      <c r="A8" s="194" t="s">
        <v>108</v>
      </c>
      <c r="B8" s="8"/>
      <c r="C8" s="133">
        <v>19899056</v>
      </c>
      <c r="D8" s="133"/>
      <c r="E8" s="133">
        <v>19899056</v>
      </c>
    </row>
    <row r="9" spans="1:6" ht="18.75" thickBot="1">
      <c r="A9" s="195" t="s">
        <v>2</v>
      </c>
      <c r="B9" s="126"/>
      <c r="C9" s="193">
        <f>SUM(C8)</f>
        <v>19899056</v>
      </c>
      <c r="D9" s="133"/>
      <c r="E9" s="193">
        <f>SUM(E8)</f>
        <v>19899056</v>
      </c>
    </row>
    <row r="10" spans="1:6" ht="18.75" thickTop="1">
      <c r="D10" s="133"/>
    </row>
    <row r="11" spans="1:6">
      <c r="D11" s="133"/>
    </row>
    <row r="12" spans="1:6">
      <c r="E12" s="137"/>
    </row>
    <row r="14" spans="1:6">
      <c r="C14" s="137"/>
      <c r="E14" s="136"/>
    </row>
    <row r="16" spans="1:6">
      <c r="F16" s="212"/>
    </row>
    <row r="18" spans="6:15">
      <c r="N18" s="136"/>
      <c r="O18" s="212"/>
    </row>
    <row r="19" spans="6:15">
      <c r="F19" s="212"/>
      <c r="G19" s="136"/>
    </row>
    <row r="22" spans="6:15">
      <c r="F22" s="212"/>
      <c r="G22" s="13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Mirzaee</cp:lastModifiedBy>
  <cp:lastPrinted>2019-05-29T09:35:10Z</cp:lastPrinted>
  <dcterms:created xsi:type="dcterms:W3CDTF">2017-11-22T14:26:20Z</dcterms:created>
  <dcterms:modified xsi:type="dcterms:W3CDTF">2022-12-31T10:17:25Z</dcterms:modified>
</cp:coreProperties>
</file>