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ندای ثابت کیان\گزارش ماهانه\1401\دی\"/>
    </mc:Choice>
  </mc:AlternateContent>
  <xr:revisionPtr revIDLastSave="0" documentId="13_ncr:1_{75E25331-91D2-4187-BF64-4B5934776017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بانکی'!$A$6:$Q$35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اوراق'!$A$1:$M$11</definedName>
    <definedName name="_xlnm.Print_Area" localSheetId="12">'درآمد سپرده بانکی'!$A$1:$L$35</definedName>
    <definedName name="_xlnm.Print_Area" localSheetId="11">'درآمد سرمایه گذاری در اوراق بها'!$A$1:$Q$16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'!$A$1:$Q$15</definedName>
    <definedName name="_xlnm.Print_Area" localSheetId="8">'درآمد ناشی ازفروش'!$A$1:$Q$13</definedName>
    <definedName name="_xlnm.Print_Area" localSheetId="5">درآمدها!$A$1:$I$11</definedName>
    <definedName name="_xlnm.Print_Area" localSheetId="0">روکش!$A$1:$I$34</definedName>
    <definedName name="_xlnm.Print_Area" localSheetId="13">'سایر درآمدها'!$A$1:$E$10</definedName>
    <definedName name="_xlnm.Print_Area" localSheetId="4">سپرده!$A$1:$S$38</definedName>
    <definedName name="_xlnm.Print_Area" localSheetId="6">'سود اوراق بهادار و سپرده بانکی'!$A$1:$Q$37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8" l="1"/>
  <c r="C9" i="8"/>
  <c r="K34" i="7"/>
  <c r="I34" i="7"/>
  <c r="G34" i="7"/>
  <c r="E34" i="7"/>
  <c r="Q15" i="6"/>
  <c r="O15" i="6"/>
  <c r="M15" i="6"/>
  <c r="K15" i="6"/>
  <c r="I15" i="6"/>
  <c r="G15" i="6"/>
  <c r="E15" i="6"/>
  <c r="C15" i="6"/>
  <c r="Q11" i="14"/>
  <c r="O11" i="14"/>
  <c r="M11" i="14"/>
  <c r="I11" i="14"/>
  <c r="G11" i="14"/>
  <c r="E11" i="14"/>
  <c r="Q9" i="15"/>
  <c r="O9" i="15"/>
  <c r="M9" i="15"/>
  <c r="I9" i="15"/>
  <c r="G9" i="15"/>
  <c r="E9" i="15"/>
  <c r="Q36" i="13"/>
  <c r="O36" i="13"/>
  <c r="M36" i="13"/>
  <c r="K36" i="13"/>
  <c r="I36" i="13"/>
  <c r="G36" i="13"/>
  <c r="S36" i="2"/>
  <c r="Q36" i="2"/>
  <c r="O36" i="2"/>
  <c r="M36" i="2"/>
  <c r="K36" i="2"/>
  <c r="AE14" i="17"/>
  <c r="AC14" i="17"/>
  <c r="W14" i="17"/>
  <c r="T14" i="17"/>
  <c r="Q14" i="17"/>
  <c r="O14" i="17"/>
  <c r="M9" i="13"/>
  <c r="G9" i="13"/>
  <c r="Q11" i="6" l="1"/>
  <c r="Q12" i="6"/>
  <c r="Q13" i="6"/>
  <c r="Q14" i="6"/>
  <c r="Q10" i="6"/>
  <c r="M10" i="6"/>
  <c r="M14" i="6"/>
  <c r="M12" i="6"/>
  <c r="M11" i="6"/>
  <c r="O13" i="6"/>
  <c r="O12" i="6"/>
  <c r="G12" i="6"/>
  <c r="K14" i="6"/>
  <c r="K13" i="6"/>
  <c r="K12" i="6"/>
  <c r="K11" i="6"/>
  <c r="I11" i="6"/>
  <c r="I12" i="6"/>
  <c r="I13" i="6"/>
  <c r="I14" i="6"/>
  <c r="I10" i="6"/>
  <c r="G13" i="6"/>
  <c r="E12" i="6"/>
  <c r="E14" i="6"/>
  <c r="E11" i="6"/>
  <c r="E10" i="6"/>
  <c r="C13" i="6"/>
  <c r="C11" i="6"/>
  <c r="C12" i="6"/>
  <c r="C14" i="6"/>
  <c r="O8" i="14"/>
  <c r="O9" i="14"/>
  <c r="O10" i="14"/>
  <c r="O7" i="14"/>
  <c r="G8" i="14"/>
  <c r="G9" i="14"/>
  <c r="G10" i="14"/>
  <c r="G7" i="14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7" i="13"/>
  <c r="I7" i="1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9" i="2"/>
  <c r="K11" i="19"/>
  <c r="K9" i="19"/>
  <c r="K10" i="19"/>
  <c r="AE12" i="17"/>
  <c r="AE10" i="17"/>
  <c r="AE9" i="17"/>
  <c r="Q9" i="17"/>
  <c r="Q12" i="17"/>
  <c r="Q10" i="17"/>
  <c r="G10" i="7"/>
  <c r="G33" i="7" l="1"/>
  <c r="G31" i="7"/>
  <c r="G30" i="7"/>
  <c r="AG10" i="17"/>
  <c r="AG11" i="17"/>
  <c r="AG12" i="17"/>
  <c r="AG13" i="17"/>
  <c r="I9" i="19" l="1"/>
  <c r="I11" i="19"/>
  <c r="I10" i="19"/>
  <c r="K26" i="7" l="1"/>
  <c r="K10" i="7"/>
  <c r="K18" i="7"/>
  <c r="K25" i="7"/>
  <c r="K11" i="7"/>
  <c r="K19" i="7"/>
  <c r="K22" i="7"/>
  <c r="K31" i="7"/>
  <c r="K21" i="7"/>
  <c r="K15" i="7"/>
  <c r="K33" i="7"/>
  <c r="K16" i="7"/>
  <c r="K20" i="7"/>
  <c r="K17" i="7"/>
  <c r="K24" i="7"/>
  <c r="K12" i="7"/>
  <c r="K30" i="7"/>
  <c r="K23" i="7"/>
  <c r="K13" i="7"/>
  <c r="K14" i="7"/>
  <c r="K29" i="7"/>
  <c r="K28" i="7"/>
  <c r="K8" i="7"/>
  <c r="K27" i="7"/>
  <c r="K9" i="7"/>
  <c r="G9" i="7"/>
  <c r="G8" i="7"/>
  <c r="E9" i="11"/>
  <c r="I9" i="11" s="1"/>
  <c r="G15" i="7"/>
  <c r="G23" i="7"/>
  <c r="G16" i="7"/>
  <c r="G22" i="7"/>
  <c r="G14" i="7"/>
  <c r="G11" i="7"/>
  <c r="G12" i="7"/>
  <c r="G18" i="7"/>
  <c r="G13" i="7"/>
  <c r="G17" i="7"/>
  <c r="G20" i="7"/>
  <c r="G21" i="7"/>
  <c r="G19" i="7"/>
  <c r="AG9" i="17" l="1"/>
  <c r="AG14" i="17" s="1"/>
  <c r="C12" i="5" l="1"/>
  <c r="I11" i="5"/>
  <c r="I12" i="5" s="1"/>
  <c r="S11" i="5"/>
  <c r="E12" i="5"/>
  <c r="M12" i="5"/>
  <c r="O12" i="5"/>
  <c r="S12" i="5"/>
  <c r="E8" i="11" l="1"/>
  <c r="I8" i="11" l="1"/>
  <c r="E10" i="11" l="1"/>
  <c r="E11" i="11" s="1"/>
  <c r="I10" i="11" l="1"/>
  <c r="I11" i="11" s="1"/>
  <c r="A3" i="19"/>
  <c r="A3" i="17"/>
  <c r="G8" i="11" l="1"/>
  <c r="G7" i="11"/>
  <c r="G9" i="11"/>
  <c r="J4" i="11"/>
  <c r="G10" i="11"/>
  <c r="W10" i="1"/>
  <c r="G11" i="11" l="1"/>
  <c r="Q9" i="18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U12" i="5" l="1"/>
  <c r="K12" i="5" l="1"/>
  <c r="P36" i="13" l="1"/>
  <c r="J9" i="18"/>
  <c r="L9" i="18"/>
  <c r="N9" i="18"/>
  <c r="R9" i="18"/>
  <c r="D15" i="6" l="1"/>
  <c r="F15" i="6"/>
  <c r="H15" i="6"/>
  <c r="J15" i="6"/>
  <c r="L15" i="6"/>
  <c r="N15" i="6"/>
  <c r="P15" i="6"/>
  <c r="A3" i="14" l="1"/>
  <c r="A3" i="8" l="1"/>
  <c r="A3" i="7"/>
  <c r="A3" i="6"/>
  <c r="A3" i="5"/>
  <c r="A3" i="15"/>
  <c r="A3" i="13"/>
  <c r="A3" i="2" l="1"/>
  <c r="A3" i="11" s="1"/>
  <c r="A3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<sst xmlns="http://schemas.openxmlformats.org/spreadsheetml/2006/main" count="502" uniqueCount="222">
  <si>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</si>
  <si>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</si>
  <si>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</si>
  <si>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</si>
  <si>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</si>
  <si>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</si>
  <si>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</si>
  <si>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</si>
  <si>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</si>
  <si>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</si>
  <si>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</si>
  <si>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</si>
  <si>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</si>
  <si>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</si>
  <si>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</si>
  <si>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</si>
  <si>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</si>
  <si>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</si>
  <si>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</si>
  <si>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</si>
  <si>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</si>
  <si>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</si>
  <si>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</si>
  <si>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</si>
  <si>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</si>
  <si>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</si>
  <si>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</si>
  <si>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</si>
  <si>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</si>
  <si>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</si>
  <si>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</si>
  <si>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</si>
  <si>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</si>
  <si>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</si>
  <si>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</si>
  <si>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</si>
  <si>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</si>
  <si>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</si>
  <si>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</si>
  <si>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</si>
  <si>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</si>
  <si>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</si>
  <si>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</si>
  <si>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</si>
  <si>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</si>
  <si>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</si>
  <si>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</si>
  <si>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</si>
  <si>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</si>
  <si>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</si>
  <si>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</si>
  <si>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</si>
  <si>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</si>
  <si>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</si>
  <si>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</si>
  <si>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</si>
  <si>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</si>
  <si>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</si>
  <si>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</si>
  <si>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</si>
  <si>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</si>
  <si>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</si>
  <si>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</si>
  <si>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</si>
  <si>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</si>
  <si>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</si>
  <si>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</si>
  <si>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</si>
  <si>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</si>
  <si>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</si>
  <si>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</si>
  <si>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</si>
  <si>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</si>
  <si>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</si>
  <si>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</si>
  <si>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</si>
  <si>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</si>
  <si>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</si>
  <si>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</si>
  <si>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</si>
  <si>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</si>
  <si>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</si>
  <si>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</si>
  <si>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</si>
  <si>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</si>
  <si>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</si>
  <si>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</si>
  <si>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</si>
  <si>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</si>
  <si>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</si>
  <si>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</si>
  <si>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</si>
  <si>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</si>
  <si>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</si>
  <si>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</si>
  <si>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</si>
  <si>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بلی</t>
  </si>
  <si>
    <t>پاسارگاد کوتاه مدت</t>
  </si>
  <si>
    <t>پاسارگاد 2099012152272681</t>
  </si>
  <si>
    <t>209-8100-15227268-1</t>
  </si>
  <si>
    <t>209-9012-15227268-1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</si>
  <si>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</si>
  <si>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</si>
  <si>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</si>
  <si>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</si>
  <si>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</si>
  <si>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</si>
  <si>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</si>
  <si>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</si>
  <si>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</si>
  <si>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</si>
  <si>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</si>
  <si>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</si>
  <si>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</si>
  <si>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اقتصاد نوین کوتاه مدت</t>
  </si>
  <si>
    <t>سپرده سرمایه‌گذاری</t>
  </si>
  <si>
    <t>سامان کوتاه مدت</t>
  </si>
  <si>
    <t>864-810-3998429-1</t>
  </si>
  <si>
    <t>864-111-3998429-1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</si>
  <si>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</si>
  <si>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ملی 0228580617005</t>
  </si>
  <si>
    <t>0228580617005</t>
  </si>
  <si>
    <t>دارایی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</si>
  <si>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</si>
  <si>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</si>
  <si>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</si>
  <si>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</si>
  <si>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</si>
  <si>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</si>
  <si>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</si>
  <si>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</si>
  <si>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</si>
  <si>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124-283-6867480-0</t>
  </si>
  <si>
    <t>209-9012-15227268-0</t>
  </si>
  <si>
    <t xml:space="preserve">اجاره تابان فردا سپهر14050803 </t>
  </si>
  <si>
    <t>1401/08/29</t>
  </si>
  <si>
    <t>1401/08/17</t>
  </si>
  <si>
    <t>1401/09/30</t>
  </si>
  <si>
    <t>مرابحه عام دولت86-ش.خ020404 (اراد86)</t>
  </si>
  <si>
    <t>صکوک اجاره کگل509-بدون ضامن (صگل509)</t>
  </si>
  <si>
    <t>1400/03/04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</si>
  <si>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</si>
  <si>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</si>
  <si>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</si>
  <si>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</si>
  <si>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</si>
  <si>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</si>
  <si>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</si>
  <si>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</si>
  <si>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</si>
  <si>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</si>
  <si>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</si>
  <si>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</si>
  <si>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</si>
  <si>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</si>
  <si>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</si>
  <si>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</si>
  <si>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</si>
  <si>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</si>
  <si>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</si>
  <si>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</si>
  <si>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</si>
  <si>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</si>
  <si>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</si>
  <si>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</si>
  <si>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</si>
  <si>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</si>
  <si>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</si>
  <si>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</si>
  <si>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</si>
  <si>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</si>
  <si>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سینا جاری371452773001</t>
  </si>
  <si>
    <t>371-4-5277300-1</t>
  </si>
  <si>
    <t>جاری</t>
  </si>
  <si>
    <t>اسنادخزانه-م9بودجه99-020316 (اخزا909)</t>
  </si>
  <si>
    <t>1401/09/01</t>
  </si>
  <si>
    <t>1401/09/06</t>
  </si>
  <si>
    <t>1401/09/12</t>
  </si>
  <si>
    <t>1401/09/14</t>
  </si>
  <si>
    <t>1401/09/17</t>
  </si>
  <si>
    <t>1401/09/19</t>
  </si>
  <si>
    <t>1401/09/20</t>
  </si>
  <si>
    <t>1401/09/21</t>
  </si>
  <si>
    <t>1401/09/24</t>
  </si>
  <si>
    <t>1401/09/26</t>
  </si>
  <si>
    <t>1401/09/28</t>
  </si>
  <si>
    <t>1401/09/08</t>
  </si>
  <si>
    <t>حساب بانک ملی</t>
  </si>
  <si>
    <t>منتهی به 1401/09/30</t>
  </si>
  <si>
    <t>برای ماه منتهی به 1401/10/30</t>
  </si>
  <si>
    <t>1401/10/30</t>
  </si>
  <si>
    <t>طی دی ماه</t>
  </si>
  <si>
    <t>از ابتدای سال مالی تا پایان دی ماه</t>
  </si>
  <si>
    <t>‫1401/10/30</t>
  </si>
  <si>
    <t>از ابتدای سال مالی تا پایان دی  ماه</t>
  </si>
  <si>
    <t>طی دی  ماه</t>
  </si>
  <si>
    <t>از ابتدای سال مالی تا دی ماه</t>
  </si>
  <si>
    <t>1399/07/16</t>
  </si>
  <si>
    <t>1402/03/16</t>
  </si>
  <si>
    <t>1,017,307</t>
  </si>
  <si>
    <t>911,120</t>
  </si>
  <si>
    <t>1,006,964</t>
  </si>
  <si>
    <t>صادرات کوتاه مدت</t>
  </si>
  <si>
    <t>پاسارگاد209.9012.15227268.23</t>
  </si>
  <si>
    <t>پاسارگاد209.9012.15227268.25</t>
  </si>
  <si>
    <t>پاسارگاد 209.9012.15227268.27</t>
  </si>
  <si>
    <t>پاسارگاد209.9012.15227268.26</t>
  </si>
  <si>
    <t>پاسارگاد 209.9012.15227268.1</t>
  </si>
  <si>
    <t>0217918818004</t>
  </si>
  <si>
    <t>209-9012-15227268-23</t>
  </si>
  <si>
    <t>209-9012-15227268-25</t>
  </si>
  <si>
    <t>209-9012-15227268-27</t>
  </si>
  <si>
    <t>209-9012-15227268-26</t>
  </si>
  <si>
    <t>18.50</t>
  </si>
  <si>
    <t>209-9012-15227268-24</t>
  </si>
  <si>
    <t>پاسارگاد209.9012.15227268.27</t>
  </si>
  <si>
    <t>پاسارگاد209.9012.15227268.24</t>
  </si>
  <si>
    <t>1401/10/27</t>
  </si>
  <si>
    <t>1401/10/03</t>
  </si>
  <si>
    <t>1401/10/05</t>
  </si>
  <si>
    <t>1401/10/13</t>
  </si>
  <si>
    <t>1401/10/15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</si>
</sst>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#,##0.000_);[Red]\(#,##0.000\)"/>
    <numFmt numFmtId="170" formatCode="_(* #,##0.0_);_(* \(#,##0.0\);_(* &quot;-&quot;??_);_(@_)"/>
    <numFmt numFmtId="171" formatCode="0.0%"/>
  </numFmts>
  <fonts count="6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b/>
      <sz val="9"/>
      <color rgb="FF2E2E2E"/>
      <name val="WYekan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76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164" fontId="46" fillId="0" borderId="1" xfId="0" applyNumberFormat="1" applyFont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9" fillId="0" borderId="0" xfId="0" applyFont="1" applyAlignment="1">
      <alignment horizontal="center"/>
    </xf>
    <xf numFmtId="164" fontId="6" fillId="0" borderId="0" xfId="1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54" fillId="0" borderId="0" xfId="1" applyNumberFormat="1" applyFont="1" applyAlignment="1"/>
    <xf numFmtId="3" fontId="14" fillId="0" borderId="0" xfId="0" applyNumberFormat="1" applyFont="1"/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4" fontId="0" fillId="0" borderId="0" xfId="0" applyNumberFormat="1"/>
    <xf numFmtId="164" fontId="18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right" vertical="center" readingOrder="2"/>
    </xf>
    <xf numFmtId="38" fontId="14" fillId="0" borderId="0" xfId="0" applyNumberFormat="1" applyFont="1"/>
    <xf numFmtId="164" fontId="56" fillId="0" borderId="0" xfId="1" applyNumberFormat="1" applyFont="1" applyFill="1" applyAlignment="1">
      <alignment vertical="center"/>
    </xf>
    <xf numFmtId="164" fontId="56" fillId="0" borderId="0" xfId="1" applyNumberFormat="1" applyFont="1" applyFill="1" applyBorder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169" fontId="18" fillId="0" borderId="0" xfId="0" applyNumberFormat="1" applyFont="1" applyAlignment="1">
      <alignment horizontal="center" vertical="center" wrapText="1" readingOrder="2"/>
    </xf>
    <xf numFmtId="0" fontId="60" fillId="0" borderId="0" xfId="0" applyFont="1"/>
    <xf numFmtId="0" fontId="10" fillId="3" borderId="0" xfId="0" applyFont="1" applyFill="1"/>
    <xf numFmtId="1" fontId="13" fillId="0" borderId="0" xfId="0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 wrapText="1" shrinkToFit="1" readingOrder="2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45" fillId="0" borderId="0" xfId="1" applyNumberFormat="1" applyFont="1"/>
    <xf numFmtId="37" fontId="44" fillId="0" borderId="17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8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4" fontId="46" fillId="0" borderId="19" xfId="0" applyNumberFormat="1" applyFont="1" applyBorder="1" applyAlignment="1">
      <alignment horizontal="right" vertical="center" wrapText="1" shrinkToFit="1"/>
    </xf>
    <xf numFmtId="37" fontId="46" fillId="0" borderId="20" xfId="0" applyNumberFormat="1" applyFont="1" applyBorder="1" applyAlignment="1">
      <alignment horizontal="right" vertical="center" wrapText="1"/>
    </xf>
    <xf numFmtId="164" fontId="46" fillId="0" borderId="9" xfId="0" applyNumberFormat="1" applyFont="1" applyBorder="1" applyAlignment="1">
      <alignment horizontal="left" vertical="center" wrapText="1" shrinkToFit="1"/>
    </xf>
    <xf numFmtId="164" fontId="46" fillId="0" borderId="9" xfId="0" applyNumberFormat="1" applyFont="1" applyBorder="1" applyAlignment="1">
      <alignment horizontal="right" vertical="center" wrapText="1" shrinkToFit="1"/>
    </xf>
    <xf numFmtId="164" fontId="46" fillId="0" borderId="21" xfId="0" applyNumberFormat="1" applyFont="1" applyBorder="1" applyAlignment="1">
      <alignment horizontal="right" vertical="center" wrapText="1" shrinkToFit="1"/>
    </xf>
    <xf numFmtId="164" fontId="20" fillId="0" borderId="0" xfId="1" applyNumberFormat="1" applyFont="1" applyBorder="1"/>
    <xf numFmtId="164" fontId="10" fillId="0" borderId="0" xfId="1" applyNumberFormat="1" applyFont="1" applyFill="1" applyBorder="1"/>
    <xf numFmtId="164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164" fontId="12" fillId="0" borderId="10" xfId="1" applyNumberFormat="1" applyFont="1" applyFill="1" applyBorder="1" applyAlignment="1">
      <alignment vertical="center"/>
    </xf>
    <xf numFmtId="0" fontId="12" fillId="0" borderId="0" xfId="0" applyFont="1"/>
    <xf numFmtId="164" fontId="12" fillId="0" borderId="0" xfId="1" applyNumberFormat="1" applyFont="1" applyFill="1"/>
    <xf numFmtId="164" fontId="22" fillId="0" borderId="0" xfId="1" applyNumberFormat="1" applyFont="1" applyFill="1"/>
    <xf numFmtId="164" fontId="20" fillId="0" borderId="1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37" fontId="46" fillId="0" borderId="22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8" fontId="46" fillId="0" borderId="0" xfId="0" applyNumberFormat="1" applyFont="1" applyAlignment="1">
      <alignment horizontal="center" vertical="center" wrapText="1" shrinkToFit="1"/>
    </xf>
    <xf numFmtId="164" fontId="46" fillId="0" borderId="23" xfId="0" applyNumberFormat="1" applyFont="1" applyBorder="1" applyAlignment="1">
      <alignment horizontal="right" vertical="center" wrapText="1" shrinkToFit="1"/>
    </xf>
    <xf numFmtId="37" fontId="32" fillId="0" borderId="16" xfId="0" applyNumberFormat="1" applyFont="1" applyBorder="1" applyAlignment="1">
      <alignment horizontal="right" vertical="center" wrapText="1"/>
    </xf>
    <xf numFmtId="3" fontId="46" fillId="0" borderId="1" xfId="0" applyNumberFormat="1" applyFont="1" applyBorder="1" applyAlignment="1">
      <alignment horizontal="right" vertical="center" wrapText="1" shrinkToFit="1"/>
    </xf>
    <xf numFmtId="3" fontId="16" fillId="0" borderId="0" xfId="0" applyNumberFormat="1" applyFont="1"/>
    <xf numFmtId="3" fontId="62" fillId="0" borderId="0" xfId="0" applyNumberFormat="1" applyFont="1"/>
    <xf numFmtId="0" fontId="13" fillId="0" borderId="0" xfId="0" applyFont="1" applyFill="1" applyAlignment="1">
      <alignment horizontal="center" vertical="center"/>
    </xf>
    <xf numFmtId="0" fontId="20" fillId="0" borderId="0" xfId="0" applyFont="1" applyFill="1"/>
    <xf numFmtId="170" fontId="20" fillId="0" borderId="0" xfId="1" applyNumberFormat="1" applyFont="1" applyFill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/>
    </xf>
    <xf numFmtId="164" fontId="14" fillId="0" borderId="0" xfId="0" applyNumberFormat="1" applyFont="1" applyAlignment="1">
      <alignment horizontal="right"/>
    </xf>
    <xf numFmtId="165" fontId="14" fillId="0" borderId="0" xfId="0" applyNumberFormat="1" applyFont="1"/>
    <xf numFmtId="171" fontId="10" fillId="0" borderId="0" xfId="2" applyNumberFormat="1" applyFont="1" applyFill="1" applyAlignment="1">
      <alignment horizontal="center" vertical="center"/>
    </xf>
    <xf numFmtId="9" fontId="10" fillId="0" borderId="0" xfId="2" applyNumberFormat="1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9" fillId="0" borderId="0" xfId="1" applyNumberFormat="1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right" vertical="center" readingOrder="2"/>
    </xf>
    <xf numFmtId="9" fontId="8" fillId="0" borderId="0" xfId="0" applyNumberFormat="1" applyFont="1" applyFill="1" applyAlignment="1">
      <alignment horizontal="center" vertical="center"/>
    </xf>
    <xf numFmtId="3" fontId="55" fillId="0" borderId="0" xfId="0" applyNumberFormat="1" applyFont="1" applyFill="1"/>
    <xf numFmtId="164" fontId="18" fillId="0" borderId="0" xfId="0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7" fontId="61" fillId="0" borderId="0" xfId="0" quotePrefix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64" fontId="12" fillId="0" borderId="0" xfId="1" applyNumberFormat="1" applyFont="1" applyFill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43" fillId="0" borderId="0" xfId="0" applyNumberFormat="1" applyFont="1" applyFill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8</xdr:col>
      <xdr:colOff>592939</xdr:colOff>
      <xdr:row>33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DD539D-0F54-41A6-B010-1FF73949A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16661" y="19050"/>
          <a:ext cx="5460214" cy="706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H21" sqref="H21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55" t="s">
        <v>74</v>
      </c>
      <c r="B24" s="255"/>
      <c r="C24" s="255"/>
      <c r="D24" s="255"/>
      <c r="E24" s="255"/>
      <c r="F24" s="255"/>
      <c r="G24" s="255"/>
      <c r="H24" s="255"/>
      <c r="I24" s="255"/>
      <c r="J24" s="255"/>
      <c r="K24" s="34"/>
      <c r="L24" s="34"/>
    </row>
    <row r="25" spans="1:13" ht="15" customHeight="1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34"/>
      <c r="L25" s="34"/>
    </row>
    <row r="26" spans="1:13" ht="15" customHeight="1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34"/>
      <c r="L26" s="34"/>
    </row>
    <row r="28" spans="1:13" ht="15" customHeight="1">
      <c r="A28" s="255" t="s">
        <v>188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3" ht="15" customHeight="1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3" ht="15" customHeight="1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3" ht="15" customHeight="1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I7" sqref="I7:M7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264" t="s">
        <v>90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</row>
    <row r="2" spans="1:23" ht="31.5">
      <c r="A2" s="264" t="s">
        <v>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</row>
    <row r="3" spans="1:23" ht="31.5">
      <c r="A3" s="264" t="s">
        <v>189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</row>
    <row r="4" spans="1:23" ht="31.5">
      <c r="A4" s="271" t="s">
        <v>25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</row>
    <row r="5" spans="1:23" ht="31.5">
      <c r="A5" s="271" t="s">
        <v>26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</row>
    <row r="7" spans="1:23" ht="36.75" customHeight="1" thickBot="1">
      <c r="A7" s="1"/>
      <c r="B7" s="2"/>
      <c r="C7" s="256" t="s">
        <v>137</v>
      </c>
      <c r="D7" s="256"/>
      <c r="E7" s="256"/>
      <c r="F7" s="256"/>
      <c r="G7" s="256"/>
      <c r="H7" s="3"/>
      <c r="I7" s="272" t="s">
        <v>7</v>
      </c>
      <c r="J7" s="272"/>
      <c r="K7" s="272"/>
      <c r="L7" s="272"/>
      <c r="M7" s="272"/>
      <c r="O7" s="257" t="s">
        <v>190</v>
      </c>
      <c r="P7" s="257"/>
      <c r="Q7" s="257"/>
      <c r="R7" s="257"/>
      <c r="S7" s="257"/>
      <c r="T7" s="257"/>
      <c r="U7" s="257"/>
      <c r="V7" s="257"/>
      <c r="W7" s="257"/>
    </row>
    <row r="8" spans="1:23" ht="29.25" customHeight="1">
      <c r="A8" s="265" t="s">
        <v>1</v>
      </c>
      <c r="B8" s="4"/>
      <c r="C8" s="270" t="s">
        <v>3</v>
      </c>
      <c r="D8" s="258"/>
      <c r="E8" s="270" t="s">
        <v>0</v>
      </c>
      <c r="F8" s="258"/>
      <c r="G8" s="260" t="s">
        <v>21</v>
      </c>
      <c r="H8" s="45"/>
      <c r="I8" s="267" t="s">
        <v>4</v>
      </c>
      <c r="J8" s="267"/>
      <c r="K8" s="47"/>
      <c r="L8" s="267" t="s">
        <v>5</v>
      </c>
      <c r="M8" s="267"/>
      <c r="O8" s="268" t="s">
        <v>3</v>
      </c>
      <c r="P8" s="258"/>
      <c r="Q8" s="260" t="s">
        <v>33</v>
      </c>
      <c r="R8" s="44"/>
      <c r="S8" s="268" t="s">
        <v>0</v>
      </c>
      <c r="T8" s="258"/>
      <c r="U8" s="260" t="s">
        <v>21</v>
      </c>
      <c r="V8" s="5"/>
      <c r="W8" s="262" t="s">
        <v>22</v>
      </c>
    </row>
    <row r="9" spans="1:23" ht="49.5" customHeight="1" thickBot="1">
      <c r="A9" s="266"/>
      <c r="B9" s="4"/>
      <c r="C9" s="269"/>
      <c r="D9" s="259"/>
      <c r="E9" s="269"/>
      <c r="F9" s="259"/>
      <c r="G9" s="261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269"/>
      <c r="P9" s="258"/>
      <c r="Q9" s="261"/>
      <c r="R9" s="44"/>
      <c r="S9" s="269"/>
      <c r="T9" s="258"/>
      <c r="U9" s="261"/>
      <c r="V9" s="5"/>
      <c r="W9" s="263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6"/>
  <sheetViews>
    <sheetView rightToLeft="1" view="pageBreakPreview" zoomScale="60" zoomScaleNormal="100" workbookViewId="0">
      <selection activeCell="G13" sqref="G13"/>
    </sheetView>
  </sheetViews>
  <sheetFormatPr defaultColWidth="9.140625" defaultRowHeight="30.75"/>
  <cols>
    <col min="1" max="1" width="45.7109375" style="338" customWidth="1"/>
    <col min="2" max="2" width="0.5703125" style="338" customWidth="1"/>
    <col min="3" max="3" width="12.5703125" style="338" customWidth="1"/>
    <col min="4" max="4" width="0.5703125" style="338" customWidth="1"/>
    <col min="5" max="5" width="21.28515625" style="338" customWidth="1"/>
    <col min="6" max="6" width="0.5703125" style="338" customWidth="1"/>
    <col min="7" max="7" width="22" style="338" customWidth="1"/>
    <col min="8" max="8" width="0.5703125" style="338" customWidth="1"/>
    <col min="9" max="9" width="20.140625" style="338" customWidth="1"/>
    <col min="10" max="10" width="0.42578125" style="338" customWidth="1"/>
    <col min="11" max="11" width="23.140625" style="338" bestFit="1" customWidth="1"/>
    <col min="12" max="12" width="0.7109375" style="338" customWidth="1"/>
    <col min="13" max="13" width="17.42578125" style="338" customWidth="1"/>
    <col min="14" max="14" width="1.140625" style="338" hidden="1" customWidth="1"/>
    <col min="15" max="15" width="30.140625" style="338" customWidth="1"/>
    <col min="16" max="16" width="0.5703125" style="338" customWidth="1"/>
    <col min="17" max="17" width="30.140625" style="338" customWidth="1"/>
    <col min="18" max="18" width="0.5703125" style="338" customWidth="1"/>
    <col min="19" max="19" width="14.42578125" style="338" bestFit="1" customWidth="1"/>
    <col min="20" max="20" width="27" style="338" bestFit="1" customWidth="1"/>
    <col min="21" max="21" width="0.5703125" style="338" customWidth="1"/>
    <col min="22" max="22" width="19.42578125" style="338" bestFit="1" customWidth="1"/>
    <col min="23" max="23" width="28.140625" style="338" customWidth="1"/>
    <col min="24" max="24" width="0.5703125" style="338" customWidth="1"/>
    <col min="25" max="25" width="19.42578125" style="338" bestFit="1" customWidth="1"/>
    <col min="26" max="26" width="0.42578125" style="338" customWidth="1"/>
    <col min="27" max="27" width="23" style="338" bestFit="1" customWidth="1"/>
    <col min="28" max="28" width="0.7109375" style="338" customWidth="1"/>
    <col min="29" max="29" width="29.85546875" style="338" customWidth="1"/>
    <col min="30" max="30" width="0.7109375" style="338" customWidth="1"/>
    <col min="31" max="31" width="29.85546875" style="338" customWidth="1"/>
    <col min="32" max="32" width="0.7109375" style="338" customWidth="1"/>
    <col min="33" max="33" width="16.5703125" style="338" customWidth="1"/>
    <col min="34" max="34" width="15.42578125" style="52" customWidth="1"/>
    <col min="35" max="35" width="18.28515625" style="338" customWidth="1"/>
    <col min="36" max="36" width="14.5703125" style="338" bestFit="1" customWidth="1"/>
    <col min="37" max="16384" width="9.140625" style="338"/>
  </cols>
  <sheetData>
    <row r="1" spans="1:36" s="336" customFormat="1">
      <c r="A1" s="335" t="s">
        <v>90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52"/>
    </row>
    <row r="2" spans="1:36" s="336" customFormat="1">
      <c r="A2" s="335" t="s">
        <v>51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52"/>
    </row>
    <row r="3" spans="1:36" s="336" customFormat="1">
      <c r="A3" s="335" t="str">
        <f>' سهام'!A3:W3</f>
        <v>برای ماه منتهی به 1401/10/30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52"/>
    </row>
    <row r="4" spans="1:36">
      <c r="A4" s="337" t="s">
        <v>67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</row>
    <row r="5" spans="1:36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</row>
    <row r="6" spans="1:36" ht="27.75" customHeight="1" thickBot="1">
      <c r="A6" s="340" t="s">
        <v>68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 t="s">
        <v>137</v>
      </c>
      <c r="N6" s="340"/>
      <c r="O6" s="340"/>
      <c r="P6" s="340"/>
      <c r="Q6" s="340"/>
      <c r="R6" s="341"/>
      <c r="S6" s="342" t="s">
        <v>7</v>
      </c>
      <c r="T6" s="342"/>
      <c r="U6" s="342"/>
      <c r="V6" s="342"/>
      <c r="W6" s="342"/>
      <c r="X6" s="339"/>
      <c r="Y6" s="340" t="s">
        <v>190</v>
      </c>
      <c r="Z6" s="340"/>
      <c r="AA6" s="340"/>
      <c r="AB6" s="340"/>
      <c r="AC6" s="340"/>
      <c r="AD6" s="340"/>
      <c r="AE6" s="340"/>
      <c r="AF6" s="340"/>
      <c r="AG6" s="340"/>
    </row>
    <row r="7" spans="1:36" ht="26.25" customHeight="1">
      <c r="A7" s="343" t="s">
        <v>69</v>
      </c>
      <c r="B7" s="344"/>
      <c r="C7" s="345" t="s">
        <v>70</v>
      </c>
      <c r="D7" s="344"/>
      <c r="E7" s="346" t="s">
        <v>75</v>
      </c>
      <c r="F7" s="344"/>
      <c r="G7" s="347" t="s">
        <v>71</v>
      </c>
      <c r="H7" s="344"/>
      <c r="I7" s="345" t="s">
        <v>23</v>
      </c>
      <c r="J7" s="344"/>
      <c r="K7" s="346" t="s">
        <v>72</v>
      </c>
      <c r="L7" s="348"/>
      <c r="M7" s="349" t="s">
        <v>3</v>
      </c>
      <c r="N7" s="347"/>
      <c r="O7" s="347" t="s">
        <v>0</v>
      </c>
      <c r="P7" s="347"/>
      <c r="Q7" s="347" t="s">
        <v>21</v>
      </c>
      <c r="R7" s="344"/>
      <c r="S7" s="335" t="s">
        <v>4</v>
      </c>
      <c r="T7" s="335"/>
      <c r="U7" s="339"/>
      <c r="V7" s="335" t="s">
        <v>5</v>
      </c>
      <c r="W7" s="335"/>
      <c r="X7" s="339"/>
      <c r="Y7" s="349" t="s">
        <v>3</v>
      </c>
      <c r="Z7" s="343"/>
      <c r="AA7" s="347" t="s">
        <v>73</v>
      </c>
      <c r="AB7" s="344"/>
      <c r="AC7" s="347" t="s">
        <v>0</v>
      </c>
      <c r="AD7" s="343"/>
      <c r="AE7" s="347" t="s">
        <v>21</v>
      </c>
      <c r="AF7" s="350"/>
      <c r="AG7" s="347" t="s">
        <v>22</v>
      </c>
    </row>
    <row r="8" spans="1:36" s="355" customFormat="1" ht="55.5" customHeight="1" thickBot="1">
      <c r="A8" s="340"/>
      <c r="B8" s="344"/>
      <c r="C8" s="351"/>
      <c r="D8" s="344"/>
      <c r="E8" s="351"/>
      <c r="F8" s="344"/>
      <c r="G8" s="340"/>
      <c r="H8" s="344"/>
      <c r="I8" s="351"/>
      <c r="J8" s="344"/>
      <c r="K8" s="351"/>
      <c r="L8" s="341"/>
      <c r="M8" s="352"/>
      <c r="N8" s="343"/>
      <c r="O8" s="340"/>
      <c r="P8" s="343"/>
      <c r="Q8" s="340"/>
      <c r="R8" s="344"/>
      <c r="S8" s="353" t="s">
        <v>3</v>
      </c>
      <c r="T8" s="353" t="s">
        <v>0</v>
      </c>
      <c r="U8" s="354"/>
      <c r="V8" s="353" t="s">
        <v>3</v>
      </c>
      <c r="W8" s="353" t="s">
        <v>50</v>
      </c>
      <c r="X8" s="354"/>
      <c r="Y8" s="352"/>
      <c r="Z8" s="343"/>
      <c r="AA8" s="340"/>
      <c r="AB8" s="344"/>
      <c r="AC8" s="340"/>
      <c r="AD8" s="343"/>
      <c r="AE8" s="340"/>
      <c r="AF8" s="350"/>
      <c r="AG8" s="340"/>
      <c r="AH8" s="52"/>
      <c r="AJ8" s="356"/>
    </row>
    <row r="9" spans="1:36" s="355" customFormat="1" ht="55.5" customHeight="1">
      <c r="A9" s="357" t="s">
        <v>124</v>
      </c>
      <c r="B9" s="344"/>
      <c r="C9" s="341" t="s">
        <v>96</v>
      </c>
      <c r="D9" s="344"/>
      <c r="E9" s="341" t="s">
        <v>96</v>
      </c>
      <c r="F9" s="344"/>
      <c r="G9" s="358" t="s">
        <v>125</v>
      </c>
      <c r="H9" s="359" t="s">
        <v>112</v>
      </c>
      <c r="I9" s="358" t="s">
        <v>126</v>
      </c>
      <c r="J9" s="344" t="s">
        <v>213</v>
      </c>
      <c r="K9" s="103">
        <v>18</v>
      </c>
      <c r="L9" s="341">
        <v>200036250000</v>
      </c>
      <c r="M9" s="52">
        <v>550000</v>
      </c>
      <c r="N9" s="360"/>
      <c r="O9" s="52">
        <v>550000000000</v>
      </c>
      <c r="P9" s="52"/>
      <c r="Q9" s="52">
        <f>O9+3642384129</f>
        <v>553642384129</v>
      </c>
      <c r="R9" s="52"/>
      <c r="S9" s="52">
        <v>0</v>
      </c>
      <c r="T9" s="52">
        <v>0</v>
      </c>
      <c r="U9" s="52"/>
      <c r="V9" s="52">
        <v>0</v>
      </c>
      <c r="W9" s="52">
        <v>0</v>
      </c>
      <c r="X9" s="52"/>
      <c r="Y9" s="52">
        <v>550000</v>
      </c>
      <c r="Z9" s="52"/>
      <c r="AA9" s="213">
        <v>1010451</v>
      </c>
      <c r="AB9" s="52"/>
      <c r="AC9" s="52">
        <v>550000000000</v>
      </c>
      <c r="AD9" s="52"/>
      <c r="AE9" s="52">
        <f>AC9+5647320667</f>
        <v>555647320667</v>
      </c>
      <c r="AF9" s="361"/>
      <c r="AG9" s="362">
        <f>AE9/درآمدها!$J$5</f>
        <v>0.21472818062527835</v>
      </c>
      <c r="AH9" s="363"/>
      <c r="AI9" s="364"/>
      <c r="AJ9" s="356"/>
    </row>
    <row r="10" spans="1:36" s="355" customFormat="1" ht="55.5" customHeight="1">
      <c r="A10" s="357" t="s">
        <v>110</v>
      </c>
      <c r="B10" s="344"/>
      <c r="C10" s="358" t="s">
        <v>96</v>
      </c>
      <c r="D10" s="359"/>
      <c r="E10" s="358" t="s">
        <v>96</v>
      </c>
      <c r="F10" s="359"/>
      <c r="G10" s="358" t="s">
        <v>111</v>
      </c>
      <c r="H10" s="359"/>
      <c r="I10" s="358" t="s">
        <v>112</v>
      </c>
      <c r="J10" s="358"/>
      <c r="K10" s="103">
        <v>19</v>
      </c>
      <c r="L10" s="341"/>
      <c r="M10" s="52">
        <v>200000</v>
      </c>
      <c r="N10" s="365"/>
      <c r="O10" s="52">
        <v>200036250000</v>
      </c>
      <c r="P10" s="52"/>
      <c r="Q10" s="52">
        <f>O10+2904960238</f>
        <v>202941210238</v>
      </c>
      <c r="R10" s="52"/>
      <c r="S10" s="52">
        <v>0</v>
      </c>
      <c r="T10" s="52">
        <v>0</v>
      </c>
      <c r="U10" s="52"/>
      <c r="V10" s="52">
        <v>0</v>
      </c>
      <c r="W10" s="52">
        <v>0</v>
      </c>
      <c r="X10" s="52"/>
      <c r="Y10" s="52">
        <v>200000</v>
      </c>
      <c r="Z10" s="52"/>
      <c r="AA10" s="213" t="s">
        <v>199</v>
      </c>
      <c r="AB10" s="52"/>
      <c r="AC10" s="52">
        <v>200036250000</v>
      </c>
      <c r="AD10" s="52"/>
      <c r="AE10" s="52">
        <f>AC10+3388272622</f>
        <v>203424522622</v>
      </c>
      <c r="AF10" s="366"/>
      <c r="AG10" s="362">
        <f>AE10/درآمدها!$J$5</f>
        <v>7.8612774708880298E-2</v>
      </c>
      <c r="AH10" s="363"/>
      <c r="AI10" s="364"/>
      <c r="AJ10" s="356"/>
    </row>
    <row r="11" spans="1:36" s="355" customFormat="1" ht="55.5" customHeight="1">
      <c r="A11" s="357" t="s">
        <v>174</v>
      </c>
      <c r="B11" s="344"/>
      <c r="C11" s="341" t="s">
        <v>96</v>
      </c>
      <c r="D11" s="344"/>
      <c r="E11" s="341" t="s">
        <v>96</v>
      </c>
      <c r="F11" s="344"/>
      <c r="G11" s="358" t="s">
        <v>197</v>
      </c>
      <c r="H11" s="359"/>
      <c r="I11" s="358" t="s">
        <v>198</v>
      </c>
      <c r="J11" s="344"/>
      <c r="K11" s="103">
        <v>0</v>
      </c>
      <c r="L11" s="341"/>
      <c r="M11" s="52">
        <v>0</v>
      </c>
      <c r="N11" s="360"/>
      <c r="O11" s="52">
        <v>0</v>
      </c>
      <c r="P11" s="52"/>
      <c r="Q11" s="52">
        <v>0</v>
      </c>
      <c r="R11" s="52"/>
      <c r="S11" s="52">
        <v>10420</v>
      </c>
      <c r="T11" s="52">
        <v>9380399871</v>
      </c>
      <c r="U11" s="52"/>
      <c r="V11" s="52">
        <v>0</v>
      </c>
      <c r="W11" s="52">
        <v>0</v>
      </c>
      <c r="X11" s="52"/>
      <c r="Y11" s="52">
        <v>10420</v>
      </c>
      <c r="Z11" s="52"/>
      <c r="AA11" s="213" t="s">
        <v>200</v>
      </c>
      <c r="AB11" s="52"/>
      <c r="AC11" s="52">
        <v>9380399871</v>
      </c>
      <c r="AD11" s="52"/>
      <c r="AE11" s="52">
        <v>9492149638</v>
      </c>
      <c r="AF11" s="361"/>
      <c r="AG11" s="362">
        <f>AE11/درآمدها!$J$5</f>
        <v>3.6682117346376066E-3</v>
      </c>
      <c r="AH11" s="363"/>
      <c r="AI11" s="364"/>
      <c r="AJ11" s="356"/>
    </row>
    <row r="12" spans="1:36" s="355" customFormat="1" ht="55.5" customHeight="1">
      <c r="A12" s="357" t="s">
        <v>139</v>
      </c>
      <c r="B12" s="344"/>
      <c r="C12" s="341" t="s">
        <v>96</v>
      </c>
      <c r="D12" s="344"/>
      <c r="E12" s="341" t="s">
        <v>96</v>
      </c>
      <c r="F12" s="344"/>
      <c r="G12" s="358" t="s">
        <v>142</v>
      </c>
      <c r="H12" s="359"/>
      <c r="I12" s="358" t="s">
        <v>143</v>
      </c>
      <c r="J12" s="344"/>
      <c r="K12" s="103">
        <v>19</v>
      </c>
      <c r="L12" s="341"/>
      <c r="M12" s="52">
        <v>100000</v>
      </c>
      <c r="N12" s="360"/>
      <c r="O12" s="52">
        <v>100000000000</v>
      </c>
      <c r="P12" s="52"/>
      <c r="Q12" s="52">
        <f>O12+318014065</f>
        <v>100318014065</v>
      </c>
      <c r="R12" s="52"/>
      <c r="S12" s="52">
        <v>0</v>
      </c>
      <c r="T12" s="52">
        <v>0</v>
      </c>
      <c r="U12" s="52"/>
      <c r="V12" s="52">
        <v>60000</v>
      </c>
      <c r="W12" s="52">
        <v>61913839348</v>
      </c>
      <c r="X12" s="52"/>
      <c r="Y12" s="52">
        <v>40000</v>
      </c>
      <c r="Z12" s="52"/>
      <c r="AA12" s="213" t="s">
        <v>201</v>
      </c>
      <c r="AB12" s="52"/>
      <c r="AC12" s="52">
        <v>40000000000</v>
      </c>
      <c r="AD12" s="52"/>
      <c r="AE12" s="52">
        <f>AC12+271259512</f>
        <v>40271259512</v>
      </c>
      <c r="AF12" s="361"/>
      <c r="AG12" s="362">
        <f>AE12/درآمدها!$J$5</f>
        <v>1.5562703111966548E-2</v>
      </c>
      <c r="AH12" s="363"/>
      <c r="AI12" s="364"/>
      <c r="AJ12" s="356"/>
    </row>
    <row r="13" spans="1:36" s="355" customFormat="1" ht="55.5" customHeight="1" thickBot="1">
      <c r="A13" s="367" t="s">
        <v>138</v>
      </c>
      <c r="C13" s="341" t="s">
        <v>96</v>
      </c>
      <c r="E13" s="341" t="s">
        <v>96</v>
      </c>
      <c r="G13" s="358" t="s">
        <v>140</v>
      </c>
      <c r="H13" s="358"/>
      <c r="I13" s="358" t="s">
        <v>141</v>
      </c>
      <c r="K13" s="103">
        <v>0</v>
      </c>
      <c r="M13" s="52">
        <v>175000</v>
      </c>
      <c r="O13" s="52">
        <v>169655744529</v>
      </c>
      <c r="Q13" s="52">
        <v>169752476787</v>
      </c>
      <c r="S13" s="52">
        <v>0</v>
      </c>
      <c r="T13" s="52">
        <v>0</v>
      </c>
      <c r="V13" s="52">
        <v>175000</v>
      </c>
      <c r="W13" s="52">
        <v>171855563341</v>
      </c>
      <c r="Y13" s="52">
        <v>0</v>
      </c>
      <c r="AA13" s="213">
        <v>0</v>
      </c>
      <c r="AC13" s="52">
        <v>0</v>
      </c>
      <c r="AE13" s="52">
        <v>0</v>
      </c>
      <c r="AG13" s="362">
        <f>AE13/درآمدها!$J$5</f>
        <v>0</v>
      </c>
      <c r="AH13" s="52"/>
      <c r="AI13" s="364"/>
      <c r="AJ13" s="356"/>
    </row>
    <row r="14" spans="1:36" s="373" customFormat="1" ht="32.25" thickBot="1">
      <c r="A14" s="368" t="s">
        <v>2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70"/>
      <c r="N14" s="370"/>
      <c r="O14" s="371">
        <f>SUM(O9:O13)</f>
        <v>1019691994529</v>
      </c>
      <c r="P14" s="338"/>
      <c r="Q14" s="371">
        <f>SUM(Q9:Q13)</f>
        <v>1026654085219</v>
      </c>
      <c r="R14" s="338"/>
      <c r="S14" s="338"/>
      <c r="T14" s="371">
        <f>SUM(T9:T13)</f>
        <v>9380399871</v>
      </c>
      <c r="U14" s="338"/>
      <c r="V14" s="338"/>
      <c r="W14" s="371">
        <f>SUM(W9:W13)</f>
        <v>233769402689</v>
      </c>
      <c r="X14" s="338"/>
      <c r="Y14" s="338"/>
      <c r="Z14" s="338"/>
      <c r="AA14" s="338"/>
      <c r="AB14" s="338"/>
      <c r="AC14" s="371">
        <f>SUM(AC9:AC13)</f>
        <v>799416649871</v>
      </c>
      <c r="AD14" s="338"/>
      <c r="AE14" s="371">
        <f>SUM(AE9:AE13)</f>
        <v>808835252439</v>
      </c>
      <c r="AF14" s="338"/>
      <c r="AG14" s="372">
        <f>SUM(AG9:AG11)</f>
        <v>0.29700916706879626</v>
      </c>
      <c r="AH14" s="52"/>
      <c r="AJ14" s="356"/>
    </row>
    <row r="15" spans="1:36" s="374" customFormat="1" ht="32.25" thickTop="1">
      <c r="M15" s="338"/>
      <c r="N15" s="338"/>
      <c r="P15" s="338"/>
      <c r="R15" s="338"/>
      <c r="S15" s="338"/>
      <c r="U15" s="338"/>
      <c r="V15" s="338"/>
      <c r="X15" s="338"/>
      <c r="Y15" s="338"/>
      <c r="Z15" s="338"/>
      <c r="AA15" s="338"/>
      <c r="AB15" s="338"/>
      <c r="AD15" s="338"/>
      <c r="AF15" s="338"/>
      <c r="AH15" s="52"/>
    </row>
    <row r="16" spans="1:36" s="52" customFormat="1"/>
    <row r="17" spans="1:33" s="52" customFormat="1">
      <c r="AG17" s="104"/>
    </row>
    <row r="18" spans="1:33" s="52" customFormat="1">
      <c r="G18" s="203"/>
      <c r="T18" s="375"/>
      <c r="AG18" s="104"/>
    </row>
    <row r="19" spans="1:33" s="52" customFormat="1">
      <c r="A19" s="357"/>
      <c r="AG19" s="104"/>
    </row>
    <row r="20" spans="1:33" s="52" customFormat="1">
      <c r="A20" s="357"/>
      <c r="AG20" s="105"/>
    </row>
    <row r="21" spans="1:33" s="52" customFormat="1">
      <c r="A21" s="357"/>
    </row>
    <row r="22" spans="1:33" s="52" customFormat="1"/>
    <row r="23" spans="1:33" s="52" customFormat="1"/>
    <row r="24" spans="1:33" s="52" customFormat="1"/>
    <row r="25" spans="1:33" s="52" customFormat="1"/>
    <row r="26" spans="1:33" s="52" customFormat="1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rightToLeft="1" view="pageBreakPreview" zoomScale="80" zoomScaleNormal="56" zoomScaleSheetLayoutView="80" workbookViewId="0">
      <selection activeCell="K12" sqref="K12"/>
    </sheetView>
  </sheetViews>
  <sheetFormatPr defaultRowHeight="15"/>
  <cols>
    <col min="1" max="1" width="29" customWidth="1"/>
    <col min="2" max="2" width="2" customWidth="1"/>
    <col min="3" max="3" width="26" customWidth="1"/>
    <col min="4" max="4" width="2" customWidth="1"/>
    <col min="5" max="5" width="21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19.85546875" style="101" bestFit="1" customWidth="1"/>
    <col min="16" max="16" width="14.85546875" bestFit="1" customWidth="1"/>
  </cols>
  <sheetData>
    <row r="1" spans="1:33" s="7" customFormat="1" ht="24.75">
      <c r="A1" s="273" t="s">
        <v>90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96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s="7" customFormat="1" ht="24.75">
      <c r="A2" s="273" t="s">
        <v>51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96"/>
      <c r="O2" s="99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33" s="7" customFormat="1" ht="24.75">
      <c r="A3" s="273" t="str">
        <f>' سهام'!A3:W3</f>
        <v>برای ماه منتهی به 1401/10/30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96"/>
      <c r="O3" s="99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</row>
    <row r="5" spans="1:33" s="92" customFormat="1" ht="22.5">
      <c r="A5" s="275" t="s">
        <v>108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93"/>
      <c r="O5" s="100"/>
      <c r="P5" s="94"/>
    </row>
    <row r="6" spans="1:33" s="92" customFormat="1" ht="22.5">
      <c r="A6" s="275" t="s">
        <v>119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93"/>
      <c r="O6" s="100"/>
      <c r="P6" s="94"/>
    </row>
    <row r="7" spans="1:33" s="92" customFormat="1" ht="47.1" customHeight="1" thickBot="1">
      <c r="A7" s="95"/>
    </row>
    <row r="8" spans="1:33" ht="42">
      <c r="A8" s="216" t="s">
        <v>102</v>
      </c>
      <c r="B8" s="97"/>
      <c r="C8" s="217" t="s">
        <v>103</v>
      </c>
      <c r="D8" s="97"/>
      <c r="E8" s="217" t="s">
        <v>109</v>
      </c>
      <c r="F8" s="97"/>
      <c r="G8" s="217" t="s">
        <v>104</v>
      </c>
      <c r="H8" s="97"/>
      <c r="I8" s="217" t="s">
        <v>105</v>
      </c>
      <c r="J8" s="97"/>
      <c r="K8" s="217" t="s">
        <v>106</v>
      </c>
      <c r="L8" s="97"/>
      <c r="M8" s="218" t="s">
        <v>107</v>
      </c>
      <c r="N8" s="92"/>
      <c r="O8" s="92"/>
      <c r="P8" s="92"/>
      <c r="Q8" s="92"/>
    </row>
    <row r="9" spans="1:33" ht="112.5" customHeight="1">
      <c r="A9" s="223" t="s">
        <v>113</v>
      </c>
      <c r="B9" s="219"/>
      <c r="C9" s="224">
        <v>200000</v>
      </c>
      <c r="D9" s="219"/>
      <c r="E9" s="224">
        <v>935350</v>
      </c>
      <c r="F9" s="219"/>
      <c r="G9" s="225">
        <v>1017307</v>
      </c>
      <c r="H9" s="219"/>
      <c r="I9" s="241">
        <f>(G9/E9)-1</f>
        <v>8.7621745870529733E-2</v>
      </c>
      <c r="J9" s="219"/>
      <c r="K9" s="224">
        <f>اوراق!AE10</f>
        <v>203424522622</v>
      </c>
      <c r="L9" s="182"/>
      <c r="M9" s="226" t="s">
        <v>123</v>
      </c>
      <c r="N9" s="92"/>
      <c r="O9" s="92"/>
      <c r="P9" s="92"/>
      <c r="Q9" s="92"/>
    </row>
    <row r="10" spans="1:33" ht="112.5" customHeight="1">
      <c r="A10" s="238" t="s">
        <v>134</v>
      </c>
      <c r="B10" s="219"/>
      <c r="C10" s="239">
        <v>550000</v>
      </c>
      <c r="D10" s="219"/>
      <c r="E10" s="239">
        <v>1000000</v>
      </c>
      <c r="F10" s="219"/>
      <c r="G10" s="240">
        <v>1010451</v>
      </c>
      <c r="H10" s="219"/>
      <c r="I10" s="241">
        <f>(G10/E10)-1</f>
        <v>1.0450999999999988E-2</v>
      </c>
      <c r="J10" s="219"/>
      <c r="K10" s="239">
        <f>اوراق!AE9</f>
        <v>555647320667</v>
      </c>
      <c r="L10" s="182"/>
      <c r="M10" s="242" t="s">
        <v>123</v>
      </c>
      <c r="N10" s="92"/>
      <c r="O10" s="92"/>
      <c r="P10" s="92"/>
      <c r="Q10" s="92"/>
    </row>
    <row r="11" spans="1:33" ht="113.25" thickBot="1">
      <c r="A11" s="243" t="s">
        <v>144</v>
      </c>
      <c r="B11" s="220"/>
      <c r="C11" s="98">
        <v>40000</v>
      </c>
      <c r="D11" s="220"/>
      <c r="E11" s="98">
        <v>1006244</v>
      </c>
      <c r="F11" s="220"/>
      <c r="G11" s="244">
        <v>1006964</v>
      </c>
      <c r="H11" s="220"/>
      <c r="I11" s="241">
        <f>(G11/E11)-1</f>
        <v>7.155322168379552E-4</v>
      </c>
      <c r="J11" s="220"/>
      <c r="K11" s="239">
        <f>اوراق!AE12</f>
        <v>40271259512</v>
      </c>
      <c r="L11" s="221"/>
      <c r="M11" s="222" t="s">
        <v>123</v>
      </c>
      <c r="N11" s="92"/>
      <c r="O11" s="92"/>
      <c r="P11" s="215"/>
      <c r="Q11" s="92"/>
    </row>
    <row r="12" spans="1:33" ht="22.5">
      <c r="L12" s="182"/>
    </row>
    <row r="15" spans="1:33" ht="22.5">
      <c r="G15" s="214"/>
      <c r="N15" s="93"/>
    </row>
    <row r="16" spans="1:33" ht="22.5">
      <c r="E16" s="224"/>
      <c r="N16" s="93"/>
    </row>
    <row r="17" spans="11:14" ht="22.5">
      <c r="N17" s="93"/>
    </row>
    <row r="19" spans="11:14">
      <c r="K19" s="199"/>
      <c r="M19" s="121"/>
    </row>
    <row r="20" spans="11:14">
      <c r="K20" s="199"/>
    </row>
    <row r="21" spans="11:14">
      <c r="M21" s="199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4"/>
  <sheetViews>
    <sheetView rightToLeft="1" view="pageBreakPreview" topLeftCell="B1" zoomScaleNormal="100" zoomScaleSheetLayoutView="100" workbookViewId="0">
      <selection activeCell="Q39" sqref="I39:Q43"/>
    </sheetView>
  </sheetViews>
  <sheetFormatPr defaultColWidth="9.140625" defaultRowHeight="15"/>
  <cols>
    <col min="1" max="1" width="39.140625" style="106" bestFit="1" customWidth="1"/>
    <col min="2" max="2" width="0.7109375" style="106" customWidth="1"/>
    <col min="3" max="3" width="24.28515625" style="106" customWidth="1"/>
    <col min="4" max="4" width="0.7109375" style="106" customWidth="1"/>
    <col min="5" max="5" width="17" style="106" customWidth="1"/>
    <col min="6" max="6" width="0.7109375" style="106" customWidth="1"/>
    <col min="7" max="7" width="15.85546875" style="106" bestFit="1" customWidth="1"/>
    <col min="8" max="8" width="0.7109375" style="106" customWidth="1"/>
    <col min="9" max="9" width="9.28515625" style="106" customWidth="1"/>
    <col min="10" max="10" width="0.5703125" style="106" customWidth="1"/>
    <col min="11" max="11" width="21.28515625" style="126" customWidth="1"/>
    <col min="12" max="12" width="0.7109375" style="106" customWidth="1"/>
    <col min="13" max="13" width="21.85546875" style="106" customWidth="1"/>
    <col min="14" max="14" width="0.42578125" style="106" customWidth="1"/>
    <col min="15" max="15" width="22.140625" style="106" customWidth="1"/>
    <col min="16" max="16" width="0.42578125" style="106" customWidth="1"/>
    <col min="17" max="17" width="20.140625" style="106" bestFit="1" customWidth="1"/>
    <col min="18" max="18" width="0.5703125" style="106" customWidth="1"/>
    <col min="19" max="19" width="12.140625" style="106" customWidth="1"/>
    <col min="20" max="20" width="14.42578125" style="106" bestFit="1" customWidth="1"/>
    <col min="21" max="21" width="14" style="106" bestFit="1" customWidth="1"/>
    <col min="22" max="22" width="6.7109375" style="106" customWidth="1"/>
    <col min="23" max="23" width="7" style="106" customWidth="1"/>
    <col min="24" max="16384" width="9.140625" style="106"/>
  </cols>
  <sheetData>
    <row r="1" spans="1:23" ht="18.75">
      <c r="A1" s="281" t="s">
        <v>90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</row>
    <row r="2" spans="1:23" ht="18.75">
      <c r="A2" s="281" t="s">
        <v>51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</row>
    <row r="3" spans="1:23" ht="18.75">
      <c r="A3" s="281" t="str">
        <f>' سهام'!A3:W3</f>
        <v>برای ماه منتهی به 1401/10/30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</row>
    <row r="4" spans="1:23" ht="18.75">
      <c r="A4" s="284" t="s">
        <v>52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</row>
    <row r="5" spans="1:23" ht="18.75" thickBot="1">
      <c r="A5" s="10"/>
      <c r="B5" s="10"/>
      <c r="C5" s="107"/>
      <c r="D5" s="107"/>
      <c r="E5" s="107"/>
      <c r="F5" s="107"/>
      <c r="G5" s="107"/>
      <c r="H5" s="107"/>
      <c r="I5" s="107"/>
      <c r="J5" s="107"/>
      <c r="K5" s="108"/>
      <c r="L5" s="107"/>
      <c r="M5" s="107"/>
      <c r="N5" s="107"/>
      <c r="O5" s="107"/>
      <c r="P5" s="107"/>
      <c r="Q5" s="107"/>
      <c r="R5" s="107"/>
      <c r="S5" s="107"/>
    </row>
    <row r="6" spans="1:23" ht="18.75" customHeight="1" thickBot="1">
      <c r="A6" s="109"/>
      <c r="B6" s="10"/>
      <c r="C6" s="279" t="s">
        <v>11</v>
      </c>
      <c r="D6" s="279"/>
      <c r="E6" s="279"/>
      <c r="F6" s="279"/>
      <c r="G6" s="279"/>
      <c r="H6" s="279"/>
      <c r="I6" s="279"/>
      <c r="J6" s="110"/>
      <c r="K6" s="111" t="s">
        <v>137</v>
      </c>
      <c r="L6" s="112"/>
      <c r="M6" s="280" t="s">
        <v>7</v>
      </c>
      <c r="N6" s="280"/>
      <c r="O6" s="280"/>
      <c r="P6" s="207"/>
      <c r="Q6" s="285" t="s">
        <v>190</v>
      </c>
      <c r="R6" s="285"/>
      <c r="S6" s="285"/>
    </row>
    <row r="7" spans="1:23" ht="24" customHeight="1">
      <c r="A7" s="288" t="s">
        <v>8</v>
      </c>
      <c r="B7" s="113"/>
      <c r="C7" s="292" t="s">
        <v>9</v>
      </c>
      <c r="D7" s="113"/>
      <c r="E7" s="292" t="s">
        <v>10</v>
      </c>
      <c r="F7" s="113"/>
      <c r="G7" s="292" t="s">
        <v>34</v>
      </c>
      <c r="H7" s="113"/>
      <c r="I7" s="292" t="s">
        <v>88</v>
      </c>
      <c r="J7" s="288"/>
      <c r="K7" s="290" t="s">
        <v>6</v>
      </c>
      <c r="L7" s="113"/>
      <c r="M7" s="277" t="s">
        <v>36</v>
      </c>
      <c r="N7" s="11"/>
      <c r="O7" s="277" t="s">
        <v>37</v>
      </c>
      <c r="P7" s="10"/>
      <c r="Q7" s="286" t="s">
        <v>6</v>
      </c>
      <c r="R7" s="288"/>
      <c r="S7" s="282" t="s">
        <v>22</v>
      </c>
    </row>
    <row r="8" spans="1:23" ht="18.75" thickBot="1">
      <c r="A8" s="289"/>
      <c r="B8" s="113"/>
      <c r="C8" s="283"/>
      <c r="D8" s="114"/>
      <c r="E8" s="283"/>
      <c r="F8" s="114"/>
      <c r="G8" s="283"/>
      <c r="H8" s="114"/>
      <c r="I8" s="283"/>
      <c r="J8" s="288"/>
      <c r="K8" s="291"/>
      <c r="L8" s="113"/>
      <c r="M8" s="278"/>
      <c r="N8" s="10"/>
      <c r="O8" s="278"/>
      <c r="P8" s="10"/>
      <c r="Q8" s="287"/>
      <c r="R8" s="288"/>
      <c r="S8" s="283"/>
    </row>
    <row r="9" spans="1:23" s="10" customFormat="1" ht="18">
      <c r="A9" s="115" t="s">
        <v>98</v>
      </c>
      <c r="C9" s="116" t="s">
        <v>100</v>
      </c>
      <c r="E9" s="117" t="s">
        <v>115</v>
      </c>
      <c r="G9" s="247" t="s">
        <v>217</v>
      </c>
      <c r="H9" s="248"/>
      <c r="I9" s="118">
        <v>25</v>
      </c>
      <c r="J9" s="119"/>
      <c r="K9" s="119">
        <v>0</v>
      </c>
      <c r="L9" s="119"/>
      <c r="M9" s="118">
        <v>81000000000</v>
      </c>
      <c r="N9" s="119">
        <v>0</v>
      </c>
      <c r="O9" s="118">
        <v>0</v>
      </c>
      <c r="P9" s="119"/>
      <c r="Q9" s="119">
        <v>81000000000</v>
      </c>
      <c r="S9" s="120">
        <f>Q9/درآمدها!$J$5</f>
        <v>3.1302198325673526E-2</v>
      </c>
      <c r="T9" s="121"/>
      <c r="U9" s="121"/>
      <c r="V9" s="121"/>
      <c r="W9" s="122"/>
    </row>
    <row r="10" spans="1:23" s="10" customFormat="1" ht="18">
      <c r="A10" s="115" t="s">
        <v>128</v>
      </c>
      <c r="C10" s="116" t="s">
        <v>131</v>
      </c>
      <c r="E10" s="117" t="s">
        <v>115</v>
      </c>
      <c r="G10" s="247" t="s">
        <v>136</v>
      </c>
      <c r="H10" s="248"/>
      <c r="I10" s="249">
        <v>23.5</v>
      </c>
      <c r="J10" s="119"/>
      <c r="K10" s="119">
        <v>158094000000</v>
      </c>
      <c r="L10" s="119"/>
      <c r="M10" s="118">
        <v>0</v>
      </c>
      <c r="N10" s="119">
        <v>159986000000</v>
      </c>
      <c r="O10" s="118">
        <v>158094000000</v>
      </c>
      <c r="P10" s="119"/>
      <c r="Q10" s="119">
        <v>0</v>
      </c>
      <c r="S10" s="120">
        <f>Q10/درآمدها!$J$5</f>
        <v>0</v>
      </c>
      <c r="T10" s="196"/>
      <c r="U10" s="121"/>
      <c r="V10" s="121"/>
      <c r="W10" s="122"/>
    </row>
    <row r="11" spans="1:23" s="10" customFormat="1" ht="18">
      <c r="A11" s="115" t="s">
        <v>145</v>
      </c>
      <c r="C11" s="116" t="s">
        <v>148</v>
      </c>
      <c r="E11" s="117" t="s">
        <v>115</v>
      </c>
      <c r="G11" s="247" t="s">
        <v>186</v>
      </c>
      <c r="H11" s="248"/>
      <c r="I11" s="249">
        <v>23.5</v>
      </c>
      <c r="J11" s="119"/>
      <c r="K11" s="118">
        <v>20582000000</v>
      </c>
      <c r="L11" s="119"/>
      <c r="M11" s="118">
        <v>0</v>
      </c>
      <c r="N11" s="119"/>
      <c r="O11" s="118">
        <v>10000000000</v>
      </c>
      <c r="P11" s="119"/>
      <c r="Q11" s="119">
        <v>10582000000</v>
      </c>
      <c r="S11" s="120">
        <f>Q11/درآمدها!$J$5</f>
        <v>4.089381020768855E-3</v>
      </c>
      <c r="T11" s="196"/>
      <c r="U11" s="121"/>
      <c r="V11" s="121"/>
      <c r="W11" s="122"/>
    </row>
    <row r="12" spans="1:23" s="10" customFormat="1" ht="18">
      <c r="A12" s="115" t="s">
        <v>146</v>
      </c>
      <c r="C12" s="116" t="s">
        <v>149</v>
      </c>
      <c r="E12" s="117" t="s">
        <v>115</v>
      </c>
      <c r="G12" s="247" t="s">
        <v>185</v>
      </c>
      <c r="H12" s="248"/>
      <c r="I12" s="249">
        <v>24.5</v>
      </c>
      <c r="J12" s="119"/>
      <c r="K12" s="118">
        <v>579900000000</v>
      </c>
      <c r="L12" s="119"/>
      <c r="M12" s="118">
        <v>3098095890</v>
      </c>
      <c r="N12" s="119"/>
      <c r="O12" s="118">
        <v>3098095890</v>
      </c>
      <c r="P12" s="119"/>
      <c r="Q12" s="119">
        <v>579900000000</v>
      </c>
      <c r="S12" s="120">
        <f>Q12/درآمدها!$J$5</f>
        <v>0.22410055319824784</v>
      </c>
      <c r="T12" s="196"/>
      <c r="U12" s="121"/>
      <c r="V12" s="121"/>
      <c r="W12" s="122"/>
    </row>
    <row r="13" spans="1:23" s="10" customFormat="1" ht="18">
      <c r="A13" s="115" t="s">
        <v>147</v>
      </c>
      <c r="C13" s="116" t="s">
        <v>150</v>
      </c>
      <c r="E13" s="117" t="s">
        <v>115</v>
      </c>
      <c r="G13" s="247" t="s">
        <v>137</v>
      </c>
      <c r="H13" s="248"/>
      <c r="I13" s="249">
        <v>24.5</v>
      </c>
      <c r="J13" s="119"/>
      <c r="K13" s="118">
        <v>620000000000</v>
      </c>
      <c r="L13" s="119"/>
      <c r="M13" s="118">
        <v>0</v>
      </c>
      <c r="N13" s="119"/>
      <c r="O13" s="118">
        <v>0</v>
      </c>
      <c r="P13" s="119"/>
      <c r="Q13" s="119">
        <v>620000000000</v>
      </c>
      <c r="S13" s="120">
        <f>Q13/درآمدها!$J$5</f>
        <v>0.2395970736039208</v>
      </c>
      <c r="T13" s="196"/>
      <c r="U13" s="121"/>
      <c r="V13" s="121"/>
      <c r="W13" s="122"/>
    </row>
    <row r="14" spans="1:23" s="10" customFormat="1" ht="18">
      <c r="A14" s="115" t="s">
        <v>203</v>
      </c>
      <c r="C14" s="116" t="s">
        <v>209</v>
      </c>
      <c r="E14" s="117" t="s">
        <v>115</v>
      </c>
      <c r="G14" s="247" t="s">
        <v>218</v>
      </c>
      <c r="H14" s="248"/>
      <c r="I14" s="249">
        <v>24.5</v>
      </c>
      <c r="J14" s="119"/>
      <c r="K14" s="118">
        <v>0</v>
      </c>
      <c r="L14" s="119"/>
      <c r="M14" s="118">
        <v>215748000000</v>
      </c>
      <c r="N14" s="119"/>
      <c r="O14" s="118">
        <v>0</v>
      </c>
      <c r="P14" s="119"/>
      <c r="Q14" s="119">
        <v>215748000000</v>
      </c>
      <c r="S14" s="120">
        <f>Q14/درآمدها!$J$5</f>
        <v>8.3375144251449526E-2</v>
      </c>
      <c r="T14" s="196"/>
      <c r="U14" s="121"/>
      <c r="V14" s="121"/>
      <c r="W14" s="122"/>
    </row>
    <row r="15" spans="1:23" s="10" customFormat="1" ht="18">
      <c r="A15" s="115" t="s">
        <v>204</v>
      </c>
      <c r="C15" s="116" t="s">
        <v>210</v>
      </c>
      <c r="E15" s="117" t="s">
        <v>115</v>
      </c>
      <c r="G15" s="247" t="s">
        <v>219</v>
      </c>
      <c r="H15" s="248"/>
      <c r="I15" s="249">
        <v>24.5</v>
      </c>
      <c r="J15" s="119"/>
      <c r="K15" s="118">
        <v>0</v>
      </c>
      <c r="L15" s="119"/>
      <c r="M15" s="118">
        <v>6210000000</v>
      </c>
      <c r="N15" s="119"/>
      <c r="O15" s="118">
        <v>0</v>
      </c>
      <c r="P15" s="119"/>
      <c r="Q15" s="119">
        <v>6210000000</v>
      </c>
      <c r="S15" s="120">
        <f>Q15/درآمدها!$J$5</f>
        <v>2.3998352049683035E-3</v>
      </c>
      <c r="T15" s="121"/>
      <c r="U15" s="121"/>
      <c r="V15" s="121"/>
      <c r="W15" s="122"/>
    </row>
    <row r="16" spans="1:23" s="10" customFormat="1" ht="18">
      <c r="A16" s="115" t="s">
        <v>206</v>
      </c>
      <c r="C16" s="116" t="s">
        <v>212</v>
      </c>
      <c r="E16" s="117" t="s">
        <v>115</v>
      </c>
      <c r="G16" s="247" t="s">
        <v>220</v>
      </c>
      <c r="H16" s="248"/>
      <c r="I16" s="118">
        <v>25</v>
      </c>
      <c r="J16" s="119"/>
      <c r="K16" s="118">
        <v>0</v>
      </c>
      <c r="L16" s="119"/>
      <c r="M16" s="118">
        <v>49729000000</v>
      </c>
      <c r="N16" s="119"/>
      <c r="O16" s="118">
        <v>0</v>
      </c>
      <c r="P16" s="119"/>
      <c r="Q16" s="119">
        <v>49729000000</v>
      </c>
      <c r="S16" s="120">
        <f>Q16/درآمدها!$J$5</f>
        <v>1.9217617537498996E-2</v>
      </c>
      <c r="T16" s="121"/>
      <c r="U16" s="121"/>
      <c r="V16" s="121"/>
      <c r="W16" s="122"/>
    </row>
    <row r="17" spans="1:23" s="10" customFormat="1" ht="18">
      <c r="A17" s="115" t="s">
        <v>205</v>
      </c>
      <c r="C17" s="116" t="s">
        <v>211</v>
      </c>
      <c r="E17" s="117" t="s">
        <v>115</v>
      </c>
      <c r="G17" s="247" t="s">
        <v>221</v>
      </c>
      <c r="H17" s="248"/>
      <c r="I17" s="118">
        <v>25</v>
      </c>
      <c r="J17" s="119"/>
      <c r="K17" s="118">
        <v>0</v>
      </c>
      <c r="L17" s="119"/>
      <c r="M17" s="118">
        <v>147000000000</v>
      </c>
      <c r="N17" s="119"/>
      <c r="O17" s="118">
        <v>0</v>
      </c>
      <c r="P17" s="119"/>
      <c r="Q17" s="119">
        <v>147000000000</v>
      </c>
      <c r="S17" s="120">
        <f>Q17/درآمدها!$J$5</f>
        <v>5.6807693257703802E-2</v>
      </c>
      <c r="T17" s="121"/>
      <c r="U17" s="121"/>
      <c r="V17" s="121"/>
      <c r="W17" s="122"/>
    </row>
    <row r="18" spans="1:23" s="10" customFormat="1" ht="21.75" customHeight="1">
      <c r="A18" s="115" t="s">
        <v>97</v>
      </c>
      <c r="C18" s="116" t="s">
        <v>99</v>
      </c>
      <c r="E18" s="117" t="s">
        <v>93</v>
      </c>
      <c r="G18" s="247" t="s">
        <v>94</v>
      </c>
      <c r="H18" s="248"/>
      <c r="I18" s="118">
        <v>10</v>
      </c>
      <c r="J18" s="119"/>
      <c r="K18" s="119">
        <v>0</v>
      </c>
      <c r="L18" s="119"/>
      <c r="M18" s="118">
        <v>697769628303</v>
      </c>
      <c r="N18" s="119">
        <v>0</v>
      </c>
      <c r="O18" s="118">
        <v>688633926819</v>
      </c>
      <c r="P18" s="119"/>
      <c r="Q18" s="119">
        <v>9173385990</v>
      </c>
      <c r="S18" s="120">
        <f>Q18/درآمدها!$J$5</f>
        <v>3.5450265132954931E-3</v>
      </c>
      <c r="T18" s="196"/>
      <c r="U18" s="121"/>
      <c r="V18" s="121"/>
      <c r="W18" s="122"/>
    </row>
    <row r="19" spans="1:23" s="10" customFormat="1" ht="18">
      <c r="A19" s="115" t="s">
        <v>127</v>
      </c>
      <c r="C19" s="116" t="s">
        <v>130</v>
      </c>
      <c r="E19" s="117" t="s">
        <v>115</v>
      </c>
      <c r="G19" s="247" t="s">
        <v>135</v>
      </c>
      <c r="H19" s="248"/>
      <c r="I19" s="118">
        <v>20</v>
      </c>
      <c r="J19" s="119"/>
      <c r="K19" s="119">
        <v>53634000000</v>
      </c>
      <c r="L19" s="119"/>
      <c r="M19" s="118">
        <v>0</v>
      </c>
      <c r="N19" s="119"/>
      <c r="O19" s="118">
        <v>53634000000</v>
      </c>
      <c r="P19" s="119"/>
      <c r="Q19" s="119">
        <v>0</v>
      </c>
      <c r="S19" s="120">
        <f>Q19/درآمدها!$J$5</f>
        <v>0</v>
      </c>
      <c r="T19" s="196"/>
      <c r="U19" s="121"/>
      <c r="V19" s="121"/>
      <c r="W19" s="122"/>
    </row>
    <row r="20" spans="1:23" s="10" customFormat="1" ht="18">
      <c r="A20" s="115" t="s">
        <v>151</v>
      </c>
      <c r="C20" s="116" t="s">
        <v>161</v>
      </c>
      <c r="E20" s="117" t="s">
        <v>115</v>
      </c>
      <c r="G20" s="247" t="s">
        <v>175</v>
      </c>
      <c r="H20" s="248"/>
      <c r="I20" s="118">
        <v>20</v>
      </c>
      <c r="J20" s="119"/>
      <c r="K20" s="119">
        <v>11037000000</v>
      </c>
      <c r="L20" s="119"/>
      <c r="M20" s="118">
        <v>0</v>
      </c>
      <c r="N20" s="119"/>
      <c r="O20" s="118">
        <v>11037000000</v>
      </c>
      <c r="P20" s="119"/>
      <c r="Q20" s="119">
        <v>0</v>
      </c>
      <c r="S20" s="120">
        <f>Q20/درآمدها!$J$5</f>
        <v>0</v>
      </c>
      <c r="T20" s="196"/>
      <c r="U20" s="121"/>
      <c r="V20" s="121"/>
      <c r="W20" s="122"/>
    </row>
    <row r="21" spans="1:23" s="10" customFormat="1" ht="18">
      <c r="A21" s="115" t="s">
        <v>152</v>
      </c>
      <c r="C21" s="116" t="s">
        <v>162</v>
      </c>
      <c r="E21" s="117" t="s">
        <v>115</v>
      </c>
      <c r="G21" s="247" t="s">
        <v>176</v>
      </c>
      <c r="H21" s="248"/>
      <c r="I21" s="118">
        <v>20</v>
      </c>
      <c r="J21" s="119"/>
      <c r="K21" s="119">
        <v>13000000000</v>
      </c>
      <c r="L21" s="119"/>
      <c r="M21" s="118">
        <v>0</v>
      </c>
      <c r="N21" s="119"/>
      <c r="O21" s="118">
        <v>13000000000</v>
      </c>
      <c r="P21" s="119"/>
      <c r="Q21" s="119">
        <v>0</v>
      </c>
      <c r="S21" s="120">
        <f>Q21/درآمدها!$J$5</f>
        <v>0</v>
      </c>
      <c r="T21" s="196"/>
      <c r="U21" s="121"/>
      <c r="V21" s="121"/>
      <c r="W21" s="122"/>
    </row>
    <row r="22" spans="1:23" s="10" customFormat="1" ht="18">
      <c r="A22" s="115" t="s">
        <v>153</v>
      </c>
      <c r="C22" s="116" t="s">
        <v>163</v>
      </c>
      <c r="E22" s="117" t="s">
        <v>115</v>
      </c>
      <c r="G22" s="247" t="s">
        <v>177</v>
      </c>
      <c r="H22" s="248"/>
      <c r="I22" s="118">
        <v>20</v>
      </c>
      <c r="J22" s="119"/>
      <c r="K22" s="119">
        <v>37670000000</v>
      </c>
      <c r="L22" s="119"/>
      <c r="M22" s="118">
        <v>0</v>
      </c>
      <c r="N22" s="119"/>
      <c r="O22" s="118">
        <v>37670000000</v>
      </c>
      <c r="P22" s="119"/>
      <c r="Q22" s="119">
        <v>0</v>
      </c>
      <c r="S22" s="120">
        <f>Q22/درآمدها!$J$5</f>
        <v>0</v>
      </c>
      <c r="T22" s="196"/>
      <c r="U22" s="121"/>
      <c r="V22" s="121"/>
      <c r="W22" s="122"/>
    </row>
    <row r="23" spans="1:23" s="10" customFormat="1" ht="18">
      <c r="A23" s="115" t="s">
        <v>154</v>
      </c>
      <c r="C23" s="116" t="s">
        <v>164</v>
      </c>
      <c r="E23" s="117" t="s">
        <v>115</v>
      </c>
      <c r="G23" s="247" t="s">
        <v>178</v>
      </c>
      <c r="H23" s="248"/>
      <c r="I23" s="118">
        <v>20</v>
      </c>
      <c r="J23" s="119"/>
      <c r="K23" s="119">
        <v>40000000000</v>
      </c>
      <c r="L23" s="119"/>
      <c r="M23" s="118">
        <v>0</v>
      </c>
      <c r="N23" s="119"/>
      <c r="O23" s="118">
        <v>40000000000</v>
      </c>
      <c r="P23" s="119"/>
      <c r="Q23" s="119">
        <v>0</v>
      </c>
      <c r="S23" s="120">
        <f>Q23/درآمدها!$J$5</f>
        <v>0</v>
      </c>
      <c r="T23" s="196"/>
      <c r="U23" s="121"/>
      <c r="V23" s="121"/>
      <c r="W23" s="122"/>
    </row>
    <row r="24" spans="1:23" s="10" customFormat="1" ht="18">
      <c r="A24" s="115" t="s">
        <v>155</v>
      </c>
      <c r="C24" s="116" t="s">
        <v>165</v>
      </c>
      <c r="E24" s="117" t="s">
        <v>115</v>
      </c>
      <c r="G24" s="247" t="s">
        <v>179</v>
      </c>
      <c r="H24" s="248"/>
      <c r="I24" s="118">
        <v>20</v>
      </c>
      <c r="J24" s="119"/>
      <c r="K24" s="119">
        <v>158500000000</v>
      </c>
      <c r="L24" s="119"/>
      <c r="M24" s="118">
        <v>0</v>
      </c>
      <c r="N24" s="119"/>
      <c r="O24" s="118">
        <v>158500000000</v>
      </c>
      <c r="P24" s="119"/>
      <c r="Q24" s="119">
        <v>0</v>
      </c>
      <c r="S24" s="120">
        <f>Q24/درآمدها!$J$5</f>
        <v>0</v>
      </c>
      <c r="T24" s="196"/>
      <c r="U24" s="121"/>
      <c r="V24" s="121"/>
      <c r="W24" s="122"/>
    </row>
    <row r="25" spans="1:23" s="10" customFormat="1" ht="18">
      <c r="A25" s="115" t="s">
        <v>156</v>
      </c>
      <c r="C25" s="116" t="s">
        <v>166</v>
      </c>
      <c r="E25" s="117" t="s">
        <v>115</v>
      </c>
      <c r="G25" s="247" t="s">
        <v>180</v>
      </c>
      <c r="H25" s="248"/>
      <c r="I25" s="118">
        <v>20</v>
      </c>
      <c r="J25" s="119"/>
      <c r="K25" s="119">
        <v>26000000000</v>
      </c>
      <c r="L25" s="119"/>
      <c r="M25" s="118">
        <v>0</v>
      </c>
      <c r="N25" s="119"/>
      <c r="O25" s="118">
        <v>26000000000</v>
      </c>
      <c r="P25" s="119"/>
      <c r="Q25" s="119">
        <v>0</v>
      </c>
      <c r="S25" s="120">
        <f>Q25/درآمدها!$J$5</f>
        <v>0</v>
      </c>
      <c r="T25" s="196"/>
      <c r="U25" s="121"/>
      <c r="V25" s="121"/>
      <c r="W25" s="122"/>
    </row>
    <row r="26" spans="1:23" s="10" customFormat="1" ht="18">
      <c r="A26" s="115" t="s">
        <v>157</v>
      </c>
      <c r="C26" s="116" t="s">
        <v>167</v>
      </c>
      <c r="E26" s="117" t="s">
        <v>115</v>
      </c>
      <c r="G26" s="247" t="s">
        <v>181</v>
      </c>
      <c r="H26" s="248"/>
      <c r="I26" s="118">
        <v>20</v>
      </c>
      <c r="J26" s="119"/>
      <c r="K26" s="119">
        <v>11200000000</v>
      </c>
      <c r="L26" s="119"/>
      <c r="M26" s="118">
        <v>0</v>
      </c>
      <c r="N26" s="119"/>
      <c r="O26" s="118">
        <v>11200000000</v>
      </c>
      <c r="P26" s="119"/>
      <c r="Q26" s="119">
        <v>0</v>
      </c>
      <c r="S26" s="120">
        <f>Q26/درآمدها!$J$5</f>
        <v>0</v>
      </c>
      <c r="T26" s="196"/>
      <c r="U26" s="121"/>
      <c r="V26" s="121"/>
      <c r="W26" s="122"/>
    </row>
    <row r="27" spans="1:23" s="10" customFormat="1" ht="18">
      <c r="A27" s="115" t="s">
        <v>158</v>
      </c>
      <c r="C27" s="116" t="s">
        <v>168</v>
      </c>
      <c r="E27" s="117" t="s">
        <v>115</v>
      </c>
      <c r="G27" s="247" t="s">
        <v>182</v>
      </c>
      <c r="H27" s="248"/>
      <c r="I27" s="118">
        <v>20</v>
      </c>
      <c r="J27" s="119"/>
      <c r="K27" s="119">
        <v>35644500000</v>
      </c>
      <c r="L27" s="119"/>
      <c r="M27" s="118">
        <v>0</v>
      </c>
      <c r="N27" s="119"/>
      <c r="O27" s="118">
        <v>35644500000</v>
      </c>
      <c r="P27" s="119"/>
      <c r="Q27" s="119">
        <v>0</v>
      </c>
      <c r="S27" s="120">
        <f>Q27/درآمدها!$J$5</f>
        <v>0</v>
      </c>
      <c r="T27" s="196"/>
      <c r="U27" s="121"/>
      <c r="V27" s="121"/>
      <c r="W27" s="122"/>
    </row>
    <row r="28" spans="1:23" s="10" customFormat="1" ht="18">
      <c r="A28" s="115" t="s">
        <v>159</v>
      </c>
      <c r="C28" s="116" t="s">
        <v>169</v>
      </c>
      <c r="E28" s="117" t="s">
        <v>115</v>
      </c>
      <c r="G28" s="247" t="s">
        <v>183</v>
      </c>
      <c r="H28" s="248"/>
      <c r="I28" s="118">
        <v>20</v>
      </c>
      <c r="J28" s="119"/>
      <c r="K28" s="119">
        <v>11270000000</v>
      </c>
      <c r="L28" s="119"/>
      <c r="M28" s="118">
        <v>0</v>
      </c>
      <c r="N28" s="119"/>
      <c r="O28" s="118">
        <v>7204000000</v>
      </c>
      <c r="P28" s="119"/>
      <c r="Q28" s="119">
        <v>4066000000</v>
      </c>
      <c r="S28" s="120">
        <f>Q28/درآمدها!$J$5</f>
        <v>1.571293066570229E-3</v>
      </c>
      <c r="T28" s="196"/>
      <c r="U28" s="121"/>
      <c r="V28" s="121"/>
      <c r="W28" s="122"/>
    </row>
    <row r="29" spans="1:23" s="10" customFormat="1" ht="18">
      <c r="A29" s="115" t="s">
        <v>160</v>
      </c>
      <c r="C29" s="116" t="s">
        <v>170</v>
      </c>
      <c r="E29" s="117" t="s">
        <v>115</v>
      </c>
      <c r="G29" s="247" t="s">
        <v>184</v>
      </c>
      <c r="H29" s="248"/>
      <c r="I29" s="118">
        <v>20</v>
      </c>
      <c r="J29" s="119"/>
      <c r="K29" s="119">
        <v>7297000000</v>
      </c>
      <c r="L29" s="119"/>
      <c r="M29" s="118">
        <v>0</v>
      </c>
      <c r="N29" s="119"/>
      <c r="O29" s="118">
        <v>0</v>
      </c>
      <c r="P29" s="119"/>
      <c r="Q29" s="119">
        <v>7297000000</v>
      </c>
      <c r="S29" s="120">
        <f>Q29/درآمدها!$J$5</f>
        <v>2.819902977560984E-3</v>
      </c>
      <c r="T29" s="196"/>
      <c r="U29" s="121"/>
      <c r="V29" s="121"/>
      <c r="W29" s="122"/>
    </row>
    <row r="30" spans="1:23" s="10" customFormat="1" ht="18">
      <c r="A30" s="115" t="s">
        <v>114</v>
      </c>
      <c r="C30" s="116" t="s">
        <v>129</v>
      </c>
      <c r="E30" s="117" t="s">
        <v>93</v>
      </c>
      <c r="G30" s="247" t="s">
        <v>94</v>
      </c>
      <c r="H30" s="248"/>
      <c r="I30" s="118">
        <v>10</v>
      </c>
      <c r="J30" s="119"/>
      <c r="K30" s="119">
        <v>548209</v>
      </c>
      <c r="L30" s="119"/>
      <c r="M30" s="118">
        <v>402654663629</v>
      </c>
      <c r="N30" s="119"/>
      <c r="O30" s="118">
        <v>402508612000</v>
      </c>
      <c r="P30" s="119"/>
      <c r="Q30" s="119">
        <v>146599838</v>
      </c>
      <c r="S30" s="120">
        <f>Q30/درآمدها!$J$5</f>
        <v>5.6653051896143329E-5</v>
      </c>
      <c r="T30" s="196"/>
      <c r="U30" s="121"/>
      <c r="V30" s="121"/>
      <c r="W30" s="122"/>
    </row>
    <row r="31" spans="1:23" s="10" customFormat="1" ht="18">
      <c r="A31" s="115" t="s">
        <v>116</v>
      </c>
      <c r="C31" s="116" t="s">
        <v>117</v>
      </c>
      <c r="E31" s="117" t="s">
        <v>93</v>
      </c>
      <c r="G31" s="247" t="s">
        <v>94</v>
      </c>
      <c r="H31" s="248"/>
      <c r="I31" s="118">
        <v>8</v>
      </c>
      <c r="J31" s="119"/>
      <c r="K31" s="119">
        <v>1551719</v>
      </c>
      <c r="L31" s="119"/>
      <c r="M31" s="118">
        <v>1032285193</v>
      </c>
      <c r="N31" s="119"/>
      <c r="O31" s="118">
        <v>1030625010</v>
      </c>
      <c r="P31" s="119"/>
      <c r="Q31" s="119">
        <v>3211902</v>
      </c>
      <c r="S31" s="120">
        <f>Q31/درآمدها!$J$5</f>
        <v>1.2412295482299683E-6</v>
      </c>
      <c r="T31" s="196"/>
      <c r="U31" s="121"/>
      <c r="V31" s="121"/>
      <c r="W31" s="122"/>
    </row>
    <row r="32" spans="1:23" s="10" customFormat="1" ht="18">
      <c r="A32" s="115" t="s">
        <v>91</v>
      </c>
      <c r="C32" s="116" t="s">
        <v>92</v>
      </c>
      <c r="E32" s="117" t="s">
        <v>93</v>
      </c>
      <c r="G32" s="247" t="s">
        <v>94</v>
      </c>
      <c r="H32" s="248"/>
      <c r="I32" s="118">
        <v>18</v>
      </c>
      <c r="J32" s="119"/>
      <c r="K32" s="119">
        <v>20717024168</v>
      </c>
      <c r="L32" s="119"/>
      <c r="M32" s="118">
        <v>1503069851672</v>
      </c>
      <c r="N32" s="119"/>
      <c r="O32" s="118">
        <v>1513354747124</v>
      </c>
      <c r="P32" s="119"/>
      <c r="Q32" s="119">
        <v>10432128716</v>
      </c>
      <c r="S32" s="120">
        <f>Q32/درآمدها!$J$5</f>
        <v>4.0314637287306903E-3</v>
      </c>
      <c r="T32" s="121"/>
      <c r="U32" s="121"/>
      <c r="V32" s="121"/>
      <c r="W32" s="122"/>
    </row>
    <row r="33" spans="1:23" s="10" customFormat="1" ht="18">
      <c r="A33" s="115" t="s">
        <v>171</v>
      </c>
      <c r="C33" s="116" t="s">
        <v>172</v>
      </c>
      <c r="E33" s="117" t="s">
        <v>173</v>
      </c>
      <c r="G33" s="247" t="s">
        <v>94</v>
      </c>
      <c r="H33" s="248"/>
      <c r="I33" s="118">
        <v>8</v>
      </c>
      <c r="J33" s="119"/>
      <c r="K33" s="119">
        <v>1904800</v>
      </c>
      <c r="L33" s="119"/>
      <c r="M33" s="118">
        <v>0</v>
      </c>
      <c r="N33" s="119"/>
      <c r="O33" s="118">
        <v>420000</v>
      </c>
      <c r="P33" s="119"/>
      <c r="Q33" s="119">
        <v>1484800</v>
      </c>
      <c r="S33" s="120">
        <f>Q33/درآمدها!$J$5</f>
        <v>5.7379634659209932E-7</v>
      </c>
      <c r="T33" s="196"/>
      <c r="U33" s="121"/>
      <c r="V33" s="121"/>
      <c r="W33" s="122"/>
    </row>
    <row r="34" spans="1:23" s="10" customFormat="1" ht="18">
      <c r="A34" s="115" t="s">
        <v>120</v>
      </c>
      <c r="C34" s="116" t="s">
        <v>121</v>
      </c>
      <c r="E34" s="117" t="s">
        <v>93</v>
      </c>
      <c r="G34" s="247" t="s">
        <v>94</v>
      </c>
      <c r="H34" s="248"/>
      <c r="I34" s="118">
        <v>8</v>
      </c>
      <c r="J34" s="119"/>
      <c r="K34" s="119">
        <v>1859156</v>
      </c>
      <c r="L34" s="119"/>
      <c r="M34" s="118">
        <v>11829</v>
      </c>
      <c r="N34" s="119"/>
      <c r="O34" s="118">
        <v>420000</v>
      </c>
      <c r="P34" s="119"/>
      <c r="Q34" s="119">
        <v>1450985</v>
      </c>
      <c r="S34" s="120">
        <f>Q34/درآمدها!$J$5</f>
        <v>5.6072864490836292E-7</v>
      </c>
      <c r="T34" s="196"/>
      <c r="U34" s="121"/>
      <c r="V34" s="121"/>
      <c r="W34" s="122"/>
    </row>
    <row r="35" spans="1:23" s="10" customFormat="1" ht="18.75" thickBot="1">
      <c r="A35" s="115" t="s">
        <v>202</v>
      </c>
      <c r="C35" s="116" t="s">
        <v>208</v>
      </c>
      <c r="E35" s="117" t="s">
        <v>93</v>
      </c>
      <c r="G35" s="247" t="s">
        <v>94</v>
      </c>
      <c r="H35" s="248"/>
      <c r="I35" s="118">
        <v>8</v>
      </c>
      <c r="J35" s="119"/>
      <c r="K35" s="119"/>
      <c r="L35" s="119"/>
      <c r="M35" s="118">
        <v>2000000</v>
      </c>
      <c r="N35" s="119"/>
      <c r="O35" s="118">
        <v>590000</v>
      </c>
      <c r="P35" s="119"/>
      <c r="Q35" s="119">
        <v>1410000</v>
      </c>
      <c r="S35" s="120">
        <f>Q35/درآمدها!$J$5</f>
        <v>5.4489011900246498E-7</v>
      </c>
      <c r="T35" s="196"/>
      <c r="U35" s="121"/>
      <c r="V35" s="121"/>
      <c r="W35" s="122"/>
    </row>
    <row r="36" spans="1:23" s="10" customFormat="1" ht="24" customHeight="1" thickBot="1">
      <c r="A36" s="113" t="s">
        <v>2</v>
      </c>
      <c r="B36" s="113"/>
      <c r="C36" s="113"/>
      <c r="D36" s="113"/>
      <c r="E36" s="113"/>
      <c r="F36" s="113"/>
      <c r="G36" s="113"/>
      <c r="H36" s="113"/>
      <c r="I36" s="113"/>
      <c r="J36" s="185"/>
      <c r="K36" s="124">
        <f>SUM(K9:K34)</f>
        <v>1804551388052</v>
      </c>
      <c r="M36" s="124">
        <f>SUM(M9:M35)</f>
        <v>3107313536516</v>
      </c>
      <c r="O36" s="124">
        <f>SUM(O9:O35)</f>
        <v>3170610936843</v>
      </c>
      <c r="Q36" s="124">
        <f>SUM(Q9:Q35)</f>
        <v>1741291672231</v>
      </c>
      <c r="S36" s="125">
        <f>SUM(S9:S34)</f>
        <v>0.67291621149282488</v>
      </c>
      <c r="U36" s="121"/>
      <c r="V36" s="122"/>
    </row>
    <row r="37" spans="1:23" ht="18.75" thickTop="1">
      <c r="L37" s="10"/>
      <c r="N37" s="10"/>
      <c r="P37" s="10"/>
      <c r="R37" s="10"/>
    </row>
    <row r="38" spans="1:23" ht="18">
      <c r="L38" s="10"/>
      <c r="N38" s="10"/>
      <c r="P38" s="10"/>
      <c r="R38" s="10"/>
    </row>
    <row r="39" spans="1:23" ht="21.75">
      <c r="K39" s="127"/>
      <c r="L39" s="127"/>
      <c r="M39" s="246"/>
      <c r="N39" s="7"/>
      <c r="O39" s="246"/>
      <c r="P39" s="127"/>
      <c r="Q39" s="245"/>
    </row>
    <row r="40" spans="1:23">
      <c r="M40" s="246"/>
      <c r="O40" s="246"/>
      <c r="Q40" s="126"/>
    </row>
    <row r="41" spans="1:23">
      <c r="M41" s="126"/>
      <c r="O41" s="126"/>
      <c r="Q41" s="126"/>
    </row>
    <row r="42" spans="1:23">
      <c r="M42" s="126"/>
      <c r="O42" s="126"/>
      <c r="Q42" s="126"/>
    </row>
    <row r="43" spans="1:23" ht="15.75">
      <c r="K43" s="234"/>
      <c r="L43" s="233"/>
      <c r="M43" s="234"/>
      <c r="N43" s="233"/>
      <c r="O43" s="234"/>
      <c r="P43" s="233"/>
      <c r="Q43" s="234"/>
    </row>
    <row r="44" spans="1:23">
      <c r="M44" s="126"/>
      <c r="O44" s="126"/>
      <c r="Q44" s="126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I12" sqref="I12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0" bestFit="1" customWidth="1"/>
    <col min="11" max="11" width="21.140625" style="40" bestFit="1" customWidth="1"/>
    <col min="12" max="16384" width="9.140625" style="8"/>
  </cols>
  <sheetData>
    <row r="1" spans="1:13" ht="21">
      <c r="A1" s="281" t="s">
        <v>90</v>
      </c>
      <c r="B1" s="281"/>
      <c r="C1" s="281"/>
      <c r="D1" s="281"/>
      <c r="E1" s="281"/>
      <c r="F1" s="281"/>
      <c r="G1" s="281"/>
      <c r="H1" s="281"/>
      <c r="I1" s="281"/>
      <c r="J1" s="39"/>
      <c r="K1" s="39"/>
    </row>
    <row r="2" spans="1:13" ht="21">
      <c r="A2" s="281" t="s">
        <v>51</v>
      </c>
      <c r="B2" s="281"/>
      <c r="C2" s="281"/>
      <c r="D2" s="281"/>
      <c r="E2" s="281"/>
      <c r="F2" s="281"/>
      <c r="G2" s="281"/>
      <c r="H2" s="281"/>
      <c r="I2" s="281"/>
      <c r="J2" s="84"/>
      <c r="K2" s="39"/>
    </row>
    <row r="3" spans="1:13" ht="21.75" thickBot="1">
      <c r="A3" s="281" t="str">
        <f>سپرده!A3</f>
        <v>برای ماه منتهی به 1401/10/30</v>
      </c>
      <c r="B3" s="281"/>
      <c r="C3" s="281"/>
      <c r="D3" s="281"/>
      <c r="E3" s="281"/>
      <c r="F3" s="281"/>
      <c r="G3" s="281"/>
      <c r="H3" s="281"/>
      <c r="I3" s="281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f>E11</f>
        <v>53653151660.372345</v>
      </c>
      <c r="K4" s="41" t="s">
        <v>89</v>
      </c>
      <c r="M4" s="202"/>
    </row>
    <row r="5" spans="1:13" ht="21.75" customHeight="1" thickBot="1">
      <c r="A5" s="12"/>
      <c r="B5" s="12"/>
      <c r="C5" s="12"/>
      <c r="D5" s="12"/>
      <c r="E5" s="279" t="s">
        <v>190</v>
      </c>
      <c r="F5" s="279"/>
      <c r="G5" s="279"/>
      <c r="H5" s="279"/>
      <c r="I5" s="279"/>
      <c r="J5" s="85">
        <v>2587677681844</v>
      </c>
      <c r="K5" s="41" t="s">
        <v>122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83"/>
      <c r="K6" s="184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10">
        <f>E7/$E$11*100</f>
        <v>0</v>
      </c>
      <c r="H7" s="20"/>
      <c r="I7" s="35">
        <f>E7/$J$5</f>
        <v>0</v>
      </c>
      <c r="J7" s="187"/>
      <c r="K7" s="187"/>
      <c r="L7" s="187"/>
    </row>
    <row r="8" spans="1:13" ht="18.75" customHeight="1">
      <c r="A8" s="17" t="s">
        <v>48</v>
      </c>
      <c r="B8" s="17"/>
      <c r="C8" s="18" t="s">
        <v>54</v>
      </c>
      <c r="D8" s="19"/>
      <c r="E8" s="200">
        <f>'درآمد سرمایه گذاری در اوراق بها'!Q15</f>
        <v>15890004268</v>
      </c>
      <c r="F8" s="19"/>
      <c r="G8" s="210">
        <f>E8/$E$11*100</f>
        <v>29.61616191455942</v>
      </c>
      <c r="H8" s="20"/>
      <c r="I8" s="206">
        <f>E8/$J$5</f>
        <v>6.1406427776880832E-3</v>
      </c>
      <c r="J8" s="187"/>
      <c r="K8" s="187"/>
      <c r="L8" s="187"/>
    </row>
    <row r="9" spans="1:13" ht="18.75" customHeight="1">
      <c r="A9" s="17" t="s">
        <v>49</v>
      </c>
      <c r="B9" s="17"/>
      <c r="C9" s="18" t="s">
        <v>55</v>
      </c>
      <c r="D9" s="19"/>
      <c r="E9" s="200">
        <f>'درآمد سپرده بانکی'!I34</f>
        <v>37762851092.372345</v>
      </c>
      <c r="F9" s="19"/>
      <c r="G9" s="210">
        <f>E9/$E$11*100</f>
        <v>70.383285834564674</v>
      </c>
      <c r="H9" s="20"/>
      <c r="I9" s="206">
        <f>E9/$J$5</f>
        <v>1.4593336472053286E-2</v>
      </c>
      <c r="J9" s="187"/>
      <c r="K9" s="121"/>
      <c r="L9" s="187"/>
    </row>
    <row r="10" spans="1:13" ht="19.5" customHeight="1" thickBot="1">
      <c r="A10" s="17" t="s">
        <v>32</v>
      </c>
      <c r="B10" s="17"/>
      <c r="C10" s="18" t="s">
        <v>56</v>
      </c>
      <c r="D10" s="19"/>
      <c r="E10" s="201">
        <f>'سایر درآمدها'!E9</f>
        <v>296300</v>
      </c>
      <c r="F10" s="19"/>
      <c r="G10" s="210">
        <f>E10/$E$11*100</f>
        <v>5.5225087591423655E-4</v>
      </c>
      <c r="H10" s="20"/>
      <c r="I10" s="35">
        <f>E10/$J$5</f>
        <v>1.1450421436909957E-7</v>
      </c>
      <c r="J10" s="187"/>
      <c r="K10" s="187"/>
      <c r="L10" s="187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53653151660.372345</v>
      </c>
      <c r="F11" s="10"/>
      <c r="G11" s="205">
        <f>SUM(G7:G10)</f>
        <v>100.00000000000001</v>
      </c>
      <c r="H11" s="20"/>
      <c r="I11" s="37">
        <f>SUM(I7:I10)</f>
        <v>2.073409375395574E-2</v>
      </c>
      <c r="J11" s="187"/>
      <c r="K11" s="187"/>
      <c r="L11" s="187"/>
    </row>
    <row r="12" spans="1:13" ht="18.75" customHeight="1" thickTop="1">
      <c r="J12" s="187"/>
      <c r="K12" s="196"/>
      <c r="L12" s="187"/>
    </row>
    <row r="13" spans="1:13" ht="18" customHeight="1">
      <c r="E13" s="83"/>
      <c r="F13" s="83"/>
      <c r="G13" s="83"/>
      <c r="I13" s="142"/>
      <c r="J13" s="187"/>
      <c r="K13" s="187"/>
      <c r="L13" s="187"/>
    </row>
    <row r="14" spans="1:13" ht="18" customHeight="1">
      <c r="E14" s="83"/>
      <c r="F14" s="83"/>
      <c r="G14" s="83"/>
      <c r="J14" s="187"/>
      <c r="K14" s="187"/>
      <c r="L14" s="187"/>
    </row>
    <row r="15" spans="1:13" ht="18" customHeight="1">
      <c r="E15" s="195"/>
      <c r="F15" s="83"/>
      <c r="G15" s="83"/>
      <c r="H15" s="91"/>
      <c r="J15" s="8"/>
      <c r="K15" s="187"/>
      <c r="L15" s="187"/>
      <c r="M15" s="187"/>
    </row>
    <row r="16" spans="1:13" ht="18" customHeight="1">
      <c r="E16" s="194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196"/>
      <c r="E20" s="196"/>
      <c r="G20" s="196"/>
      <c r="J20" s="196"/>
      <c r="K20" s="197"/>
    </row>
    <row r="21" spans="3:11">
      <c r="C21" s="195"/>
      <c r="G21" s="196"/>
      <c r="J21" s="196"/>
      <c r="K21" s="197"/>
    </row>
    <row r="22" spans="3:11">
      <c r="G22" s="196"/>
    </row>
    <row r="23" spans="3:11">
      <c r="G23" s="195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47"/>
  <sheetViews>
    <sheetView rightToLeft="1" view="pageBreakPreview" zoomScale="80" zoomScaleNormal="100" zoomScaleSheetLayoutView="80" workbookViewId="0">
      <selection activeCell="G38" sqref="G38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40" bestFit="1" customWidth="1"/>
    <col min="8" max="8" width="0.85546875" style="140" customWidth="1"/>
    <col min="9" max="9" width="25" style="140" bestFit="1" customWidth="1"/>
    <col min="10" max="10" width="0.7109375" style="140" customWidth="1"/>
    <col min="11" max="11" width="23.140625" style="140" bestFit="1" customWidth="1"/>
    <col min="12" max="12" width="0.7109375" style="140" customWidth="1"/>
    <col min="13" max="13" width="23.140625" style="140" bestFit="1" customWidth="1"/>
    <col min="14" max="14" width="0.5703125" style="140" customWidth="1"/>
    <col min="15" max="15" width="17" style="140" bestFit="1" customWidth="1"/>
    <col min="16" max="16" width="0.5703125" style="140" customWidth="1"/>
    <col min="17" max="17" width="23.140625" style="140" bestFit="1" customWidth="1"/>
    <col min="18" max="18" width="14.5703125" style="140" customWidth="1"/>
    <col min="19" max="19" width="15.42578125" style="10" customWidth="1"/>
    <col min="20" max="20" width="15.5703125" style="10" bestFit="1" customWidth="1"/>
    <col min="21" max="21" width="15.42578125" style="10" bestFit="1" customWidth="1"/>
    <col min="22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273" t="s">
        <v>90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102"/>
    </row>
    <row r="2" spans="1:24" ht="30.75" customHeight="1">
      <c r="A2" s="273" t="s">
        <v>57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102"/>
    </row>
    <row r="3" spans="1:24" ht="30.75" customHeight="1">
      <c r="A3" s="273" t="str">
        <f>' سهام'!A3:W3</f>
        <v>برای ماه منتهی به 1401/10/30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102"/>
    </row>
    <row r="4" spans="1:24" ht="30.75" customHeight="1">
      <c r="A4" s="274" t="s">
        <v>65</v>
      </c>
      <c r="B4" s="274"/>
      <c r="C4" s="274"/>
      <c r="D4" s="274"/>
      <c r="E4" s="274"/>
      <c r="F4" s="274"/>
      <c r="G4" s="274"/>
      <c r="H4" s="129"/>
      <c r="I4" s="130"/>
      <c r="J4" s="130"/>
      <c r="K4" s="130"/>
      <c r="L4" s="130"/>
      <c r="M4" s="130"/>
      <c r="N4" s="130"/>
      <c r="O4" s="127"/>
      <c r="P4" s="130"/>
      <c r="Q4" s="130"/>
      <c r="R4" s="102"/>
    </row>
    <row r="5" spans="1:24" ht="30.75" customHeight="1" thickBot="1">
      <c r="A5" s="131"/>
      <c r="B5" s="293"/>
      <c r="C5" s="293"/>
      <c r="D5" s="293"/>
      <c r="E5" s="293"/>
      <c r="F5" s="132"/>
      <c r="G5" s="294" t="s">
        <v>191</v>
      </c>
      <c r="H5" s="294"/>
      <c r="I5" s="294"/>
      <c r="J5" s="294"/>
      <c r="K5" s="294"/>
      <c r="L5" s="130"/>
      <c r="M5" s="294" t="s">
        <v>192</v>
      </c>
      <c r="N5" s="294"/>
      <c r="O5" s="294"/>
      <c r="P5" s="294"/>
      <c r="Q5" s="294"/>
      <c r="R5" s="102"/>
    </row>
    <row r="6" spans="1:24" ht="42" customHeight="1" thickBot="1">
      <c r="A6" s="38" t="s">
        <v>38</v>
      </c>
      <c r="B6" s="133"/>
      <c r="C6" s="134" t="s">
        <v>23</v>
      </c>
      <c r="D6" s="133"/>
      <c r="E6" s="134" t="s">
        <v>35</v>
      </c>
      <c r="F6" s="133"/>
      <c r="G6" s="135" t="s">
        <v>58</v>
      </c>
      <c r="H6" s="136"/>
      <c r="I6" s="135" t="s">
        <v>40</v>
      </c>
      <c r="J6" s="136"/>
      <c r="K6" s="135" t="s">
        <v>41</v>
      </c>
      <c r="L6" s="130"/>
      <c r="M6" s="135" t="s">
        <v>58</v>
      </c>
      <c r="N6" s="136"/>
      <c r="O6" s="135" t="s">
        <v>40</v>
      </c>
      <c r="P6" s="136"/>
      <c r="Q6" s="135" t="s">
        <v>41</v>
      </c>
      <c r="R6" s="102"/>
      <c r="S6" s="139"/>
      <c r="T6" s="227"/>
      <c r="U6" s="122"/>
    </row>
    <row r="7" spans="1:24" s="7" customFormat="1" ht="30.75" customHeight="1">
      <c r="A7" s="117" t="s">
        <v>124</v>
      </c>
      <c r="B7" s="137"/>
      <c r="C7" s="138" t="s">
        <v>94</v>
      </c>
      <c r="E7" s="198">
        <v>0.18</v>
      </c>
      <c r="G7" s="127">
        <v>8359153455</v>
      </c>
      <c r="H7" s="127"/>
      <c r="I7" s="127">
        <v>0</v>
      </c>
      <c r="J7" s="127"/>
      <c r="K7" s="127">
        <f>G7+I7</f>
        <v>8359153455</v>
      </c>
      <c r="L7" s="127"/>
      <c r="M7" s="127">
        <v>8359153455</v>
      </c>
      <c r="N7" s="127"/>
      <c r="O7" s="127">
        <v>0</v>
      </c>
      <c r="P7" s="127"/>
      <c r="Q7" s="127">
        <f>M7+O7</f>
        <v>8359153455</v>
      </c>
      <c r="R7" s="121"/>
      <c r="S7" s="227"/>
      <c r="T7" s="227"/>
      <c r="U7" s="10"/>
      <c r="V7" s="227"/>
      <c r="W7" s="122"/>
      <c r="X7" s="10"/>
    </row>
    <row r="8" spans="1:24" s="7" customFormat="1" ht="30.75" customHeight="1">
      <c r="A8" s="117" t="s">
        <v>110</v>
      </c>
      <c r="B8" s="137"/>
      <c r="C8" s="138" t="s">
        <v>94</v>
      </c>
      <c r="E8" s="198">
        <v>0.18</v>
      </c>
      <c r="G8" s="127">
        <v>3034918180</v>
      </c>
      <c r="H8" s="127"/>
      <c r="I8" s="127">
        <v>0</v>
      </c>
      <c r="J8" s="127"/>
      <c r="K8" s="127">
        <f t="shared" ref="K8:K35" si="0">G8+I8</f>
        <v>3034918180</v>
      </c>
      <c r="L8" s="127"/>
      <c r="M8" s="127">
        <v>3034918180</v>
      </c>
      <c r="N8" s="127"/>
      <c r="O8" s="127">
        <v>0</v>
      </c>
      <c r="P8" s="127"/>
      <c r="Q8" s="127">
        <f t="shared" ref="Q8:Q35" si="1">M8+O8</f>
        <v>3034918180</v>
      </c>
      <c r="R8" s="121"/>
      <c r="S8" s="227"/>
      <c r="T8" s="227"/>
      <c r="U8" s="10"/>
      <c r="V8" s="227"/>
      <c r="W8" s="122"/>
      <c r="X8" s="10"/>
    </row>
    <row r="9" spans="1:24" s="7" customFormat="1" ht="30.75" customHeight="1">
      <c r="A9" s="117" t="s">
        <v>114</v>
      </c>
      <c r="B9" s="137"/>
      <c r="C9" s="138" t="s">
        <v>94</v>
      </c>
      <c r="E9" s="198">
        <v>0.18</v>
      </c>
      <c r="G9" s="127">
        <f>4506+844742157</f>
        <v>844746663</v>
      </c>
      <c r="H9" s="127"/>
      <c r="I9" s="127">
        <v>0</v>
      </c>
      <c r="J9" s="127"/>
      <c r="K9" s="127">
        <f t="shared" si="0"/>
        <v>844746663</v>
      </c>
      <c r="L9" s="127"/>
      <c r="M9" s="127">
        <f>4506+844742157</f>
        <v>844746663</v>
      </c>
      <c r="N9" s="127"/>
      <c r="O9" s="127">
        <v>0</v>
      </c>
      <c r="P9" s="127"/>
      <c r="Q9" s="127">
        <f t="shared" si="1"/>
        <v>844746663</v>
      </c>
      <c r="R9" s="121"/>
      <c r="S9" s="227"/>
      <c r="T9" s="227"/>
      <c r="U9" s="10"/>
      <c r="V9" s="227"/>
      <c r="W9" s="122"/>
      <c r="X9" s="10"/>
    </row>
    <row r="10" spans="1:24" s="7" customFormat="1" ht="30.75" customHeight="1">
      <c r="A10" s="117" t="s">
        <v>152</v>
      </c>
      <c r="B10" s="137"/>
      <c r="C10" s="138" t="s">
        <v>94</v>
      </c>
      <c r="E10" s="254">
        <v>0.2</v>
      </c>
      <c r="G10" s="144">
        <v>131579177.87234043</v>
      </c>
      <c r="H10" s="127"/>
      <c r="I10" s="127"/>
      <c r="J10" s="127"/>
      <c r="K10" s="127">
        <f t="shared" si="0"/>
        <v>131579177.87234043</v>
      </c>
      <c r="L10" s="127"/>
      <c r="M10" s="127">
        <v>131579177.87234043</v>
      </c>
      <c r="N10" s="127"/>
      <c r="O10" s="127"/>
      <c r="P10" s="127"/>
      <c r="Q10" s="127">
        <f t="shared" si="1"/>
        <v>131579177.87234043</v>
      </c>
      <c r="R10" s="121"/>
      <c r="S10" s="227"/>
      <c r="T10" s="227"/>
      <c r="U10" s="122"/>
      <c r="V10" s="227"/>
      <c r="W10" s="122"/>
      <c r="X10" s="10"/>
    </row>
    <row r="11" spans="1:24" s="7" customFormat="1" ht="30.75" customHeight="1">
      <c r="A11" s="117" t="s">
        <v>153</v>
      </c>
      <c r="B11" s="137"/>
      <c r="C11" s="138" t="s">
        <v>94</v>
      </c>
      <c r="E11" s="254">
        <v>0.2</v>
      </c>
      <c r="G11" s="127">
        <v>516027395.74468082</v>
      </c>
      <c r="H11" s="127"/>
      <c r="I11" s="127"/>
      <c r="J11" s="127"/>
      <c r="K11" s="127">
        <f t="shared" si="0"/>
        <v>516027395.74468082</v>
      </c>
      <c r="L11" s="127"/>
      <c r="M11" s="127">
        <v>516027395.74468082</v>
      </c>
      <c r="N11" s="127"/>
      <c r="O11" s="127"/>
      <c r="P11" s="127"/>
      <c r="Q11" s="127">
        <f t="shared" si="1"/>
        <v>516027395.74468082</v>
      </c>
      <c r="R11" s="121"/>
      <c r="S11" s="227"/>
      <c r="T11" s="227"/>
      <c r="U11" s="122"/>
      <c r="V11" s="227"/>
      <c r="W11" s="122"/>
      <c r="X11" s="10"/>
    </row>
    <row r="12" spans="1:24" s="7" customFormat="1" ht="30.75" customHeight="1">
      <c r="A12" s="117" t="s">
        <v>154</v>
      </c>
      <c r="B12" s="137"/>
      <c r="C12" s="138" t="s">
        <v>94</v>
      </c>
      <c r="E12" s="254">
        <v>0.2</v>
      </c>
      <c r="G12" s="127">
        <v>547945204.25531912</v>
      </c>
      <c r="H12" s="127"/>
      <c r="I12" s="127"/>
      <c r="J12" s="127"/>
      <c r="K12" s="127">
        <f t="shared" si="0"/>
        <v>547945204.25531912</v>
      </c>
      <c r="L12" s="127"/>
      <c r="M12" s="127">
        <v>547945204.25531912</v>
      </c>
      <c r="N12" s="127"/>
      <c r="O12" s="127"/>
      <c r="P12" s="127"/>
      <c r="Q12" s="127">
        <f t="shared" si="1"/>
        <v>547945204.25531912</v>
      </c>
      <c r="R12" s="121"/>
      <c r="S12" s="227"/>
      <c r="T12" s="227"/>
      <c r="U12" s="122"/>
      <c r="V12" s="227"/>
      <c r="W12" s="122"/>
      <c r="X12" s="10"/>
    </row>
    <row r="13" spans="1:24" s="7" customFormat="1" ht="30.75" customHeight="1">
      <c r="A13" s="117" t="s">
        <v>155</v>
      </c>
      <c r="B13" s="137"/>
      <c r="C13" s="138" t="s">
        <v>94</v>
      </c>
      <c r="E13" s="254">
        <v>0.2</v>
      </c>
      <c r="G13" s="127">
        <v>1563287673.1914895</v>
      </c>
      <c r="H13" s="127"/>
      <c r="I13" s="127"/>
      <c r="J13" s="127"/>
      <c r="K13" s="127">
        <f t="shared" si="0"/>
        <v>1563287673.1914895</v>
      </c>
      <c r="L13" s="127"/>
      <c r="M13" s="127">
        <v>1563287673.1914895</v>
      </c>
      <c r="N13" s="127"/>
      <c r="O13" s="127"/>
      <c r="P13" s="127"/>
      <c r="Q13" s="127">
        <f t="shared" si="1"/>
        <v>1563287673.1914895</v>
      </c>
      <c r="R13" s="121"/>
      <c r="S13" s="227"/>
      <c r="T13" s="227"/>
      <c r="U13" s="122"/>
      <c r="V13" s="227"/>
      <c r="W13" s="122"/>
      <c r="X13" s="10"/>
    </row>
    <row r="14" spans="1:24" s="7" customFormat="1" ht="30.75" customHeight="1">
      <c r="A14" s="117" t="s">
        <v>156</v>
      </c>
      <c r="B14" s="137"/>
      <c r="C14" s="138" t="s">
        <v>94</v>
      </c>
      <c r="E14" s="254">
        <v>0.2</v>
      </c>
      <c r="G14" s="127">
        <v>356164383.82978725</v>
      </c>
      <c r="H14" s="127"/>
      <c r="I14" s="127"/>
      <c r="J14" s="127"/>
      <c r="K14" s="127">
        <f t="shared" si="0"/>
        <v>356164383.82978725</v>
      </c>
      <c r="L14" s="127"/>
      <c r="M14" s="127">
        <v>356164383.82978725</v>
      </c>
      <c r="N14" s="127"/>
      <c r="O14" s="127"/>
      <c r="P14" s="127"/>
      <c r="Q14" s="127">
        <f t="shared" si="1"/>
        <v>356164383.82978725</v>
      </c>
      <c r="R14" s="121"/>
      <c r="S14" s="227"/>
      <c r="T14" s="227"/>
      <c r="U14" s="122"/>
      <c r="V14" s="227"/>
      <c r="W14" s="122"/>
      <c r="X14" s="10"/>
    </row>
    <row r="15" spans="1:24" s="7" customFormat="1" ht="30.75" customHeight="1">
      <c r="A15" s="117" t="s">
        <v>157</v>
      </c>
      <c r="B15" s="137"/>
      <c r="C15" s="138" t="s">
        <v>94</v>
      </c>
      <c r="E15" s="254">
        <v>0.2</v>
      </c>
      <c r="G15" s="127">
        <v>153424657.02127659</v>
      </c>
      <c r="H15" s="127"/>
      <c r="I15" s="127"/>
      <c r="J15" s="127"/>
      <c r="K15" s="127">
        <f t="shared" si="0"/>
        <v>153424657.02127659</v>
      </c>
      <c r="L15" s="127"/>
      <c r="M15" s="127">
        <v>153424657.02127659</v>
      </c>
      <c r="N15" s="127"/>
      <c r="O15" s="127"/>
      <c r="P15" s="127"/>
      <c r="Q15" s="127">
        <f t="shared" si="1"/>
        <v>153424657.02127659</v>
      </c>
      <c r="R15" s="121"/>
      <c r="S15" s="227"/>
      <c r="T15" s="227"/>
      <c r="U15" s="122"/>
      <c r="V15" s="227"/>
      <c r="W15" s="122"/>
      <c r="X15" s="10"/>
    </row>
    <row r="16" spans="1:24" s="7" customFormat="1" ht="30.75" customHeight="1">
      <c r="A16" s="117" t="s">
        <v>158</v>
      </c>
      <c r="B16" s="137"/>
      <c r="C16" s="138" t="s">
        <v>94</v>
      </c>
      <c r="E16" s="254">
        <v>0.2</v>
      </c>
      <c r="G16" s="127">
        <v>488280820.42553192</v>
      </c>
      <c r="H16" s="127"/>
      <c r="I16" s="127"/>
      <c r="J16" s="127"/>
      <c r="K16" s="127">
        <f t="shared" si="0"/>
        <v>488280820.42553192</v>
      </c>
      <c r="L16" s="127"/>
      <c r="M16" s="127">
        <v>488280820.42553192</v>
      </c>
      <c r="N16" s="127"/>
      <c r="O16" s="127"/>
      <c r="P16" s="127"/>
      <c r="Q16" s="127">
        <f t="shared" si="1"/>
        <v>488280820.42553192</v>
      </c>
      <c r="R16" s="121"/>
      <c r="S16" s="227"/>
      <c r="T16" s="227"/>
      <c r="U16" s="122"/>
      <c r="V16" s="227"/>
      <c r="W16" s="122"/>
      <c r="X16" s="10"/>
    </row>
    <row r="17" spans="1:26" s="7" customFormat="1" ht="30.75" customHeight="1">
      <c r="A17" s="117" t="s">
        <v>159</v>
      </c>
      <c r="B17" s="137"/>
      <c r="C17" s="138" t="s">
        <v>94</v>
      </c>
      <c r="E17" s="254">
        <v>0.2</v>
      </c>
      <c r="G17" s="127">
        <v>167751231.66666666</v>
      </c>
      <c r="H17" s="127"/>
      <c r="I17" s="127"/>
      <c r="J17" s="127"/>
      <c r="K17" s="127">
        <f t="shared" si="0"/>
        <v>167751231.66666666</v>
      </c>
      <c r="L17" s="127"/>
      <c r="M17" s="127">
        <v>167751231.66666666</v>
      </c>
      <c r="N17" s="127"/>
      <c r="O17" s="127"/>
      <c r="P17" s="127"/>
      <c r="Q17" s="127">
        <f t="shared" si="1"/>
        <v>167751231.66666666</v>
      </c>
      <c r="R17" s="121"/>
      <c r="S17" s="227"/>
      <c r="T17" s="227"/>
      <c r="U17" s="122"/>
      <c r="V17" s="227"/>
      <c r="W17" s="122"/>
      <c r="X17" s="10"/>
    </row>
    <row r="18" spans="1:26" s="7" customFormat="1" ht="30.75" customHeight="1">
      <c r="A18" s="117" t="s">
        <v>160</v>
      </c>
      <c r="B18" s="137"/>
      <c r="C18" s="138" t="s">
        <v>94</v>
      </c>
      <c r="E18" s="254">
        <v>0.2</v>
      </c>
      <c r="G18" s="127">
        <v>123949040.83333333</v>
      </c>
      <c r="H18" s="127"/>
      <c r="I18" s="127">
        <v>-77597</v>
      </c>
      <c r="J18" s="127"/>
      <c r="K18" s="127">
        <f t="shared" si="0"/>
        <v>123871443.83333333</v>
      </c>
      <c r="L18" s="127"/>
      <c r="M18" s="127">
        <v>123949040.83333333</v>
      </c>
      <c r="N18" s="127"/>
      <c r="O18" s="127">
        <v>-77597</v>
      </c>
      <c r="P18" s="127"/>
      <c r="Q18" s="127">
        <f t="shared" si="1"/>
        <v>123871443.83333333</v>
      </c>
      <c r="R18" s="121"/>
      <c r="S18" s="227"/>
      <c r="T18" s="227"/>
      <c r="U18" s="122"/>
      <c r="V18" s="227"/>
      <c r="W18" s="122"/>
      <c r="X18" s="10"/>
    </row>
    <row r="19" spans="1:26" s="7" customFormat="1" ht="30.75" customHeight="1">
      <c r="A19" s="117" t="s">
        <v>127</v>
      </c>
      <c r="B19" s="137"/>
      <c r="C19" s="138" t="s">
        <v>94</v>
      </c>
      <c r="E19" s="254">
        <v>0.2</v>
      </c>
      <c r="G19" s="127">
        <v>585825205.95744681</v>
      </c>
      <c r="H19" s="127"/>
      <c r="I19" s="127"/>
      <c r="J19" s="127"/>
      <c r="K19" s="127">
        <f t="shared" si="0"/>
        <v>585825205.95744681</v>
      </c>
      <c r="L19" s="127"/>
      <c r="M19" s="127">
        <v>585825205.95744681</v>
      </c>
      <c r="N19" s="127"/>
      <c r="O19" s="127"/>
      <c r="P19" s="127"/>
      <c r="Q19" s="127">
        <f t="shared" si="1"/>
        <v>585825205.95744681</v>
      </c>
      <c r="R19" s="121"/>
      <c r="S19" s="227"/>
      <c r="T19" s="227"/>
      <c r="U19" s="122"/>
      <c r="V19" s="227"/>
      <c r="W19" s="122"/>
      <c r="X19" s="10"/>
    </row>
    <row r="20" spans="1:26" s="7" customFormat="1" ht="30.75" customHeight="1">
      <c r="A20" s="117" t="s">
        <v>151</v>
      </c>
      <c r="B20" s="137"/>
      <c r="C20" s="138" t="s">
        <v>94</v>
      </c>
      <c r="E20" s="254">
        <v>0.2</v>
      </c>
      <c r="G20" s="127">
        <v>151191779.57446808</v>
      </c>
      <c r="H20" s="127"/>
      <c r="I20" s="127">
        <v>0</v>
      </c>
      <c r="J20" s="127"/>
      <c r="K20" s="127">
        <f t="shared" si="0"/>
        <v>151191779.57446808</v>
      </c>
      <c r="L20" s="127"/>
      <c r="M20" s="127">
        <v>151191779.57446808</v>
      </c>
      <c r="N20" s="127"/>
      <c r="O20" s="127">
        <v>0</v>
      </c>
      <c r="P20" s="127"/>
      <c r="Q20" s="127">
        <f t="shared" si="1"/>
        <v>151191779.57446808</v>
      </c>
      <c r="R20" s="121"/>
      <c r="S20" s="227"/>
      <c r="T20" s="227"/>
      <c r="U20" s="122"/>
      <c r="V20" s="227"/>
      <c r="W20" s="122"/>
      <c r="X20" s="10"/>
    </row>
    <row r="21" spans="1:26" s="7" customFormat="1" ht="30.75" customHeight="1">
      <c r="A21" s="117" t="s">
        <v>207</v>
      </c>
      <c r="B21" s="137"/>
      <c r="C21" s="138" t="s">
        <v>94</v>
      </c>
      <c r="E21" s="198">
        <v>0.25</v>
      </c>
      <c r="G21" s="127">
        <v>166438356</v>
      </c>
      <c r="H21" s="127"/>
      <c r="I21" s="127">
        <v>-2912111</v>
      </c>
      <c r="J21" s="127"/>
      <c r="K21" s="127">
        <f t="shared" si="0"/>
        <v>163526245</v>
      </c>
      <c r="L21" s="127"/>
      <c r="M21" s="127">
        <v>166438356</v>
      </c>
      <c r="N21" s="127"/>
      <c r="O21" s="127">
        <v>-2912111</v>
      </c>
      <c r="P21" s="127"/>
      <c r="Q21" s="127">
        <f t="shared" si="1"/>
        <v>163526245</v>
      </c>
      <c r="R21" s="121"/>
      <c r="S21" s="227"/>
      <c r="T21" s="227"/>
      <c r="U21" s="122"/>
      <c r="V21" s="227"/>
      <c r="W21" s="122"/>
      <c r="X21" s="10"/>
    </row>
    <row r="22" spans="1:26" s="7" customFormat="1" ht="30.75" customHeight="1">
      <c r="A22" s="117" t="s">
        <v>205</v>
      </c>
      <c r="B22" s="137"/>
      <c r="C22" s="138" t="s">
        <v>94</v>
      </c>
      <c r="E22" s="198">
        <v>0.25</v>
      </c>
      <c r="G22" s="127">
        <v>1510273980</v>
      </c>
      <c r="H22" s="127"/>
      <c r="I22" s="127">
        <v>-14344529</v>
      </c>
      <c r="J22" s="127"/>
      <c r="K22" s="127">
        <f t="shared" si="0"/>
        <v>1495929451</v>
      </c>
      <c r="L22" s="127"/>
      <c r="M22" s="127">
        <v>1510273980</v>
      </c>
      <c r="N22" s="127"/>
      <c r="O22" s="127">
        <v>-14344529</v>
      </c>
      <c r="P22" s="127"/>
      <c r="Q22" s="127">
        <f t="shared" si="1"/>
        <v>1495929451</v>
      </c>
      <c r="R22" s="121"/>
      <c r="S22" s="227"/>
      <c r="T22" s="227"/>
      <c r="U22" s="122"/>
      <c r="V22" s="227"/>
      <c r="W22" s="122"/>
      <c r="X22" s="10"/>
    </row>
    <row r="23" spans="1:26" s="7" customFormat="1" ht="30.75" customHeight="1">
      <c r="A23" s="117" t="s">
        <v>97</v>
      </c>
      <c r="B23" s="137"/>
      <c r="C23" s="138" t="s">
        <v>94</v>
      </c>
      <c r="E23" s="198">
        <v>0.18</v>
      </c>
      <c r="G23" s="127">
        <v>6711</v>
      </c>
      <c r="H23" s="127"/>
      <c r="I23" s="127">
        <v>0</v>
      </c>
      <c r="J23" s="127"/>
      <c r="K23" s="127">
        <f t="shared" si="0"/>
        <v>6711</v>
      </c>
      <c r="L23" s="127"/>
      <c r="M23" s="127">
        <v>6711</v>
      </c>
      <c r="N23" s="127"/>
      <c r="O23" s="127">
        <v>0</v>
      </c>
      <c r="P23" s="127"/>
      <c r="Q23" s="127">
        <f t="shared" si="1"/>
        <v>6711</v>
      </c>
      <c r="R23" s="121"/>
      <c r="S23" s="227"/>
      <c r="T23" s="227"/>
      <c r="U23" s="122"/>
      <c r="V23" s="227"/>
      <c r="W23" s="122"/>
      <c r="X23" s="10"/>
    </row>
    <row r="24" spans="1:26" s="7" customFormat="1" ht="30.75" customHeight="1">
      <c r="A24" s="117" t="s">
        <v>145</v>
      </c>
      <c r="B24" s="137"/>
      <c r="C24" s="138" t="s">
        <v>94</v>
      </c>
      <c r="E24" s="253">
        <v>0.23499999999999999</v>
      </c>
      <c r="G24" s="127">
        <v>372164022</v>
      </c>
      <c r="H24" s="127"/>
      <c r="I24" s="127"/>
      <c r="J24" s="127"/>
      <c r="K24" s="127">
        <f t="shared" si="0"/>
        <v>372164022</v>
      </c>
      <c r="L24" s="127"/>
      <c r="M24" s="127">
        <v>372164022</v>
      </c>
      <c r="N24" s="127"/>
      <c r="O24" s="127"/>
      <c r="P24" s="127"/>
      <c r="Q24" s="127">
        <f t="shared" si="1"/>
        <v>372164022</v>
      </c>
      <c r="R24" s="121"/>
      <c r="S24" s="227"/>
      <c r="T24" s="227"/>
      <c r="U24" s="122"/>
      <c r="V24" s="227"/>
      <c r="W24" s="122"/>
      <c r="X24" s="122"/>
    </row>
    <row r="25" spans="1:26" s="7" customFormat="1" ht="30.75" customHeight="1">
      <c r="A25" s="117" t="s">
        <v>146</v>
      </c>
      <c r="B25" s="137"/>
      <c r="C25" s="138" t="s">
        <v>94</v>
      </c>
      <c r="E25" s="253">
        <v>0.245</v>
      </c>
      <c r="G25" s="127">
        <v>12066686301</v>
      </c>
      <c r="H25" s="127"/>
      <c r="I25" s="127">
        <v>-6928878</v>
      </c>
      <c r="J25" s="127"/>
      <c r="K25" s="127">
        <f t="shared" si="0"/>
        <v>12059757423</v>
      </c>
      <c r="L25" s="127"/>
      <c r="M25" s="139">
        <v>12066686301</v>
      </c>
      <c r="N25" s="127"/>
      <c r="O25" s="127">
        <v>-6928878</v>
      </c>
      <c r="P25" s="127"/>
      <c r="Q25" s="127">
        <f t="shared" si="1"/>
        <v>12059757423</v>
      </c>
      <c r="R25" s="121"/>
      <c r="S25" s="227"/>
      <c r="T25" s="227"/>
      <c r="U25" s="122"/>
      <c r="V25" s="139"/>
      <c r="W25" s="139"/>
      <c r="X25" s="122"/>
      <c r="Y25" s="237"/>
      <c r="Z25" s="139"/>
    </row>
    <row r="26" spans="1:26" s="7" customFormat="1" ht="30.75" customHeight="1">
      <c r="A26" s="117" t="s">
        <v>147</v>
      </c>
      <c r="B26" s="137"/>
      <c r="C26" s="138" t="s">
        <v>94</v>
      </c>
      <c r="E26" s="253">
        <v>0.245</v>
      </c>
      <c r="G26" s="127">
        <v>12484931520</v>
      </c>
      <c r="H26" s="127"/>
      <c r="I26" s="127">
        <v>-63245847</v>
      </c>
      <c r="J26" s="127"/>
      <c r="K26" s="127">
        <f t="shared" si="0"/>
        <v>12421685673</v>
      </c>
      <c r="L26" s="127"/>
      <c r="M26" s="127">
        <v>12484931520</v>
      </c>
      <c r="N26" s="127"/>
      <c r="O26" s="127">
        <v>-63245847</v>
      </c>
      <c r="P26" s="127"/>
      <c r="Q26" s="127">
        <f t="shared" si="1"/>
        <v>12421685673</v>
      </c>
      <c r="R26" s="121"/>
      <c r="S26" s="227"/>
      <c r="T26" s="227"/>
      <c r="U26" s="122"/>
      <c r="V26" s="227"/>
      <c r="W26" s="227"/>
      <c r="X26" s="10"/>
    </row>
    <row r="27" spans="1:26" s="7" customFormat="1" ht="30.75" customHeight="1">
      <c r="A27" s="117" t="s">
        <v>203</v>
      </c>
      <c r="B27" s="137"/>
      <c r="C27" s="138" t="s">
        <v>94</v>
      </c>
      <c r="E27" s="253">
        <v>0.245</v>
      </c>
      <c r="G27" s="127">
        <v>3802499351</v>
      </c>
      <c r="H27" s="127"/>
      <c r="I27" s="127">
        <v>-5097881</v>
      </c>
      <c r="J27" s="127"/>
      <c r="K27" s="127">
        <f t="shared" si="0"/>
        <v>3797401470</v>
      </c>
      <c r="L27" s="127"/>
      <c r="M27" s="127">
        <v>3802499351</v>
      </c>
      <c r="N27" s="127"/>
      <c r="O27" s="127">
        <v>-5097881</v>
      </c>
      <c r="P27" s="127"/>
      <c r="Q27" s="127">
        <f t="shared" si="1"/>
        <v>3797401470</v>
      </c>
      <c r="R27" s="121"/>
      <c r="S27" s="227"/>
      <c r="T27" s="227"/>
      <c r="U27" s="122"/>
      <c r="V27" s="227"/>
      <c r="W27" s="227"/>
      <c r="X27" s="10"/>
    </row>
    <row r="28" spans="1:26" s="7" customFormat="1" ht="30.75" customHeight="1">
      <c r="A28" s="117" t="s">
        <v>204</v>
      </c>
      <c r="B28" s="137"/>
      <c r="C28" s="138" t="s">
        <v>94</v>
      </c>
      <c r="E28" s="253">
        <v>0.245</v>
      </c>
      <c r="G28" s="127">
        <v>104208900</v>
      </c>
      <c r="H28" s="127"/>
      <c r="I28" s="127">
        <v>-279045</v>
      </c>
      <c r="J28" s="127"/>
      <c r="K28" s="127">
        <f t="shared" si="0"/>
        <v>103929855</v>
      </c>
      <c r="L28" s="127"/>
      <c r="M28" s="127">
        <v>104208900</v>
      </c>
      <c r="N28" s="127"/>
      <c r="O28" s="127">
        <v>-279045</v>
      </c>
      <c r="P28" s="127"/>
      <c r="Q28" s="127">
        <f t="shared" si="1"/>
        <v>103929855</v>
      </c>
      <c r="R28" s="121"/>
      <c r="S28" s="227"/>
      <c r="T28" s="227"/>
      <c r="U28" s="122"/>
      <c r="V28" s="227"/>
      <c r="W28" s="227"/>
      <c r="X28" s="10"/>
    </row>
    <row r="29" spans="1:26" s="7" customFormat="1" ht="30.75" customHeight="1">
      <c r="A29" s="117" t="s">
        <v>206</v>
      </c>
      <c r="B29" s="137"/>
      <c r="C29" s="138" t="s">
        <v>94</v>
      </c>
      <c r="E29" s="198">
        <v>0.25</v>
      </c>
      <c r="G29" s="127">
        <v>579036303</v>
      </c>
      <c r="H29" s="127"/>
      <c r="I29" s="127">
        <v>-4720405</v>
      </c>
      <c r="J29" s="127"/>
      <c r="K29" s="127">
        <f t="shared" si="0"/>
        <v>574315898</v>
      </c>
      <c r="L29" s="127"/>
      <c r="M29" s="127">
        <v>579036303</v>
      </c>
      <c r="N29" s="127"/>
      <c r="O29" s="127">
        <v>-4720405</v>
      </c>
      <c r="P29" s="127"/>
      <c r="Q29" s="127">
        <f t="shared" si="1"/>
        <v>574315898</v>
      </c>
      <c r="R29" s="121"/>
      <c r="S29" s="227"/>
      <c r="T29" s="227"/>
      <c r="U29" s="122"/>
      <c r="V29" s="227"/>
      <c r="W29" s="227"/>
      <c r="X29" s="10"/>
    </row>
    <row r="30" spans="1:26" s="7" customFormat="1" ht="30.75" customHeight="1">
      <c r="A30" s="117" t="s">
        <v>128</v>
      </c>
      <c r="B30" s="137"/>
      <c r="C30" s="138" t="s">
        <v>94</v>
      </c>
      <c r="E30" s="253">
        <v>0.23499999999999999</v>
      </c>
      <c r="G30" s="127">
        <v>1046382250</v>
      </c>
      <c r="H30" s="127"/>
      <c r="I30" s="127"/>
      <c r="J30" s="127"/>
      <c r="K30" s="127">
        <f t="shared" si="0"/>
        <v>1046382250</v>
      </c>
      <c r="L30" s="127"/>
      <c r="M30" s="139">
        <v>1046382250</v>
      </c>
      <c r="N30" s="127"/>
      <c r="O30" s="127"/>
      <c r="P30" s="127"/>
      <c r="Q30" s="127">
        <f t="shared" si="1"/>
        <v>1046382250</v>
      </c>
      <c r="R30" s="121"/>
      <c r="S30" s="227"/>
      <c r="T30" s="227"/>
      <c r="U30" s="122"/>
      <c r="V30" s="227"/>
      <c r="W30" s="227"/>
      <c r="X30" s="10"/>
    </row>
    <row r="31" spans="1:26" s="7" customFormat="1" ht="30.75" customHeight="1">
      <c r="A31" s="117" t="s">
        <v>91</v>
      </c>
      <c r="B31" s="137"/>
      <c r="C31" s="138" t="s">
        <v>94</v>
      </c>
      <c r="E31" s="198">
        <v>0.18</v>
      </c>
      <c r="G31" s="127">
        <v>33143</v>
      </c>
      <c r="H31" s="127"/>
      <c r="I31" s="127">
        <v>0</v>
      </c>
      <c r="J31" s="127"/>
      <c r="K31" s="127">
        <f t="shared" si="0"/>
        <v>33143</v>
      </c>
      <c r="L31" s="127"/>
      <c r="M31" s="139">
        <v>33143</v>
      </c>
      <c r="N31" s="127"/>
      <c r="O31" s="127">
        <v>0</v>
      </c>
      <c r="P31" s="127"/>
      <c r="Q31" s="127">
        <f t="shared" si="1"/>
        <v>33143</v>
      </c>
      <c r="R31" s="121"/>
      <c r="S31" s="227"/>
      <c r="T31" s="227"/>
      <c r="U31" s="122"/>
      <c r="V31" s="227"/>
      <c r="W31" s="227"/>
      <c r="X31" s="10"/>
    </row>
    <row r="32" spans="1:26" s="7" customFormat="1" ht="30.75" customHeight="1">
      <c r="A32" s="117" t="s">
        <v>116</v>
      </c>
      <c r="B32" s="137"/>
      <c r="C32" s="138" t="s">
        <v>94</v>
      </c>
      <c r="E32" s="198">
        <v>0.18</v>
      </c>
      <c r="G32" s="127">
        <v>5193</v>
      </c>
      <c r="H32" s="127"/>
      <c r="I32" s="127">
        <v>0</v>
      </c>
      <c r="J32" s="127"/>
      <c r="K32" s="127">
        <f t="shared" si="0"/>
        <v>5193</v>
      </c>
      <c r="L32" s="127"/>
      <c r="M32" s="127">
        <v>5193</v>
      </c>
      <c r="N32" s="127"/>
      <c r="O32" s="127">
        <v>0</v>
      </c>
      <c r="P32" s="127"/>
      <c r="Q32" s="127">
        <f t="shared" si="1"/>
        <v>5193</v>
      </c>
      <c r="R32" s="121"/>
      <c r="S32" s="227"/>
      <c r="T32" s="227"/>
      <c r="U32" s="122"/>
      <c r="V32" s="227"/>
      <c r="W32" s="227"/>
      <c r="X32" s="10"/>
    </row>
    <row r="33" spans="1:24" s="7" customFormat="1" ht="30.75" customHeight="1">
      <c r="A33" s="117" t="s">
        <v>139</v>
      </c>
      <c r="B33" s="137"/>
      <c r="C33" s="138" t="s">
        <v>94</v>
      </c>
      <c r="E33" s="198">
        <v>0.18</v>
      </c>
      <c r="G33" s="127">
        <v>1333025088</v>
      </c>
      <c r="H33" s="127"/>
      <c r="I33" s="127">
        <v>0</v>
      </c>
      <c r="J33" s="127"/>
      <c r="K33" s="127">
        <f t="shared" si="0"/>
        <v>1333025088</v>
      </c>
      <c r="L33" s="127"/>
      <c r="M33" s="127">
        <v>1333025088</v>
      </c>
      <c r="N33" s="127"/>
      <c r="O33" s="127">
        <v>0</v>
      </c>
      <c r="P33" s="127"/>
      <c r="Q33" s="127">
        <f t="shared" si="1"/>
        <v>1333025088</v>
      </c>
      <c r="R33" s="121"/>
      <c r="S33" s="227"/>
      <c r="T33" s="227"/>
      <c r="U33" s="10"/>
      <c r="V33" s="227"/>
      <c r="W33" s="227"/>
      <c r="X33" s="10"/>
    </row>
    <row r="34" spans="1:24" s="7" customFormat="1" ht="30.75" customHeight="1">
      <c r="A34" s="117" t="s">
        <v>138</v>
      </c>
      <c r="B34" s="137"/>
      <c r="C34" s="138" t="s">
        <v>94</v>
      </c>
      <c r="E34" s="198">
        <v>0.18</v>
      </c>
      <c r="G34" s="127">
        <v>217249316</v>
      </c>
      <c r="H34" s="127"/>
      <c r="I34" s="127">
        <v>0</v>
      </c>
      <c r="J34" s="127"/>
      <c r="K34" s="127">
        <f t="shared" si="0"/>
        <v>217249316</v>
      </c>
      <c r="L34" s="127"/>
      <c r="M34" s="127">
        <v>217249316</v>
      </c>
      <c r="N34" s="127"/>
      <c r="O34" s="127">
        <v>0</v>
      </c>
      <c r="P34" s="127"/>
      <c r="Q34" s="127">
        <f t="shared" si="1"/>
        <v>217249316</v>
      </c>
      <c r="R34" s="121"/>
      <c r="S34" s="227"/>
      <c r="T34" s="227"/>
      <c r="U34" s="10"/>
      <c r="V34" s="227"/>
      <c r="W34" s="227"/>
      <c r="X34" s="10"/>
    </row>
    <row r="35" spans="1:24" s="7" customFormat="1" ht="30.75" customHeight="1">
      <c r="A35" s="117" t="s">
        <v>120</v>
      </c>
      <c r="B35" s="137"/>
      <c r="C35" s="138" t="s">
        <v>94</v>
      </c>
      <c r="E35" s="198">
        <v>0.18</v>
      </c>
      <c r="G35" s="127">
        <v>11829</v>
      </c>
      <c r="H35" s="127"/>
      <c r="I35" s="127">
        <v>0</v>
      </c>
      <c r="J35" s="127"/>
      <c r="K35" s="127">
        <f t="shared" si="0"/>
        <v>11829</v>
      </c>
      <c r="L35" s="127"/>
      <c r="M35" s="139">
        <v>11829</v>
      </c>
      <c r="N35" s="127"/>
      <c r="O35" s="127">
        <v>0</v>
      </c>
      <c r="P35" s="127"/>
      <c r="Q35" s="127">
        <f t="shared" si="1"/>
        <v>11829</v>
      </c>
      <c r="R35" s="121"/>
      <c r="S35" s="227"/>
      <c r="T35" s="227"/>
      <c r="U35" s="10"/>
      <c r="V35" s="227"/>
      <c r="W35" s="227"/>
      <c r="X35" s="10"/>
    </row>
    <row r="36" spans="1:24" s="7" customFormat="1" ht="30.75" customHeight="1" thickBot="1">
      <c r="A36" s="117"/>
      <c r="B36" s="137"/>
      <c r="C36" s="138"/>
      <c r="E36" s="198"/>
      <c r="G36" s="250">
        <f>SUM(G7:G35)</f>
        <v>50707197131.372345</v>
      </c>
      <c r="H36" s="127"/>
      <c r="I36" s="250">
        <f>SUM(I7:I35)</f>
        <v>-97606293</v>
      </c>
      <c r="J36" s="127"/>
      <c r="K36" s="250">
        <f>SUM(K7:K35)</f>
        <v>50609590838.372345</v>
      </c>
      <c r="L36" s="127"/>
      <c r="M36" s="250">
        <f>SUM(M7:M35)</f>
        <v>50707197131.372345</v>
      </c>
      <c r="N36" s="127"/>
      <c r="O36" s="250">
        <f>SUM(O7:O35)</f>
        <v>-97606293</v>
      </c>
      <c r="P36" s="127" t="e">
        <f>SUM(#REF!)</f>
        <v>#REF!</v>
      </c>
      <c r="Q36" s="250">
        <f>SUM(Q7:Q35)</f>
        <v>50609590838.372345</v>
      </c>
      <c r="R36" s="149"/>
      <c r="S36" s="227"/>
      <c r="T36" s="227"/>
      <c r="U36" s="10"/>
      <c r="V36" s="10"/>
      <c r="W36" s="10"/>
      <c r="X36" s="10"/>
    </row>
    <row r="37" spans="1:24" ht="30.75" customHeight="1" thickTop="1">
      <c r="H37" s="7"/>
      <c r="J37" s="7"/>
      <c r="L37" s="7"/>
      <c r="N37" s="7"/>
    </row>
    <row r="38" spans="1:24" ht="30.75" customHeight="1">
      <c r="G38" s="196"/>
      <c r="H38" s="7"/>
      <c r="J38" s="7"/>
      <c r="L38" s="7"/>
      <c r="N38" s="7"/>
    </row>
    <row r="39" spans="1:24" s="149" customFormat="1" ht="30.75" customHeight="1">
      <c r="G39" s="128"/>
      <c r="I39" s="128"/>
      <c r="M39" s="128"/>
      <c r="O39" s="128"/>
    </row>
    <row r="40" spans="1:24" s="149" customFormat="1" ht="30.75" customHeight="1">
      <c r="G40" s="128"/>
      <c r="I40" s="128"/>
      <c r="M40" s="128"/>
      <c r="O40" s="128"/>
    </row>
    <row r="41" spans="1:24" s="149" customFormat="1" ht="30.75" customHeight="1">
      <c r="G41" s="235"/>
      <c r="I41" s="235"/>
      <c r="K41" s="235"/>
      <c r="M41" s="235"/>
      <c r="O41" s="235"/>
      <c r="Q41" s="235"/>
    </row>
    <row r="42" spans="1:24" s="149" customFormat="1" ht="30.75" customHeight="1">
      <c r="G42" s="128"/>
      <c r="I42" s="128"/>
      <c r="K42" s="128"/>
      <c r="M42" s="128"/>
      <c r="O42" s="128"/>
      <c r="Q42" s="128"/>
    </row>
    <row r="43" spans="1:24" s="149" customFormat="1" ht="30.75" customHeight="1">
      <c r="G43" s="126"/>
    </row>
    <row r="44" spans="1:24" ht="30.75" customHeight="1">
      <c r="K44" s="119"/>
      <c r="Q44" s="119"/>
      <c r="R44" s="119"/>
    </row>
    <row r="45" spans="1:24" ht="30.75" customHeight="1">
      <c r="G45" s="119"/>
      <c r="I45" s="119"/>
      <c r="K45" s="119"/>
      <c r="M45" s="119"/>
    </row>
    <row r="46" spans="1:24" ht="30.75" customHeight="1">
      <c r="K46" s="119"/>
      <c r="Q46" s="119"/>
      <c r="R46" s="119"/>
    </row>
    <row r="47" spans="1:24" ht="30.75" customHeight="1">
      <c r="K47" s="119"/>
      <c r="Q47" s="119"/>
      <c r="R47" s="119"/>
    </row>
  </sheetData>
  <autoFilter ref="A6:Q35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A4" sqref="A4:H4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22.5">
      <c r="A2" s="297" t="s">
        <v>57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</row>
    <row r="3" spans="1:19" ht="22.5">
      <c r="A3" s="297" t="str">
        <f>درآمدها!A3</f>
        <v>برای ماه منتهی به 1401/10/30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</row>
    <row r="4" spans="1:19" ht="22.5">
      <c r="A4" s="298" t="s">
        <v>76</v>
      </c>
      <c r="B4" s="298"/>
      <c r="C4" s="298"/>
      <c r="D4" s="298"/>
      <c r="E4" s="298"/>
      <c r="F4" s="298"/>
      <c r="G4" s="298"/>
      <c r="H4" s="298"/>
      <c r="I4" s="299"/>
      <c r="J4" s="299"/>
      <c r="K4" s="299"/>
      <c r="L4" s="299"/>
      <c r="M4" s="299"/>
      <c r="N4" s="299"/>
      <c r="O4" s="299"/>
      <c r="P4" s="299"/>
      <c r="Q4" s="298"/>
      <c r="R4" s="298"/>
      <c r="S4" s="298"/>
    </row>
    <row r="6" spans="1:19" ht="18.75">
      <c r="C6" s="295" t="s">
        <v>77</v>
      </c>
      <c r="D6" s="296"/>
      <c r="E6" s="296"/>
      <c r="F6" s="296"/>
      <c r="G6" s="296"/>
      <c r="I6" s="295" t="s">
        <v>78</v>
      </c>
      <c r="J6" s="296"/>
      <c r="K6" s="296"/>
      <c r="L6" s="296"/>
      <c r="M6" s="296"/>
      <c r="O6" s="295" t="s">
        <v>193</v>
      </c>
      <c r="P6" s="296"/>
      <c r="Q6" s="296"/>
      <c r="R6" s="296"/>
      <c r="S6" s="296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5"/>
  <sheetViews>
    <sheetView rightToLeft="1" view="pageBreakPreview" topLeftCell="A2" zoomScale="90" zoomScaleNormal="100" zoomScaleSheetLayoutView="90" workbookViewId="0">
      <selection activeCell="O7" sqref="O7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56" customWidth="1"/>
    <col min="6" max="6" width="0.5703125" style="156" customWidth="1"/>
    <col min="7" max="7" width="22.85546875" style="156" customWidth="1"/>
    <col min="8" max="8" width="0.85546875" style="156" hidden="1" customWidth="1"/>
    <col min="9" max="9" width="26.7109375" style="157" customWidth="1"/>
    <col min="10" max="10" width="0.5703125" style="157" customWidth="1"/>
    <col min="11" max="11" width="19" style="157" customWidth="1"/>
    <col min="12" max="12" width="0.42578125" style="157" customWidth="1"/>
    <col min="13" max="13" width="26.28515625" style="157" bestFit="1" customWidth="1"/>
    <col min="14" max="14" width="0.42578125" style="157" customWidth="1"/>
    <col min="15" max="15" width="24.28515625" style="157" bestFit="1" customWidth="1"/>
    <col min="16" max="16" width="0.5703125" style="157" customWidth="1"/>
    <col min="17" max="17" width="24.28515625" style="157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8.42578125" style="8" customWidth="1"/>
    <col min="22" max="22" width="10.85546875" style="8" bestFit="1" customWidth="1"/>
    <col min="23" max="16384" width="9.140625" style="8"/>
  </cols>
  <sheetData>
    <row r="1" spans="1:23" ht="22.5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23" ht="22.5">
      <c r="A2" s="297" t="s">
        <v>57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</row>
    <row r="3" spans="1:23" ht="22.5">
      <c r="A3" s="297" t="str">
        <f>' سهام'!A3:W3</f>
        <v>برای ماه منتهی به 1401/10/30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</row>
    <row r="4" spans="1:23" ht="22.5">
      <c r="A4" s="298" t="s">
        <v>64</v>
      </c>
      <c r="B4" s="298"/>
      <c r="C4" s="298"/>
      <c r="D4" s="298"/>
      <c r="E4" s="298"/>
      <c r="F4" s="298"/>
      <c r="G4" s="298"/>
      <c r="H4" s="298"/>
      <c r="I4" s="298"/>
      <c r="J4" s="305"/>
      <c r="K4" s="305"/>
      <c r="L4" s="305"/>
      <c r="M4" s="305"/>
      <c r="N4" s="305"/>
      <c r="O4" s="305"/>
      <c r="P4" s="305"/>
      <c r="Q4" s="305"/>
    </row>
    <row r="5" spans="1:23" ht="15.75" customHeight="1" thickBot="1">
      <c r="A5" s="7"/>
      <c r="B5" s="7"/>
      <c r="C5" s="303" t="s">
        <v>191</v>
      </c>
      <c r="D5" s="303"/>
      <c r="E5" s="303"/>
      <c r="F5" s="303"/>
      <c r="G5" s="303"/>
      <c r="H5" s="303"/>
      <c r="I5" s="303"/>
      <c r="J5" s="27"/>
      <c r="K5" s="304" t="s">
        <v>194</v>
      </c>
      <c r="L5" s="304"/>
      <c r="M5" s="304"/>
      <c r="N5" s="304"/>
      <c r="O5" s="304"/>
      <c r="P5" s="304"/>
      <c r="Q5" s="304"/>
    </row>
    <row r="6" spans="1:23" ht="22.5" thickBot="1">
      <c r="A6" s="143" t="s">
        <v>38</v>
      </c>
      <c r="B6" s="143"/>
      <c r="C6" s="191" t="s">
        <v>3</v>
      </c>
      <c r="D6" s="143"/>
      <c r="E6" s="192" t="s">
        <v>45</v>
      </c>
      <c r="F6" s="144"/>
      <c r="G6" s="193" t="s">
        <v>42</v>
      </c>
      <c r="H6" s="144"/>
      <c r="I6" s="189" t="s">
        <v>46</v>
      </c>
      <c r="J6" s="27"/>
      <c r="K6" s="188" t="s">
        <v>3</v>
      </c>
      <c r="L6" s="145"/>
      <c r="M6" s="189" t="s">
        <v>21</v>
      </c>
      <c r="N6" s="145"/>
      <c r="O6" s="188" t="s">
        <v>42</v>
      </c>
      <c r="P6" s="145"/>
      <c r="Q6" s="190" t="s">
        <v>46</v>
      </c>
    </row>
    <row r="7" spans="1:23" ht="21.75">
      <c r="A7" s="146" t="s">
        <v>139</v>
      </c>
      <c r="B7" s="147"/>
      <c r="C7" s="148">
        <v>60000</v>
      </c>
      <c r="D7" s="147"/>
      <c r="E7" s="148">
        <v>60363697098</v>
      </c>
      <c r="F7" s="127"/>
      <c r="G7" s="149">
        <v>59823428439</v>
      </c>
      <c r="H7" s="127"/>
      <c r="I7" s="127">
        <v>540268659</v>
      </c>
      <c r="J7" s="150"/>
      <c r="K7" s="148">
        <v>60000</v>
      </c>
      <c r="L7" s="147"/>
      <c r="M7" s="148">
        <v>60363697098</v>
      </c>
      <c r="N7" s="127"/>
      <c r="O7" s="149">
        <v>59823428439</v>
      </c>
      <c r="P7" s="151"/>
      <c r="Q7" s="127">
        <v>540268659</v>
      </c>
      <c r="R7" s="251"/>
      <c r="S7" s="251"/>
      <c r="T7" s="196"/>
      <c r="U7" s="142"/>
      <c r="V7" s="196"/>
      <c r="W7" s="142"/>
    </row>
    <row r="8" spans="1:23" ht="21.75">
      <c r="A8" s="146" t="s">
        <v>138</v>
      </c>
      <c r="B8" s="147"/>
      <c r="C8" s="148">
        <v>175000</v>
      </c>
      <c r="D8" s="147"/>
      <c r="E8" s="148">
        <v>169781193782</v>
      </c>
      <c r="F8" s="127"/>
      <c r="G8" s="149">
        <v>169752476787</v>
      </c>
      <c r="H8" s="127"/>
      <c r="I8" s="127">
        <v>28716995</v>
      </c>
      <c r="J8" s="150"/>
      <c r="K8" s="148">
        <v>175000</v>
      </c>
      <c r="L8" s="147"/>
      <c r="M8" s="148">
        <v>169781193782</v>
      </c>
      <c r="N8" s="127"/>
      <c r="O8" s="149">
        <v>169752476787</v>
      </c>
      <c r="P8" s="151"/>
      <c r="Q8" s="127">
        <v>28716995</v>
      </c>
      <c r="R8" s="251"/>
      <c r="S8" s="251"/>
      <c r="T8" s="196"/>
      <c r="U8" s="142"/>
      <c r="V8" s="196"/>
      <c r="W8" s="142"/>
    </row>
    <row r="9" spans="1:23" ht="23.25" thickBot="1">
      <c r="E9" s="152">
        <f>SUM(E7:E8)</f>
        <v>230144890880</v>
      </c>
      <c r="F9" s="8"/>
      <c r="G9" s="152">
        <f>SUM(G7:G8)</f>
        <v>229575905226</v>
      </c>
      <c r="H9" s="8"/>
      <c r="I9" s="152">
        <f>SUM(I7:I8)</f>
        <v>568985654</v>
      </c>
      <c r="J9" s="8"/>
      <c r="K9" s="8"/>
      <c r="L9" s="8"/>
      <c r="M9" s="152">
        <f>SUM(M7:M8)</f>
        <v>230144890880</v>
      </c>
      <c r="N9" s="8"/>
      <c r="O9" s="152">
        <f>SUM(O7:O8)</f>
        <v>229575905226</v>
      </c>
      <c r="P9" s="8"/>
      <c r="Q9" s="152">
        <f>SUM(Q7:Q8)</f>
        <v>568985654</v>
      </c>
      <c r="T9" s="195"/>
      <c r="V9" s="195"/>
    </row>
    <row r="10" spans="1:23" ht="23.25" thickTop="1">
      <c r="E10" s="153"/>
      <c r="F10" s="8"/>
      <c r="G10" s="153"/>
      <c r="H10" s="8"/>
      <c r="I10" s="153"/>
      <c r="J10" s="8"/>
      <c r="K10" s="8"/>
      <c r="L10" s="8"/>
      <c r="M10" s="153"/>
      <c r="N10" s="8"/>
      <c r="O10" s="153"/>
      <c r="P10" s="8"/>
      <c r="Q10" s="153"/>
      <c r="V10" s="195"/>
    </row>
    <row r="11" spans="1:23" ht="10.5" customHeight="1">
      <c r="A11" s="7"/>
      <c r="B11" s="7"/>
      <c r="C11" s="7"/>
      <c r="D11" s="7"/>
      <c r="E11" s="128"/>
      <c r="F11" s="128"/>
      <c r="G11" s="128"/>
      <c r="H11" s="128"/>
      <c r="I11" s="27"/>
      <c r="J11" s="27"/>
      <c r="K11" s="27"/>
      <c r="L11" s="27"/>
      <c r="M11" s="27"/>
      <c r="N11" s="27"/>
      <c r="O11" s="27"/>
      <c r="P11" s="27"/>
      <c r="Q11" s="27"/>
    </row>
    <row r="12" spans="1:23" ht="21.75">
      <c r="A12" s="300" t="s">
        <v>44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2"/>
      <c r="V12" s="142"/>
    </row>
    <row r="13" spans="1:23" ht="6" customHeight="1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23" ht="18" customHeight="1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23" ht="24">
      <c r="E15" s="121"/>
      <c r="I15" s="158"/>
      <c r="O15" s="158"/>
      <c r="P15" s="158"/>
      <c r="Q15" s="158"/>
    </row>
    <row r="16" spans="1:23" s="158" customFormat="1" ht="24">
      <c r="E16" s="121"/>
    </row>
    <row r="17" s="158" customFormat="1" ht="24"/>
    <row r="18" s="158" customFormat="1" ht="24"/>
    <row r="19" s="158" customFormat="1" ht="24"/>
    <row r="20" s="158" customFormat="1" ht="24"/>
    <row r="21" s="158" customFormat="1" ht="24"/>
    <row r="22" s="158" customFormat="1" ht="24"/>
    <row r="23" s="158" customFormat="1" ht="24"/>
    <row r="24" s="158" customFormat="1" ht="24"/>
    <row r="25" s="158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2:Q12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1" fitToHeight="0" orientation="landscape" r:id="rId1"/>
  <rowBreaks count="1" manualBreakCount="1">
    <brk id="13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X26"/>
  <sheetViews>
    <sheetView rightToLeft="1" view="pageBreakPreview" zoomScale="85" zoomScaleNormal="100" zoomScaleSheetLayoutView="85" workbookViewId="0">
      <selection activeCell="G9" sqref="G9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5.7109375" style="27" bestFit="1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5.7109375" style="27" bestFit="1" customWidth="1"/>
    <col min="16" max="16" width="1.140625" style="27" customWidth="1"/>
    <col min="17" max="17" width="25.7109375" style="27" bestFit="1" customWidth="1"/>
    <col min="18" max="18" width="8.28515625" style="8" customWidth="1"/>
    <col min="19" max="20" width="11.7109375" style="8" bestFit="1" customWidth="1"/>
    <col min="21" max="21" width="9.140625" style="8"/>
    <col min="22" max="22" width="15" style="8" bestFit="1" customWidth="1"/>
    <col min="23" max="23" width="10.85546875" style="8" bestFit="1" customWidth="1"/>
    <col min="24" max="16384" width="9.140625" style="8"/>
  </cols>
  <sheetData>
    <row r="1" spans="1:24" ht="22.5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24" ht="22.5">
      <c r="A2" s="297" t="s">
        <v>57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</row>
    <row r="3" spans="1:24" ht="22.5">
      <c r="A3" s="297" t="str">
        <f>' سهام'!A3:W3</f>
        <v>برای ماه منتهی به 1401/10/30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</row>
    <row r="4" spans="1:24">
      <c r="A4" s="284" t="s">
        <v>63</v>
      </c>
      <c r="B4" s="284"/>
      <c r="C4" s="284"/>
      <c r="D4" s="284"/>
      <c r="E4" s="284"/>
      <c r="F4" s="284"/>
      <c r="G4" s="284"/>
      <c r="H4" s="284"/>
    </row>
    <row r="5" spans="1:24" ht="16.5" customHeight="1" thickBot="1">
      <c r="A5" s="10"/>
      <c r="B5" s="10"/>
      <c r="C5" s="309" t="s">
        <v>191</v>
      </c>
      <c r="D5" s="309"/>
      <c r="E5" s="309"/>
      <c r="F5" s="309"/>
      <c r="G5" s="309"/>
      <c r="H5" s="309"/>
      <c r="I5" s="309"/>
      <c r="K5" s="304" t="s">
        <v>192</v>
      </c>
      <c r="L5" s="304"/>
      <c r="M5" s="304"/>
      <c r="N5" s="304"/>
      <c r="O5" s="304"/>
      <c r="P5" s="304"/>
      <c r="Q5" s="304"/>
    </row>
    <row r="6" spans="1:24" ht="27" customHeight="1" thickBot="1">
      <c r="A6" s="14" t="s">
        <v>38</v>
      </c>
      <c r="B6" s="14"/>
      <c r="C6" s="188" t="s">
        <v>3</v>
      </c>
      <c r="D6" s="145"/>
      <c r="E6" s="189" t="s">
        <v>21</v>
      </c>
      <c r="F6" s="145"/>
      <c r="G6" s="188" t="s">
        <v>42</v>
      </c>
      <c r="H6" s="145"/>
      <c r="I6" s="190" t="s">
        <v>43</v>
      </c>
      <c r="K6" s="188" t="s">
        <v>3</v>
      </c>
      <c r="L6" s="145"/>
      <c r="M6" s="189" t="s">
        <v>21</v>
      </c>
      <c r="N6" s="145"/>
      <c r="O6" s="188" t="s">
        <v>42</v>
      </c>
      <c r="P6" s="145"/>
      <c r="Q6" s="190" t="s">
        <v>43</v>
      </c>
    </row>
    <row r="7" spans="1:24" ht="27" customHeight="1">
      <c r="A7" s="14" t="s">
        <v>174</v>
      </c>
      <c r="B7" s="14"/>
      <c r="C7" s="211">
        <v>10420</v>
      </c>
      <c r="D7" s="145"/>
      <c r="E7" s="212">
        <v>9492149638</v>
      </c>
      <c r="F7" s="145"/>
      <c r="G7" s="211">
        <f>-(I7-E7)</f>
        <v>9380399871</v>
      </c>
      <c r="H7" s="145"/>
      <c r="I7" s="212">
        <v>111749767</v>
      </c>
      <c r="K7" s="211">
        <v>10420</v>
      </c>
      <c r="L7" s="145"/>
      <c r="M7" s="212">
        <v>9492149638</v>
      </c>
      <c r="N7" s="145"/>
      <c r="O7" s="211">
        <f>-(Q7-M7)</f>
        <v>9380399871</v>
      </c>
      <c r="P7" s="145"/>
      <c r="Q7" s="212">
        <v>111749767</v>
      </c>
      <c r="R7" s="252"/>
      <c r="S7" s="252"/>
      <c r="T7" s="252"/>
      <c r="U7" s="252"/>
      <c r="V7" s="121"/>
      <c r="W7" s="195"/>
      <c r="X7" s="252"/>
    </row>
    <row r="8" spans="1:24" ht="27" customHeight="1">
      <c r="A8" s="14" t="s">
        <v>110</v>
      </c>
      <c r="B8" s="14"/>
      <c r="C8" s="211">
        <v>200000</v>
      </c>
      <c r="D8" s="145"/>
      <c r="E8" s="212">
        <v>203424522622</v>
      </c>
      <c r="F8" s="145"/>
      <c r="G8" s="211">
        <f>-(I8-E8)</f>
        <v>202941210238</v>
      </c>
      <c r="H8" s="145"/>
      <c r="I8" s="212">
        <v>483312384</v>
      </c>
      <c r="K8" s="211">
        <v>200000</v>
      </c>
      <c r="L8" s="145"/>
      <c r="M8" s="212">
        <v>203424522622</v>
      </c>
      <c r="N8" s="145"/>
      <c r="O8" s="211">
        <f t="shared" ref="O8:O10" si="0">-(Q8-M8)</f>
        <v>202941210238</v>
      </c>
      <c r="P8" s="145"/>
      <c r="Q8" s="212">
        <v>483312384</v>
      </c>
      <c r="R8" s="252"/>
      <c r="S8" s="252"/>
      <c r="T8" s="252"/>
      <c r="U8" s="252"/>
      <c r="V8" s="121"/>
      <c r="W8" s="195"/>
      <c r="X8" s="252"/>
    </row>
    <row r="9" spans="1:24" ht="27" customHeight="1">
      <c r="A9" s="14" t="s">
        <v>139</v>
      </c>
      <c r="B9" s="14"/>
      <c r="C9" s="211">
        <v>40000</v>
      </c>
      <c r="D9" s="145"/>
      <c r="E9" s="212">
        <v>40271259512</v>
      </c>
      <c r="F9" s="145"/>
      <c r="G9" s="211">
        <f t="shared" ref="G9:G10" si="1">-(I9-E9)</f>
        <v>40494585626</v>
      </c>
      <c r="H9" s="145"/>
      <c r="I9" s="212">
        <v>-223326114</v>
      </c>
      <c r="K9" s="211">
        <v>40000</v>
      </c>
      <c r="L9" s="145"/>
      <c r="M9" s="212">
        <v>40271259512</v>
      </c>
      <c r="N9" s="145"/>
      <c r="O9" s="211">
        <f t="shared" si="0"/>
        <v>40494585626</v>
      </c>
      <c r="P9" s="145"/>
      <c r="Q9" s="212">
        <v>-223326114</v>
      </c>
      <c r="R9" s="252"/>
      <c r="S9" s="252"/>
      <c r="T9" s="252"/>
      <c r="U9" s="252"/>
      <c r="V9" s="121"/>
      <c r="W9" s="195"/>
      <c r="X9" s="252"/>
    </row>
    <row r="10" spans="1:24">
      <c r="A10" s="180" t="s">
        <v>124</v>
      </c>
      <c r="C10" s="212">
        <v>550000</v>
      </c>
      <c r="D10" s="127"/>
      <c r="E10" s="212">
        <v>555647320667</v>
      </c>
      <c r="F10" s="127"/>
      <c r="G10" s="211">
        <f t="shared" si="1"/>
        <v>553642384129</v>
      </c>
      <c r="H10" s="127"/>
      <c r="I10" s="212">
        <v>2004936538</v>
      </c>
      <c r="J10" s="127"/>
      <c r="K10" s="212">
        <v>550000</v>
      </c>
      <c r="L10" s="127"/>
      <c r="M10" s="212">
        <v>555647320667</v>
      </c>
      <c r="N10" s="127"/>
      <c r="O10" s="211">
        <f t="shared" si="0"/>
        <v>553642384129</v>
      </c>
      <c r="P10" s="127"/>
      <c r="Q10" s="212">
        <v>2004936538</v>
      </c>
      <c r="R10" s="252"/>
      <c r="S10" s="252"/>
      <c r="T10" s="252"/>
      <c r="U10" s="252"/>
      <c r="V10" s="121"/>
      <c r="W10" s="195"/>
      <c r="X10" s="252"/>
    </row>
    <row r="11" spans="1:24" ht="23.25" thickBot="1">
      <c r="A11" s="10" t="s">
        <v>2</v>
      </c>
      <c r="B11" s="10"/>
      <c r="C11" s="10"/>
      <c r="D11" s="10"/>
      <c r="E11" s="160">
        <f>SUM(E7:E10)</f>
        <v>808835252439</v>
      </c>
      <c r="F11" s="161"/>
      <c r="G11" s="160">
        <f>SUM(G7:G10)</f>
        <v>806458579864</v>
      </c>
      <c r="H11" s="161"/>
      <c r="I11" s="160">
        <f>SUM(I7:I10)</f>
        <v>2376672575</v>
      </c>
      <c r="J11" s="161"/>
      <c r="K11" s="10"/>
      <c r="L11" s="161"/>
      <c r="M11" s="160">
        <f>SUM(M7:M10)</f>
        <v>808835252439</v>
      </c>
      <c r="N11" s="161"/>
      <c r="O11" s="160">
        <f>SUM(O7:O10)</f>
        <v>806458579864</v>
      </c>
      <c r="P11" s="161"/>
      <c r="Q11" s="160">
        <f>SUM(Q7:Q10)</f>
        <v>2376672575</v>
      </c>
      <c r="R11" s="142"/>
    </row>
    <row r="12" spans="1:24" ht="7.5" customHeight="1" thickTop="1">
      <c r="A12" s="10"/>
      <c r="B12" s="10"/>
    </row>
    <row r="13" spans="1:24" ht="24.75" customHeight="1">
      <c r="A13" s="306" t="s">
        <v>44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8"/>
    </row>
    <row r="14" spans="1:24">
      <c r="Q14" s="155"/>
    </row>
    <row r="15" spans="1:24" s="162" customFormat="1" ht="24">
      <c r="I15" s="127"/>
      <c r="J15" s="157"/>
      <c r="K15" s="157"/>
      <c r="L15" s="157"/>
      <c r="M15" s="157"/>
      <c r="N15" s="157"/>
      <c r="O15" s="157"/>
      <c r="P15" s="157"/>
      <c r="Q15" s="127"/>
    </row>
    <row r="16" spans="1:24">
      <c r="A16" s="11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17" ht="24">
      <c r="A17" s="117"/>
      <c r="C17" s="127"/>
      <c r="D17" s="127"/>
      <c r="E17" s="127"/>
      <c r="F17" s="127"/>
      <c r="G17" s="127"/>
      <c r="H17" s="127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s="162" customFormat="1" ht="24"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s="162" customFormat="1" ht="24.75">
      <c r="G19" s="121"/>
      <c r="J19" s="158"/>
      <c r="K19" s="158"/>
      <c r="L19" s="158"/>
      <c r="M19" s="158"/>
      <c r="N19" s="158"/>
      <c r="O19" s="158"/>
      <c r="P19" s="158"/>
      <c r="Q19" s="159"/>
    </row>
    <row r="20" spans="1:17" s="162" customFormat="1" ht="24">
      <c r="G20" s="121"/>
      <c r="Q20" s="141"/>
    </row>
    <row r="21" spans="1:17" s="162" customFormat="1" ht="24"/>
    <row r="22" spans="1:17" s="162" customFormat="1" ht="24"/>
    <row r="23" spans="1:17" s="162" customFormat="1" ht="24">
      <c r="I23" s="196"/>
    </row>
    <row r="24" spans="1:17" s="162" customFormat="1" ht="24">
      <c r="M24" s="196"/>
    </row>
    <row r="25" spans="1:17" s="162" customFormat="1" ht="30.75">
      <c r="E25" s="103"/>
    </row>
    <row r="26" spans="1:17" s="162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3:Q13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U20"/>
  <sheetViews>
    <sheetView rightToLeft="1" view="pageBreakPreview" zoomScale="50" zoomScaleNormal="100" zoomScaleSheetLayoutView="50" workbookViewId="0">
      <selection activeCell="M7" sqref="M7:U7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17" t="s">
        <v>90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</row>
    <row r="2" spans="1:21" ht="27.75">
      <c r="A2" s="317" t="s">
        <v>57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1:21" ht="27.75">
      <c r="A3" s="317" t="str">
        <f>' سهام'!A3:W3</f>
        <v>برای ماه منتهی به 1401/10/30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</row>
    <row r="5" spans="1:21" s="61" customFormat="1" ht="24.75">
      <c r="A5" s="274" t="s">
        <v>28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10" t="s">
        <v>195</v>
      </c>
      <c r="D7" s="310"/>
      <c r="E7" s="310"/>
      <c r="F7" s="310"/>
      <c r="G7" s="310"/>
      <c r="H7" s="310"/>
      <c r="I7" s="310"/>
      <c r="J7" s="310"/>
      <c r="K7" s="310"/>
      <c r="L7" s="24"/>
      <c r="M7" s="310" t="s">
        <v>192</v>
      </c>
      <c r="N7" s="310"/>
      <c r="O7" s="310"/>
      <c r="P7" s="310"/>
      <c r="Q7" s="310"/>
      <c r="R7" s="310"/>
      <c r="S7" s="310"/>
      <c r="T7" s="310"/>
      <c r="U7" s="310"/>
    </row>
    <row r="8" spans="1:21" s="38" customFormat="1" ht="24.75" customHeight="1">
      <c r="A8" s="311" t="s">
        <v>24</v>
      </c>
      <c r="B8" s="311"/>
      <c r="C8" s="318" t="s">
        <v>12</v>
      </c>
      <c r="D8" s="313"/>
      <c r="E8" s="320" t="s">
        <v>13</v>
      </c>
      <c r="F8" s="314"/>
      <c r="G8" s="320" t="s">
        <v>14</v>
      </c>
      <c r="H8" s="326"/>
      <c r="I8" s="322" t="s">
        <v>2</v>
      </c>
      <c r="J8" s="322"/>
      <c r="K8" s="322"/>
      <c r="L8" s="311"/>
      <c r="M8" s="318" t="s">
        <v>12</v>
      </c>
      <c r="N8" s="323"/>
      <c r="O8" s="320" t="s">
        <v>13</v>
      </c>
      <c r="P8" s="314"/>
      <c r="Q8" s="320" t="s">
        <v>14</v>
      </c>
      <c r="R8" s="314"/>
      <c r="S8" s="322" t="s">
        <v>2</v>
      </c>
      <c r="T8" s="322"/>
      <c r="U8" s="322"/>
    </row>
    <row r="9" spans="1:21" s="38" customFormat="1" ht="6" customHeight="1" thickBot="1">
      <c r="A9" s="311"/>
      <c r="B9" s="311"/>
      <c r="C9" s="319"/>
      <c r="D9" s="311"/>
      <c r="E9" s="321"/>
      <c r="F9" s="315"/>
      <c r="G9" s="321"/>
      <c r="H9" s="327"/>
      <c r="I9" s="310"/>
      <c r="J9" s="310"/>
      <c r="K9" s="310"/>
      <c r="L9" s="311"/>
      <c r="M9" s="319"/>
      <c r="N9" s="324"/>
      <c r="O9" s="321"/>
      <c r="P9" s="315"/>
      <c r="Q9" s="321"/>
      <c r="R9" s="315"/>
      <c r="S9" s="310"/>
      <c r="T9" s="310"/>
      <c r="U9" s="310"/>
    </row>
    <row r="10" spans="1:21" s="38" customFormat="1" ht="42.75" customHeight="1" thickBot="1">
      <c r="A10" s="312"/>
      <c r="B10" s="311"/>
      <c r="C10" s="72" t="s">
        <v>60</v>
      </c>
      <c r="D10" s="311"/>
      <c r="E10" s="73" t="s">
        <v>61</v>
      </c>
      <c r="F10" s="316"/>
      <c r="G10" s="73" t="s">
        <v>62</v>
      </c>
      <c r="H10" s="327"/>
      <c r="I10" s="25" t="s">
        <v>6</v>
      </c>
      <c r="J10" s="25"/>
      <c r="K10" s="71" t="s">
        <v>19</v>
      </c>
      <c r="L10" s="311"/>
      <c r="M10" s="72" t="s">
        <v>60</v>
      </c>
      <c r="N10" s="325"/>
      <c r="O10" s="73" t="s">
        <v>61</v>
      </c>
      <c r="P10" s="316"/>
      <c r="Q10" s="73" t="s">
        <v>62</v>
      </c>
      <c r="R10" s="316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B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T22"/>
  <sheetViews>
    <sheetView rightToLeft="1" view="pageBreakPreview" zoomScale="90" zoomScaleNormal="100" zoomScaleSheetLayoutView="90" workbookViewId="0">
      <selection activeCell="Q16" sqref="Q16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7.5703125" style="7" bestFit="1" customWidth="1"/>
    <col min="8" max="8" width="0.5703125" style="7" customWidth="1"/>
    <col min="9" max="9" width="20.4257812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17.710937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13.140625" style="7" customWidth="1"/>
    <col min="19" max="19" width="12.7109375" style="7" bestFit="1" customWidth="1"/>
    <col min="20" max="16384" width="9.140625" style="7"/>
  </cols>
  <sheetData>
    <row r="1" spans="1:20" ht="21" customHeight="1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20" ht="18" customHeight="1">
      <c r="A2" s="297" t="s">
        <v>57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</row>
    <row r="3" spans="1:20" ht="19.5" customHeight="1">
      <c r="A3" s="297" t="str">
        <f>' سهام'!A3:W3</f>
        <v>برای ماه منتهی به 1401/10/30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</row>
    <row r="4" spans="1:20">
      <c r="A4" s="284" t="s">
        <v>29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63"/>
      <c r="B6" s="164"/>
      <c r="C6" s="332" t="s">
        <v>191</v>
      </c>
      <c r="D6" s="332"/>
      <c r="E6" s="332"/>
      <c r="F6" s="332"/>
      <c r="G6" s="332"/>
      <c r="H6" s="332"/>
      <c r="I6" s="332"/>
      <c r="J6" s="112"/>
      <c r="K6" s="332" t="s">
        <v>194</v>
      </c>
      <c r="L6" s="332"/>
      <c r="M6" s="332"/>
      <c r="N6" s="332"/>
      <c r="O6" s="332"/>
      <c r="P6" s="332"/>
      <c r="Q6" s="332"/>
    </row>
    <row r="7" spans="1:20" ht="15.75" customHeight="1">
      <c r="A7" s="328"/>
      <c r="B7" s="329"/>
      <c r="C7" s="330" t="s">
        <v>15</v>
      </c>
      <c r="D7" s="330"/>
      <c r="E7" s="330" t="s">
        <v>13</v>
      </c>
      <c r="F7" s="328"/>
      <c r="G7" s="330" t="s">
        <v>14</v>
      </c>
      <c r="H7" s="328"/>
      <c r="I7" s="330" t="s">
        <v>2</v>
      </c>
      <c r="J7" s="165"/>
      <c r="K7" s="330" t="s">
        <v>15</v>
      </c>
      <c r="L7" s="330"/>
      <c r="M7" s="330" t="s">
        <v>13</v>
      </c>
      <c r="N7" s="328"/>
      <c r="O7" s="330" t="s">
        <v>14</v>
      </c>
      <c r="P7" s="328"/>
      <c r="Q7" s="330" t="s">
        <v>2</v>
      </c>
    </row>
    <row r="8" spans="1:20" ht="12" customHeight="1">
      <c r="A8" s="329"/>
      <c r="B8" s="329"/>
      <c r="C8" s="331"/>
      <c r="D8" s="331"/>
      <c r="E8" s="331"/>
      <c r="F8" s="329"/>
      <c r="G8" s="331"/>
      <c r="H8" s="329"/>
      <c r="I8" s="331"/>
      <c r="J8" s="165"/>
      <c r="K8" s="331"/>
      <c r="L8" s="331"/>
      <c r="M8" s="331"/>
      <c r="N8" s="329"/>
      <c r="O8" s="331"/>
      <c r="P8" s="329"/>
      <c r="Q8" s="331"/>
    </row>
    <row r="9" spans="1:20" ht="14.25" customHeight="1" thickBot="1">
      <c r="A9" s="329"/>
      <c r="B9" s="329"/>
      <c r="C9" s="166" t="s">
        <v>66</v>
      </c>
      <c r="D9" s="331"/>
      <c r="E9" s="166" t="s">
        <v>61</v>
      </c>
      <c r="F9" s="329"/>
      <c r="G9" s="166" t="s">
        <v>62</v>
      </c>
      <c r="H9" s="329"/>
      <c r="I9" s="332"/>
      <c r="J9" s="167"/>
      <c r="K9" s="166" t="s">
        <v>66</v>
      </c>
      <c r="L9" s="331"/>
      <c r="M9" s="166" t="s">
        <v>61</v>
      </c>
      <c r="N9" s="329"/>
      <c r="O9" s="166" t="s">
        <v>62</v>
      </c>
      <c r="P9" s="329"/>
      <c r="Q9" s="332"/>
    </row>
    <row r="10" spans="1:20" ht="21" customHeight="1">
      <c r="A10" s="112" t="s">
        <v>174</v>
      </c>
      <c r="B10" s="112"/>
      <c r="C10" s="127">
        <v>0</v>
      </c>
      <c r="D10" s="165"/>
      <c r="E10" s="127">
        <f>'درآمد ناشی از تغییر قیمت اوراق '!I7</f>
        <v>111749767</v>
      </c>
      <c r="F10" s="112"/>
      <c r="G10" s="127">
        <v>0</v>
      </c>
      <c r="H10" s="112"/>
      <c r="I10" s="127">
        <f>C10+E10+G10</f>
        <v>111749767</v>
      </c>
      <c r="J10" s="167"/>
      <c r="K10" s="127">
        <v>0</v>
      </c>
      <c r="L10" s="165"/>
      <c r="M10" s="127">
        <f>'درآمد ناشی از تغییر قیمت اوراق '!Q7</f>
        <v>111749767</v>
      </c>
      <c r="N10" s="112"/>
      <c r="O10" s="127">
        <v>0</v>
      </c>
      <c r="P10" s="112"/>
      <c r="Q10" s="127">
        <f>K10+M10+O10</f>
        <v>111749767</v>
      </c>
    </row>
    <row r="11" spans="1:20" ht="21" customHeight="1">
      <c r="A11" s="115" t="s">
        <v>110</v>
      </c>
      <c r="B11" s="8"/>
      <c r="C11" s="127">
        <f>'سود اوراق بهادار و سپرده بانکی'!G8</f>
        <v>3034918180</v>
      </c>
      <c r="D11" s="127"/>
      <c r="E11" s="127">
        <f>'درآمد ناشی از تغییر قیمت اوراق '!I8</f>
        <v>483312384</v>
      </c>
      <c r="F11" s="127"/>
      <c r="G11" s="127">
        <v>0</v>
      </c>
      <c r="H11" s="127"/>
      <c r="I11" s="127">
        <f t="shared" ref="I11:I14" si="0">C11+E11+G11</f>
        <v>3518230564</v>
      </c>
      <c r="J11" s="127"/>
      <c r="K11" s="127">
        <f>'سود اوراق بهادار و سپرده بانکی'!M8</f>
        <v>3034918180</v>
      </c>
      <c r="L11" s="127"/>
      <c r="M11" s="127">
        <f>'درآمد ناشی از تغییر قیمت اوراق '!Q8</f>
        <v>483312384</v>
      </c>
      <c r="N11" s="127"/>
      <c r="O11" s="127">
        <v>0</v>
      </c>
      <c r="P11" s="127"/>
      <c r="Q11" s="127">
        <f t="shared" ref="Q11:Q14" si="1">K11+M11+O11</f>
        <v>3518230564</v>
      </c>
      <c r="R11" s="172"/>
      <c r="T11" s="139"/>
    </row>
    <row r="12" spans="1:20" ht="21" customHeight="1">
      <c r="A12" s="115" t="s">
        <v>139</v>
      </c>
      <c r="B12" s="8"/>
      <c r="C12" s="127">
        <f>'سود اوراق بهادار و سپرده بانکی'!G33</f>
        <v>1333025088</v>
      </c>
      <c r="D12" s="127"/>
      <c r="E12" s="127">
        <f>'درآمد ناشی از تغییر قیمت اوراق '!I9</f>
        <v>-223326114</v>
      </c>
      <c r="F12" s="127"/>
      <c r="G12" s="127">
        <f>'درآمد ناشی ازفروش'!I7</f>
        <v>540268659</v>
      </c>
      <c r="H12" s="127"/>
      <c r="I12" s="127">
        <f t="shared" si="0"/>
        <v>1649967633</v>
      </c>
      <c r="J12" s="127"/>
      <c r="K12" s="127">
        <f>'سود اوراق بهادار و سپرده بانکی'!M33</f>
        <v>1333025088</v>
      </c>
      <c r="L12" s="127"/>
      <c r="M12" s="127">
        <f>'درآمد ناشی از تغییر قیمت اوراق '!Q9</f>
        <v>-223326114</v>
      </c>
      <c r="N12" s="127"/>
      <c r="O12" s="127">
        <f>'درآمد ناشی ازفروش'!Q7</f>
        <v>540268659</v>
      </c>
      <c r="P12" s="127"/>
      <c r="Q12" s="127">
        <f t="shared" si="1"/>
        <v>1649967633</v>
      </c>
      <c r="R12" s="172"/>
      <c r="T12" s="139"/>
    </row>
    <row r="13" spans="1:20" ht="21" customHeight="1">
      <c r="A13" s="115" t="s">
        <v>138</v>
      </c>
      <c r="B13" s="8"/>
      <c r="C13" s="144">
        <f>'سود اوراق بهادار و سپرده بانکی'!G34</f>
        <v>217249316</v>
      </c>
      <c r="D13" s="127"/>
      <c r="E13" s="127">
        <v>0</v>
      </c>
      <c r="F13" s="127"/>
      <c r="G13" s="127">
        <f>'درآمد ناشی ازفروش'!I8</f>
        <v>28716995</v>
      </c>
      <c r="H13" s="127"/>
      <c r="I13" s="127">
        <f t="shared" si="0"/>
        <v>245966311</v>
      </c>
      <c r="J13" s="127"/>
      <c r="K13" s="127">
        <f>'سود اوراق بهادار و سپرده بانکی'!M34</f>
        <v>217249316</v>
      </c>
      <c r="L13" s="127"/>
      <c r="M13" s="127">
        <v>0</v>
      </c>
      <c r="N13" s="127"/>
      <c r="O13" s="127">
        <f>'درآمد ناشی ازفروش'!Q8</f>
        <v>28716995</v>
      </c>
      <c r="P13" s="127"/>
      <c r="Q13" s="127">
        <f t="shared" si="1"/>
        <v>245966311</v>
      </c>
      <c r="R13" s="172"/>
      <c r="T13" s="139"/>
    </row>
    <row r="14" spans="1:20" ht="21" customHeight="1">
      <c r="A14" s="115" t="s">
        <v>124</v>
      </c>
      <c r="B14" s="8"/>
      <c r="C14" s="127">
        <f>'سود اوراق بهادار و سپرده بانکی'!G7</f>
        <v>8359153455</v>
      </c>
      <c r="D14" s="127"/>
      <c r="E14" s="127">
        <f>'درآمد ناشی از تغییر قیمت اوراق '!I10</f>
        <v>2004936538</v>
      </c>
      <c r="F14" s="127"/>
      <c r="G14" s="127">
        <v>0</v>
      </c>
      <c r="H14" s="127"/>
      <c r="I14" s="127">
        <f t="shared" si="0"/>
        <v>10364089993</v>
      </c>
      <c r="J14" s="127"/>
      <c r="K14" s="127">
        <f>'سود اوراق بهادار و سپرده بانکی'!M7</f>
        <v>8359153455</v>
      </c>
      <c r="L14" s="127"/>
      <c r="M14" s="127">
        <f>'درآمد ناشی از تغییر قیمت اوراق '!Q10</f>
        <v>2004936538</v>
      </c>
      <c r="N14" s="127"/>
      <c r="O14" s="127">
        <v>0</v>
      </c>
      <c r="P14" s="127"/>
      <c r="Q14" s="127">
        <f t="shared" si="1"/>
        <v>10364089993</v>
      </c>
      <c r="R14" s="172"/>
      <c r="T14" s="139"/>
    </row>
    <row r="15" spans="1:20" ht="21" customHeight="1" thickBot="1">
      <c r="A15" s="168" t="s">
        <v>2</v>
      </c>
      <c r="B15" s="169"/>
      <c r="C15" s="170">
        <f>SUM(C10:C14)</f>
        <v>12944346039</v>
      </c>
      <c r="D15" s="171">
        <f t="shared" ref="D15:P15" si="2">SUM(D11:D11)</f>
        <v>0</v>
      </c>
      <c r="E15" s="170">
        <f>SUM(E10:E14)</f>
        <v>2376672575</v>
      </c>
      <c r="F15" s="171">
        <f t="shared" si="2"/>
        <v>0</v>
      </c>
      <c r="G15" s="170">
        <f>SUM(G10:G14)</f>
        <v>568985654</v>
      </c>
      <c r="H15" s="171">
        <f t="shared" si="2"/>
        <v>0</v>
      </c>
      <c r="I15" s="170">
        <f>SUM(I10:I14)</f>
        <v>15890004268</v>
      </c>
      <c r="J15" s="171">
        <f t="shared" si="2"/>
        <v>0</v>
      </c>
      <c r="K15" s="170">
        <f>SUM(K10:K14)</f>
        <v>12944346039</v>
      </c>
      <c r="L15" s="171">
        <f t="shared" si="2"/>
        <v>0</v>
      </c>
      <c r="M15" s="170">
        <f>SUM(M10:M14)</f>
        <v>2376672575</v>
      </c>
      <c r="N15" s="171">
        <f t="shared" si="2"/>
        <v>0</v>
      </c>
      <c r="O15" s="170">
        <f>SUM(O10:O14)</f>
        <v>568985654</v>
      </c>
      <c r="P15" s="171">
        <f t="shared" si="2"/>
        <v>0</v>
      </c>
      <c r="Q15" s="170">
        <f>SUM(Q10:Q14)</f>
        <v>15890004268</v>
      </c>
    </row>
    <row r="16" spans="1:20" ht="22.5" thickTop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s="127" customFormat="1"/>
    <row r="18" spans="2:17" s="127" customFormat="1"/>
    <row r="19" spans="2:17" s="127" customFormat="1" ht="27">
      <c r="B19" s="203"/>
      <c r="C19" s="203"/>
      <c r="D19" s="203"/>
      <c r="E19" s="203"/>
      <c r="F19" s="203"/>
      <c r="G19" s="203"/>
      <c r="H19" s="203"/>
      <c r="I19" s="204"/>
      <c r="J19" s="203"/>
      <c r="K19" s="203"/>
      <c r="L19" s="203"/>
      <c r="M19" s="203"/>
      <c r="O19" s="203"/>
    </row>
    <row r="20" spans="2:17">
      <c r="C20" s="139"/>
      <c r="E20" s="139"/>
      <c r="I20" s="139"/>
      <c r="O20" s="139"/>
    </row>
    <row r="21" spans="2:17">
      <c r="O21" s="172"/>
      <c r="Q21" s="172"/>
    </row>
    <row r="22" spans="2:17">
      <c r="O22" s="139"/>
      <c r="Q22" s="139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O38"/>
  <sheetViews>
    <sheetView rightToLeft="1" view="pageBreakPreview" zoomScaleNormal="100" zoomScaleSheetLayoutView="100" workbookViewId="0">
      <selection activeCell="I12" sqref="I12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28" customWidth="1"/>
    <col min="6" max="6" width="1.42578125" style="128" customWidth="1"/>
    <col min="7" max="7" width="21.7109375" style="128" customWidth="1"/>
    <col min="8" max="8" width="1.42578125" style="128" customWidth="1"/>
    <col min="9" max="9" width="19.5703125" style="128" customWidth="1"/>
    <col min="10" max="10" width="1.28515625" style="7" customWidth="1"/>
    <col min="11" max="11" width="22" style="7" customWidth="1"/>
    <col min="12" max="12" width="0.7109375" style="7" customWidth="1"/>
    <col min="13" max="13" width="11.285156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5" ht="22.5">
      <c r="A1" s="297" t="s">
        <v>90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5" ht="22.5">
      <c r="A2" s="297" t="s">
        <v>57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5" ht="22.5">
      <c r="A3" s="297" t="str">
        <f>' سهام'!A3:W3</f>
        <v>برای ماه منتهی به 1401/10/30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</row>
    <row r="4" spans="1:15">
      <c r="A4" s="284" t="s">
        <v>30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</row>
    <row r="5" spans="1:15" ht="22.5" thickBot="1">
      <c r="A5" s="107"/>
      <c r="B5" s="107"/>
      <c r="C5" s="107"/>
      <c r="D5" s="10"/>
      <c r="E5" s="108"/>
      <c r="F5" s="108"/>
      <c r="G5" s="108"/>
      <c r="H5" s="108"/>
      <c r="I5" s="108"/>
      <c r="J5" s="107"/>
      <c r="K5" s="107"/>
      <c r="L5" s="107"/>
    </row>
    <row r="6" spans="1:15" ht="37.5" customHeight="1" thickBot="1">
      <c r="A6" s="333" t="s">
        <v>20</v>
      </c>
      <c r="B6" s="333"/>
      <c r="C6" s="333"/>
      <c r="D6" s="112"/>
      <c r="E6" s="334" t="s">
        <v>191</v>
      </c>
      <c r="F6" s="334"/>
      <c r="G6" s="334"/>
      <c r="H6" s="334"/>
      <c r="I6" s="333" t="s">
        <v>194</v>
      </c>
      <c r="J6" s="333"/>
      <c r="K6" s="333"/>
      <c r="L6" s="333"/>
    </row>
    <row r="7" spans="1:15" ht="37.5">
      <c r="A7" s="173" t="s">
        <v>16</v>
      </c>
      <c r="B7" s="112"/>
      <c r="C7" s="173" t="s">
        <v>9</v>
      </c>
      <c r="D7" s="165"/>
      <c r="E7" s="174" t="s">
        <v>17</v>
      </c>
      <c r="F7" s="175"/>
      <c r="G7" s="174" t="s">
        <v>18</v>
      </c>
      <c r="H7" s="176"/>
      <c r="I7" s="174" t="s">
        <v>17</v>
      </c>
      <c r="J7" s="112"/>
      <c r="K7" s="173" t="s">
        <v>18</v>
      </c>
      <c r="L7" s="112"/>
    </row>
    <row r="8" spans="1:15">
      <c r="A8" s="177" t="s">
        <v>127</v>
      </c>
      <c r="B8" s="8"/>
      <c r="C8" s="116" t="s">
        <v>130</v>
      </c>
      <c r="D8" s="8"/>
      <c r="E8" s="119">
        <v>585825205.95744681</v>
      </c>
      <c r="F8" s="8"/>
      <c r="G8" s="178">
        <f>E8/E34</f>
        <v>1.5513267378155582E-2</v>
      </c>
      <c r="H8" s="8"/>
      <c r="I8" s="119">
        <v>585825205.95744681</v>
      </c>
      <c r="J8" s="8"/>
      <c r="K8" s="178">
        <f>I8/I34</f>
        <v>1.5513267378155582E-2</v>
      </c>
      <c r="L8" s="112"/>
      <c r="M8" s="121"/>
      <c r="N8" s="139"/>
      <c r="O8" s="139"/>
    </row>
    <row r="9" spans="1:15">
      <c r="A9" s="177" t="s">
        <v>151</v>
      </c>
      <c r="B9" s="8"/>
      <c r="C9" s="116" t="s">
        <v>161</v>
      </c>
      <c r="D9" s="8"/>
      <c r="E9" s="119">
        <v>151191779.57446808</v>
      </c>
      <c r="F9" s="8"/>
      <c r="G9" s="178">
        <f>E9/E34</f>
        <v>4.0037172830153988E-3</v>
      </c>
      <c r="H9" s="8"/>
      <c r="I9" s="119">
        <v>151191779.57446808</v>
      </c>
      <c r="J9" s="8"/>
      <c r="K9" s="178">
        <f>I9/I34</f>
        <v>4.0037172830153988E-3</v>
      </c>
      <c r="L9" s="112"/>
      <c r="M9" s="121"/>
      <c r="N9" s="139"/>
      <c r="O9" s="139"/>
    </row>
    <row r="10" spans="1:15">
      <c r="A10" s="177" t="s">
        <v>152</v>
      </c>
      <c r="B10" s="8"/>
      <c r="C10" s="116" t="s">
        <v>162</v>
      </c>
      <c r="D10" s="8"/>
      <c r="E10" s="119">
        <v>131579177.87234043</v>
      </c>
      <c r="F10" s="8"/>
      <c r="G10" s="178">
        <f>E10/E34</f>
        <v>3.4843549696627085E-3</v>
      </c>
      <c r="H10" s="8"/>
      <c r="I10" s="119">
        <v>131579177.87234043</v>
      </c>
      <c r="J10" s="8"/>
      <c r="K10" s="178">
        <f>I10/I34</f>
        <v>3.4843549696627085E-3</v>
      </c>
      <c r="L10" s="112"/>
      <c r="M10" s="121"/>
      <c r="N10" s="139"/>
      <c r="O10" s="139"/>
    </row>
    <row r="11" spans="1:15">
      <c r="A11" s="177" t="s">
        <v>153</v>
      </c>
      <c r="B11" s="8"/>
      <c r="C11" s="116" t="s">
        <v>163</v>
      </c>
      <c r="D11" s="8"/>
      <c r="E11" s="119">
        <v>516027395.74468082</v>
      </c>
      <c r="F11" s="8"/>
      <c r="G11" s="178">
        <f>E11/E34</f>
        <v>1.3664947979759725E-2</v>
      </c>
      <c r="H11" s="8"/>
      <c r="I11" s="119">
        <v>516027395.74468082</v>
      </c>
      <c r="J11" s="8"/>
      <c r="K11" s="178">
        <f>I11/I34</f>
        <v>1.3664947979759725E-2</v>
      </c>
      <c r="L11" s="112"/>
      <c r="M11" s="121"/>
      <c r="N11" s="139"/>
      <c r="O11" s="139"/>
    </row>
    <row r="12" spans="1:15">
      <c r="A12" s="177" t="s">
        <v>154</v>
      </c>
      <c r="B12" s="8"/>
      <c r="C12" s="116" t="s">
        <v>164</v>
      </c>
      <c r="D12" s="8"/>
      <c r="E12" s="119">
        <v>547945204.25531912</v>
      </c>
      <c r="F12" s="8"/>
      <c r="G12" s="178">
        <f>E12/E34</f>
        <v>1.4510165106839553E-2</v>
      </c>
      <c r="H12" s="8"/>
      <c r="I12" s="119">
        <v>547945204.25531912</v>
      </c>
      <c r="J12" s="8"/>
      <c r="K12" s="178">
        <f>I12/I34</f>
        <v>1.4510165106839553E-2</v>
      </c>
      <c r="L12" s="112"/>
      <c r="M12" s="121"/>
      <c r="N12" s="139"/>
      <c r="O12" s="139"/>
    </row>
    <row r="13" spans="1:15">
      <c r="A13" s="177" t="s">
        <v>155</v>
      </c>
      <c r="B13" s="8"/>
      <c r="C13" s="116" t="s">
        <v>165</v>
      </c>
      <c r="D13" s="8"/>
      <c r="E13" s="119">
        <v>1563287673.1914895</v>
      </c>
      <c r="F13" s="8"/>
      <c r="G13" s="178">
        <f>E13/E34</f>
        <v>4.1397501194163154E-2</v>
      </c>
      <c r="H13" s="8"/>
      <c r="I13" s="119">
        <v>1563287673.1914895</v>
      </c>
      <c r="J13" s="8"/>
      <c r="K13" s="178">
        <f>I13/I34</f>
        <v>4.1397501194163154E-2</v>
      </c>
      <c r="L13" s="112"/>
      <c r="M13" s="121"/>
      <c r="N13" s="139"/>
      <c r="O13" s="139"/>
    </row>
    <row r="14" spans="1:15">
      <c r="A14" s="177" t="s">
        <v>156</v>
      </c>
      <c r="B14" s="8"/>
      <c r="C14" s="116" t="s">
        <v>166</v>
      </c>
      <c r="D14" s="8"/>
      <c r="E14" s="119">
        <v>356164383.82978725</v>
      </c>
      <c r="F14" s="8"/>
      <c r="G14" s="178">
        <f>E14/E34</f>
        <v>9.4316073476170426E-3</v>
      </c>
      <c r="H14" s="8"/>
      <c r="I14" s="119">
        <v>356164383.82978725</v>
      </c>
      <c r="J14" s="8"/>
      <c r="K14" s="178">
        <f>I14/I34</f>
        <v>9.4316073476170426E-3</v>
      </c>
      <c r="L14" s="112"/>
      <c r="M14" s="121"/>
      <c r="N14" s="139"/>
      <c r="O14" s="139"/>
    </row>
    <row r="15" spans="1:15">
      <c r="A15" s="177" t="s">
        <v>157</v>
      </c>
      <c r="B15" s="8"/>
      <c r="C15" s="116" t="s">
        <v>167</v>
      </c>
      <c r="D15" s="8"/>
      <c r="E15" s="119">
        <v>153424657.02127659</v>
      </c>
      <c r="F15" s="8"/>
      <c r="G15" s="178">
        <f>E15/E34</f>
        <v>4.0628462254076623E-3</v>
      </c>
      <c r="H15" s="8"/>
      <c r="I15" s="119">
        <v>153424657.02127659</v>
      </c>
      <c r="J15" s="8"/>
      <c r="K15" s="178">
        <f>I15/I34</f>
        <v>4.0628462254076623E-3</v>
      </c>
      <c r="L15" s="112"/>
      <c r="M15" s="121"/>
      <c r="N15" s="139"/>
      <c r="O15" s="139"/>
    </row>
    <row r="16" spans="1:15">
      <c r="A16" s="177" t="s">
        <v>158</v>
      </c>
      <c r="B16" s="8"/>
      <c r="C16" s="116" t="s">
        <v>168</v>
      </c>
      <c r="D16" s="8"/>
      <c r="E16" s="119">
        <v>488280820.42553192</v>
      </c>
      <c r="F16" s="8"/>
      <c r="G16" s="178">
        <f>E16/E34</f>
        <v>1.293018949313811E-2</v>
      </c>
      <c r="H16" s="8"/>
      <c r="I16" s="119">
        <v>488280820.42553192</v>
      </c>
      <c r="J16" s="8"/>
      <c r="K16" s="178">
        <f>I16/I34</f>
        <v>1.293018949313811E-2</v>
      </c>
      <c r="L16" s="112"/>
      <c r="M16" s="121"/>
      <c r="N16" s="139"/>
      <c r="O16" s="139"/>
    </row>
    <row r="17" spans="1:15">
      <c r="A17" s="177" t="s">
        <v>159</v>
      </c>
      <c r="B17" s="8"/>
      <c r="C17" s="116" t="s">
        <v>169</v>
      </c>
      <c r="D17" s="8"/>
      <c r="E17" s="119">
        <v>167751231.66666666</v>
      </c>
      <c r="F17" s="8"/>
      <c r="G17" s="178">
        <f>E17/E34</f>
        <v>4.4422289846793497E-3</v>
      </c>
      <c r="H17" s="8"/>
      <c r="I17" s="119">
        <v>167751231.66666666</v>
      </c>
      <c r="J17" s="8"/>
      <c r="K17" s="178">
        <f>I17/I34</f>
        <v>4.4422289846793497E-3</v>
      </c>
      <c r="L17" s="112"/>
      <c r="M17" s="121"/>
      <c r="N17" s="139"/>
      <c r="O17" s="139"/>
    </row>
    <row r="18" spans="1:15">
      <c r="A18" s="177" t="s">
        <v>160</v>
      </c>
      <c r="B18" s="8"/>
      <c r="C18" s="116" t="s">
        <v>170</v>
      </c>
      <c r="D18" s="8"/>
      <c r="E18" s="119">
        <v>123949040.83333333</v>
      </c>
      <c r="F18" s="8"/>
      <c r="G18" s="178">
        <f>E18/E34</f>
        <v>3.2823009187028674E-3</v>
      </c>
      <c r="H18" s="8"/>
      <c r="I18" s="119">
        <v>123949040.83333333</v>
      </c>
      <c r="J18" s="8"/>
      <c r="K18" s="178">
        <f>I18/I34</f>
        <v>3.2823009187028674E-3</v>
      </c>
      <c r="L18" s="112"/>
      <c r="M18" s="121"/>
      <c r="N18" s="139"/>
      <c r="O18" s="139"/>
    </row>
    <row r="19" spans="1:15">
      <c r="A19" s="177" t="s">
        <v>114</v>
      </c>
      <c r="B19" s="8"/>
      <c r="C19" s="209" t="s">
        <v>132</v>
      </c>
      <c r="D19" s="8"/>
      <c r="E19" s="119">
        <v>844746663</v>
      </c>
      <c r="F19" s="8"/>
      <c r="G19" s="178">
        <f>E19/E34</f>
        <v>2.2369779785261737E-2</v>
      </c>
      <c r="H19" s="8"/>
      <c r="I19" s="119">
        <v>844746663</v>
      </c>
      <c r="J19" s="8"/>
      <c r="K19" s="178">
        <f>I19/I34</f>
        <v>2.2369779785261737E-2</v>
      </c>
      <c r="L19" s="112"/>
      <c r="M19" s="121"/>
      <c r="N19" s="139"/>
      <c r="O19" s="139"/>
    </row>
    <row r="20" spans="1:15">
      <c r="A20" s="177" t="s">
        <v>98</v>
      </c>
      <c r="B20" s="8"/>
      <c r="C20" s="209" t="s">
        <v>100</v>
      </c>
      <c r="D20" s="8"/>
      <c r="E20" s="119">
        <v>166438356</v>
      </c>
      <c r="F20" s="8"/>
      <c r="G20" s="178">
        <f>E20/E34</f>
        <v>4.4074626566959242E-3</v>
      </c>
      <c r="H20" s="8"/>
      <c r="I20" s="119">
        <v>166438356</v>
      </c>
      <c r="J20" s="8"/>
      <c r="K20" s="178">
        <f>I20/I34</f>
        <v>4.4074626566959242E-3</v>
      </c>
      <c r="L20" s="112"/>
      <c r="M20" s="121"/>
      <c r="N20" s="139"/>
      <c r="O20" s="139"/>
    </row>
    <row r="21" spans="1:15">
      <c r="A21" s="177" t="s">
        <v>128</v>
      </c>
      <c r="B21" s="8"/>
      <c r="C21" s="209" t="s">
        <v>131</v>
      </c>
      <c r="D21" s="8"/>
      <c r="E21" s="119">
        <v>1046382250</v>
      </c>
      <c r="F21" s="8"/>
      <c r="G21" s="178">
        <f>E21/E34</f>
        <v>2.7709302124472191E-2</v>
      </c>
      <c r="H21" s="8"/>
      <c r="I21" s="119">
        <v>1046382250</v>
      </c>
      <c r="J21" s="8"/>
      <c r="K21" s="178">
        <f>I21/I34</f>
        <v>2.7709302124472191E-2</v>
      </c>
      <c r="L21" s="112"/>
      <c r="M21" s="172"/>
      <c r="N21" s="139"/>
      <c r="O21" s="139"/>
    </row>
    <row r="22" spans="1:15">
      <c r="A22" s="177" t="s">
        <v>145</v>
      </c>
      <c r="B22" s="8"/>
      <c r="C22" s="209" t="s">
        <v>148</v>
      </c>
      <c r="D22" s="8"/>
      <c r="E22" s="119">
        <v>372164022</v>
      </c>
      <c r="F22" s="8"/>
      <c r="G22" s="178">
        <f>E22/E34</f>
        <v>9.8552945880501265E-3</v>
      </c>
      <c r="H22" s="8"/>
      <c r="I22" s="119">
        <v>372164022</v>
      </c>
      <c r="J22" s="8"/>
      <c r="K22" s="178">
        <f>I22/I34</f>
        <v>9.8552945880501265E-3</v>
      </c>
      <c r="L22" s="112"/>
      <c r="M22" s="121"/>
      <c r="N22" s="139"/>
      <c r="O22" s="139"/>
    </row>
    <row r="23" spans="1:15">
      <c r="A23" s="177" t="s">
        <v>146</v>
      </c>
      <c r="B23" s="8"/>
      <c r="C23" s="209" t="s">
        <v>149</v>
      </c>
      <c r="D23" s="8"/>
      <c r="E23" s="119">
        <v>12066686301</v>
      </c>
      <c r="F23" s="8"/>
      <c r="G23" s="178">
        <f>E23/E34</f>
        <v>0.3195385399127697</v>
      </c>
      <c r="H23" s="8"/>
      <c r="I23" s="119">
        <v>12066686301</v>
      </c>
      <c r="J23" s="8"/>
      <c r="K23" s="178">
        <f>I23/I34</f>
        <v>0.3195385399127697</v>
      </c>
      <c r="L23" s="112"/>
      <c r="M23" s="121"/>
      <c r="N23" s="139"/>
      <c r="O23" s="139"/>
    </row>
    <row r="24" spans="1:15">
      <c r="A24" s="177" t="s">
        <v>147</v>
      </c>
      <c r="C24" s="209" t="s">
        <v>150</v>
      </c>
      <c r="E24" s="172">
        <v>12484931520</v>
      </c>
      <c r="F24" s="8"/>
      <c r="G24" s="178"/>
      <c r="H24" s="8"/>
      <c r="I24" s="119">
        <v>12484931520</v>
      </c>
      <c r="J24" s="8"/>
      <c r="K24" s="178">
        <f>I24/I34</f>
        <v>0.33061411304618921</v>
      </c>
      <c r="L24" s="112"/>
      <c r="M24" s="121"/>
      <c r="N24" s="139"/>
      <c r="O24" s="139"/>
    </row>
    <row r="25" spans="1:15">
      <c r="A25" s="177" t="s">
        <v>203</v>
      </c>
      <c r="B25" s="8"/>
      <c r="C25" s="209" t="s">
        <v>209</v>
      </c>
      <c r="D25" s="8"/>
      <c r="E25" s="119">
        <v>3802499351</v>
      </c>
      <c r="F25" s="8"/>
      <c r="G25" s="178"/>
      <c r="H25" s="8"/>
      <c r="I25" s="119">
        <v>3802499351</v>
      </c>
      <c r="J25" s="8"/>
      <c r="K25" s="178">
        <f>I25/I34</f>
        <v>0.10069418068298504</v>
      </c>
      <c r="L25" s="112"/>
      <c r="M25" s="121"/>
      <c r="N25" s="139"/>
      <c r="O25" s="139"/>
    </row>
    <row r="26" spans="1:15">
      <c r="A26" s="177" t="s">
        <v>216</v>
      </c>
      <c r="B26" s="8"/>
      <c r="C26" s="209" t="s">
        <v>214</v>
      </c>
      <c r="D26" s="8"/>
      <c r="E26" s="119">
        <v>0</v>
      </c>
      <c r="F26" s="8"/>
      <c r="G26" s="178"/>
      <c r="H26" s="8"/>
      <c r="I26" s="119">
        <v>0</v>
      </c>
      <c r="J26" s="8"/>
      <c r="K26" s="178">
        <f>I26/I34</f>
        <v>0</v>
      </c>
      <c r="L26" s="112"/>
      <c r="N26" s="139"/>
      <c r="O26" s="139"/>
    </row>
    <row r="27" spans="1:15">
      <c r="A27" s="177" t="s">
        <v>204</v>
      </c>
      <c r="B27" s="8"/>
      <c r="C27" s="209" t="s">
        <v>210</v>
      </c>
      <c r="D27" s="8"/>
      <c r="E27" s="119">
        <v>104208900</v>
      </c>
      <c r="F27" s="8"/>
      <c r="G27" s="178"/>
      <c r="H27" s="8"/>
      <c r="I27" s="119">
        <v>104208900</v>
      </c>
      <c r="J27" s="8"/>
      <c r="K27" s="178">
        <f>I27/I34</f>
        <v>2.7595612350638688E-3</v>
      </c>
      <c r="L27" s="112"/>
      <c r="M27" s="121"/>
      <c r="N27" s="139"/>
      <c r="O27" s="139"/>
    </row>
    <row r="28" spans="1:15">
      <c r="A28" s="177" t="s">
        <v>206</v>
      </c>
      <c r="B28" s="8"/>
      <c r="C28" s="209" t="s">
        <v>212</v>
      </c>
      <c r="D28" s="8"/>
      <c r="E28" s="119">
        <v>579036303</v>
      </c>
      <c r="F28" s="8"/>
      <c r="G28" s="178"/>
      <c r="H28" s="8"/>
      <c r="I28" s="119">
        <v>579036303</v>
      </c>
      <c r="J28" s="8"/>
      <c r="K28" s="178">
        <f>I28/I34</f>
        <v>1.5333490090131425E-2</v>
      </c>
      <c r="L28" s="112"/>
      <c r="M28" s="121"/>
      <c r="N28" s="139"/>
      <c r="O28" s="139"/>
    </row>
    <row r="29" spans="1:15">
      <c r="A29" s="177" t="s">
        <v>215</v>
      </c>
      <c r="B29" s="8"/>
      <c r="C29" s="209" t="s">
        <v>211</v>
      </c>
      <c r="D29" s="8"/>
      <c r="E29" s="119">
        <v>1510273980</v>
      </c>
      <c r="F29" s="8"/>
      <c r="G29" s="178"/>
      <c r="H29" s="8"/>
      <c r="I29" s="119">
        <v>1510273980</v>
      </c>
      <c r="J29" s="8"/>
      <c r="K29" s="178">
        <f>I29/I34</f>
        <v>3.999364286096125E-2</v>
      </c>
      <c r="L29" s="112"/>
      <c r="M29" s="121"/>
      <c r="N29" s="139"/>
      <c r="O29" s="139"/>
    </row>
    <row r="30" spans="1:15">
      <c r="A30" s="177" t="s">
        <v>97</v>
      </c>
      <c r="B30" s="8"/>
      <c r="C30" s="209" t="s">
        <v>133</v>
      </c>
      <c r="D30" s="8"/>
      <c r="E30" s="119">
        <v>6711</v>
      </c>
      <c r="F30" s="8"/>
      <c r="G30" s="178">
        <f>E30/E34</f>
        <v>1.7771433580542184E-7</v>
      </c>
      <c r="H30" s="8"/>
      <c r="I30" s="119">
        <v>6711</v>
      </c>
      <c r="J30" s="8"/>
      <c r="K30" s="178">
        <f>I30/I34</f>
        <v>1.7771433580542184E-7</v>
      </c>
      <c r="L30" s="112"/>
      <c r="M30" s="121"/>
      <c r="N30" s="139"/>
      <c r="O30" s="139"/>
    </row>
    <row r="31" spans="1:15" ht="27" customHeight="1">
      <c r="A31" s="177" t="s">
        <v>116</v>
      </c>
      <c r="B31" s="8"/>
      <c r="C31" s="209" t="s">
        <v>118</v>
      </c>
      <c r="D31" s="8"/>
      <c r="E31" s="119">
        <v>5193</v>
      </c>
      <c r="F31" s="8"/>
      <c r="G31" s="178">
        <f>E31/E34</f>
        <v>1.3751609981188432E-7</v>
      </c>
      <c r="H31" s="8"/>
      <c r="I31" s="119">
        <v>5193</v>
      </c>
      <c r="J31" s="8"/>
      <c r="K31" s="178">
        <f>I31/I34</f>
        <v>1.3751609981188432E-7</v>
      </c>
      <c r="L31" s="112"/>
      <c r="M31" s="121"/>
      <c r="N31" s="139"/>
      <c r="O31" s="139"/>
    </row>
    <row r="32" spans="1:15" ht="27" customHeight="1">
      <c r="A32" s="177" t="s">
        <v>91</v>
      </c>
      <c r="B32" s="8"/>
      <c r="C32" s="209" t="s">
        <v>92</v>
      </c>
      <c r="D32" s="8"/>
      <c r="E32" s="119">
        <v>33143</v>
      </c>
      <c r="F32" s="8"/>
      <c r="G32" s="178">
        <v>1.1188999239497212E-3</v>
      </c>
      <c r="H32" s="8"/>
      <c r="I32" s="119">
        <v>33143</v>
      </c>
      <c r="J32" s="8"/>
      <c r="K32" s="178">
        <v>9.824910213693859E-2</v>
      </c>
      <c r="L32" s="112"/>
      <c r="M32" s="121"/>
      <c r="N32" s="139"/>
      <c r="O32" s="139"/>
    </row>
    <row r="33" spans="1:15" ht="27" customHeight="1" thickBot="1">
      <c r="A33" s="177" t="s">
        <v>187</v>
      </c>
      <c r="B33" s="8"/>
      <c r="C33" s="209" t="s">
        <v>121</v>
      </c>
      <c r="D33" s="8"/>
      <c r="E33" s="236">
        <v>11829</v>
      </c>
      <c r="F33" s="8"/>
      <c r="G33" s="178">
        <f>E33/E34</f>
        <v>3.132443567638705E-7</v>
      </c>
      <c r="H33" s="8"/>
      <c r="I33" s="236">
        <v>11829</v>
      </c>
      <c r="J33" s="8"/>
      <c r="K33" s="178">
        <f>I33/I34</f>
        <v>3.132443567638705E-7</v>
      </c>
      <c r="L33" s="112"/>
      <c r="M33" s="121"/>
      <c r="N33" s="139"/>
      <c r="O33" s="139"/>
    </row>
    <row r="34" spans="1:15" s="208" customFormat="1" ht="22.5" thickBot="1">
      <c r="A34" s="230" t="s">
        <v>2</v>
      </c>
      <c r="B34" s="169"/>
      <c r="C34" s="7"/>
      <c r="D34" s="230"/>
      <c r="E34" s="232">
        <f>SUM(E8:E33)</f>
        <v>37762851092.372345</v>
      </c>
      <c r="F34" s="8"/>
      <c r="G34" s="231">
        <f>SUM(G8:G33)</f>
        <v>0.51172303434713307</v>
      </c>
      <c r="H34" s="8"/>
      <c r="I34" s="232">
        <f>SUM(I8:I33)</f>
        <v>37762851092.372345</v>
      </c>
      <c r="J34" s="8"/>
      <c r="K34" s="231">
        <f>SUM(K8:K33)</f>
        <v>1.0982482244754526</v>
      </c>
      <c r="L34" s="112"/>
    </row>
    <row r="35" spans="1:15" ht="22.5" thickTop="1">
      <c r="F35" s="8"/>
      <c r="H35" s="8"/>
      <c r="J35" s="8"/>
    </row>
    <row r="36" spans="1:15">
      <c r="E36" s="228"/>
    </row>
    <row r="37" spans="1:15">
      <c r="E37" s="229"/>
      <c r="I37" s="127"/>
    </row>
    <row r="38" spans="1:15">
      <c r="E38" s="228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2"/>
  <sheetViews>
    <sheetView rightToLeft="1" view="pageBreakPreview" zoomScaleNormal="100" zoomScaleSheetLayoutView="100" workbookViewId="0">
      <selection activeCell="E10" sqref="E10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6" s="32" customFormat="1" ht="18.75">
      <c r="A1" s="281" t="s">
        <v>90</v>
      </c>
      <c r="B1" s="281"/>
      <c r="C1" s="281"/>
      <c r="D1" s="281"/>
      <c r="E1" s="281"/>
    </row>
    <row r="2" spans="1:6" s="32" customFormat="1" ht="18.75">
      <c r="A2" s="281" t="s">
        <v>57</v>
      </c>
      <c r="B2" s="281"/>
      <c r="C2" s="281"/>
      <c r="D2" s="281"/>
      <c r="E2" s="281"/>
    </row>
    <row r="3" spans="1:6" s="32" customFormat="1" ht="18.75">
      <c r="A3" s="281" t="str">
        <f>' سهام'!A3:W3</f>
        <v>برای ماه منتهی به 1401/10/30</v>
      </c>
      <c r="B3" s="281"/>
      <c r="C3" s="281"/>
      <c r="D3" s="281"/>
      <c r="E3" s="281"/>
    </row>
    <row r="4" spans="1:6" ht="18.75">
      <c r="A4" s="284" t="s">
        <v>31</v>
      </c>
      <c r="B4" s="284"/>
      <c r="C4" s="284"/>
      <c r="D4" s="284"/>
      <c r="E4" s="284"/>
    </row>
    <row r="5" spans="1:6" ht="49.5" customHeight="1" thickBot="1">
      <c r="A5" s="163"/>
      <c r="B5" s="164"/>
      <c r="C5" s="186" t="s">
        <v>191</v>
      </c>
      <c r="D5" s="112"/>
      <c r="E5" s="186" t="s">
        <v>196</v>
      </c>
    </row>
    <row r="6" spans="1:6" ht="18.75">
      <c r="A6" s="328"/>
      <c r="B6" s="329"/>
      <c r="C6" s="330" t="s">
        <v>6</v>
      </c>
      <c r="D6" s="165"/>
      <c r="E6" s="330" t="s">
        <v>6</v>
      </c>
    </row>
    <row r="7" spans="1:6" ht="18.75" thickBot="1">
      <c r="A7" s="329"/>
      <c r="B7" s="329"/>
      <c r="C7" s="332"/>
      <c r="D7" s="167"/>
      <c r="E7" s="332"/>
    </row>
    <row r="8" spans="1:6" ht="25.9" customHeight="1">
      <c r="A8" s="180" t="s">
        <v>101</v>
      </c>
      <c r="B8" s="8"/>
      <c r="C8" s="119">
        <v>296300</v>
      </c>
      <c r="D8" s="119"/>
      <c r="E8" s="119">
        <v>296300</v>
      </c>
    </row>
    <row r="9" spans="1:6" ht="18.75" thickBot="1">
      <c r="A9" s="181" t="s">
        <v>2</v>
      </c>
      <c r="B9" s="112"/>
      <c r="C9" s="179">
        <f>SUM(C8)</f>
        <v>296300</v>
      </c>
      <c r="D9" s="119"/>
      <c r="E9" s="179">
        <f>SUM(E8)</f>
        <v>296300</v>
      </c>
    </row>
    <row r="10" spans="1:6" ht="18.75" thickTop="1">
      <c r="D10" s="119"/>
    </row>
    <row r="11" spans="1:6">
      <c r="D11" s="119"/>
    </row>
    <row r="12" spans="1:6">
      <c r="E12" s="123"/>
    </row>
    <row r="14" spans="1:6">
      <c r="C14" s="123"/>
      <c r="E14" s="122"/>
    </row>
    <row r="16" spans="1:6">
      <c r="F16" s="196"/>
    </row>
    <row r="18" spans="6:15">
      <c r="N18" s="122"/>
      <c r="O18" s="196"/>
    </row>
    <row r="19" spans="6:15">
      <c r="F19" s="196"/>
      <c r="G19" s="122"/>
    </row>
    <row r="22" spans="6:15">
      <c r="F22" s="196"/>
      <c r="G22" s="122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2023-01-29T10:30:04Z</dcterms:modified>
</cp:coreProperties>
</file>