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بهمن\"/>
    </mc:Choice>
  </mc:AlternateContent>
  <xr:revisionPtr revIDLastSave="0" documentId="13_ncr:1_{17776D91-3676-4516-9260-8B8232DD5918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بانکی'!$A$6:$Q$44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اوراق'!$A$1:$M$11</definedName>
    <definedName name="_xlnm.Print_Area" localSheetId="12">'درآمد سپرده بانکی'!$A$1:$L$42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'!$A$1:$Q$16</definedName>
    <definedName name="_xlnm.Print_Area" localSheetId="8">'درآمد ناشی ازفروش'!$A$1:$Q$13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سپرده!$A$1:$S$36</definedName>
    <definedName name="_xlnm.Print_Area" localSheetId="6">'سود اوراق بهادار و سپرده بانکی'!$A$1:$Q$46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3" l="1"/>
  <c r="K8" i="7"/>
  <c r="AE13" i="17"/>
  <c r="AE12" i="17"/>
  <c r="AE11" i="17"/>
  <c r="AE9" i="17"/>
  <c r="AE10" i="17"/>
  <c r="Q13" i="17"/>
  <c r="Q10" i="17"/>
  <c r="Q11" i="17"/>
  <c r="C9" i="8" l="1"/>
  <c r="Q17" i="13"/>
  <c r="K7" i="13"/>
  <c r="O14" i="6" l="1"/>
  <c r="Q14" i="6" s="1"/>
  <c r="O13" i="6"/>
  <c r="M15" i="6"/>
  <c r="M12" i="6"/>
  <c r="M13" i="6"/>
  <c r="M11" i="6"/>
  <c r="M10" i="6"/>
  <c r="K15" i="6"/>
  <c r="K14" i="6"/>
  <c r="K13" i="6"/>
  <c r="K12" i="6"/>
  <c r="Q12" i="6" s="1"/>
  <c r="K11" i="6"/>
  <c r="Q11" i="6" s="1"/>
  <c r="G14" i="6"/>
  <c r="G13" i="6"/>
  <c r="E15" i="6"/>
  <c r="E12" i="6"/>
  <c r="E13" i="6"/>
  <c r="I13" i="6" s="1"/>
  <c r="E11" i="6"/>
  <c r="E10" i="6"/>
  <c r="I10" i="6" s="1"/>
  <c r="C15" i="6"/>
  <c r="C14" i="6"/>
  <c r="C13" i="6"/>
  <c r="C12" i="6"/>
  <c r="I12" i="6" s="1"/>
  <c r="C11" i="6"/>
  <c r="I11" i="6" s="1"/>
  <c r="I14" i="6" l="1"/>
  <c r="Q13" i="6"/>
  <c r="I15" i="6"/>
  <c r="Q15" i="6"/>
  <c r="K16" i="13"/>
  <c r="E17" i="7" s="1"/>
  <c r="O45" i="13" l="1"/>
  <c r="M45" i="13"/>
  <c r="G45" i="13"/>
  <c r="E8" i="7"/>
  <c r="Q40" i="13" l="1"/>
  <c r="Q41" i="13"/>
  <c r="Q42" i="13"/>
  <c r="Q43" i="13"/>
  <c r="Q44" i="13"/>
  <c r="Q18" i="13"/>
  <c r="I19" i="7" s="1"/>
  <c r="Q19" i="13"/>
  <c r="I20" i="7" s="1"/>
  <c r="Q20" i="13"/>
  <c r="I21" i="7" s="1"/>
  <c r="Q21" i="13"/>
  <c r="I22" i="7" s="1"/>
  <c r="Q22" i="13"/>
  <c r="I23" i="7" s="1"/>
  <c r="Q23" i="13"/>
  <c r="I24" i="7" s="1"/>
  <c r="Q24" i="13"/>
  <c r="I25" i="7" s="1"/>
  <c r="Q25" i="13"/>
  <c r="I26" i="7" s="1"/>
  <c r="Q26" i="13"/>
  <c r="I27" i="7" s="1"/>
  <c r="Q27" i="13"/>
  <c r="I28" i="7" s="1"/>
  <c r="Q28" i="13"/>
  <c r="I29" i="7" s="1"/>
  <c r="Q29" i="13"/>
  <c r="I30" i="7" s="1"/>
  <c r="Q30" i="13"/>
  <c r="I31" i="7" s="1"/>
  <c r="Q31" i="13"/>
  <c r="I32" i="7" s="1"/>
  <c r="Q32" i="13"/>
  <c r="I33" i="7" s="1"/>
  <c r="Q33" i="13"/>
  <c r="I34" i="7" s="1"/>
  <c r="Q34" i="13"/>
  <c r="I35" i="7" s="1"/>
  <c r="Q35" i="13"/>
  <c r="I36" i="7" s="1"/>
  <c r="Q36" i="13"/>
  <c r="I37" i="7" s="1"/>
  <c r="Q37" i="13"/>
  <c r="I38" i="7" s="1"/>
  <c r="Q38" i="13"/>
  <c r="I39" i="7" s="1"/>
  <c r="Q39" i="13"/>
  <c r="I40" i="7" s="1"/>
  <c r="K18" i="13"/>
  <c r="E19" i="7" s="1"/>
  <c r="K19" i="13"/>
  <c r="E20" i="7" s="1"/>
  <c r="K20" i="13"/>
  <c r="E21" i="7" s="1"/>
  <c r="K21" i="13"/>
  <c r="E22" i="7" s="1"/>
  <c r="K22" i="13"/>
  <c r="E23" i="7" s="1"/>
  <c r="K23" i="13"/>
  <c r="E24" i="7" s="1"/>
  <c r="K24" i="13"/>
  <c r="E25" i="7" s="1"/>
  <c r="K25" i="13"/>
  <c r="E26" i="7" s="1"/>
  <c r="K26" i="13"/>
  <c r="E27" i="7" s="1"/>
  <c r="K27" i="13"/>
  <c r="E28" i="7" s="1"/>
  <c r="K28" i="13"/>
  <c r="E29" i="7" s="1"/>
  <c r="K29" i="13"/>
  <c r="E30" i="7" s="1"/>
  <c r="K30" i="13"/>
  <c r="E31" i="7" s="1"/>
  <c r="K31" i="13"/>
  <c r="E32" i="7" s="1"/>
  <c r="K32" i="13"/>
  <c r="E33" i="7" s="1"/>
  <c r="K33" i="13"/>
  <c r="E34" i="7" s="1"/>
  <c r="K34" i="13"/>
  <c r="E35" i="7" s="1"/>
  <c r="K35" i="13"/>
  <c r="E36" i="7" s="1"/>
  <c r="K36" i="13"/>
  <c r="E37" i="7" s="1"/>
  <c r="K37" i="13"/>
  <c r="E38" i="7" s="1"/>
  <c r="K38" i="13"/>
  <c r="E39" i="7" s="1"/>
  <c r="K39" i="13"/>
  <c r="E40" i="7" s="1"/>
  <c r="M9" i="15"/>
  <c r="Q9" i="15"/>
  <c r="O8" i="15"/>
  <c r="O7" i="15"/>
  <c r="O9" i="15" s="1"/>
  <c r="G7" i="14"/>
  <c r="O7" i="14"/>
  <c r="I12" i="14"/>
  <c r="E12" i="14"/>
  <c r="Q12" i="14"/>
  <c r="M12" i="14"/>
  <c r="O9" i="14"/>
  <c r="G9" i="14"/>
  <c r="G8" i="14"/>
  <c r="O34" i="2"/>
  <c r="M34" i="2"/>
  <c r="K34" i="2"/>
  <c r="Q32" i="2"/>
  <c r="S32" i="2" s="1"/>
  <c r="Q10" i="2"/>
  <c r="Q34" i="2" s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S27" i="2" s="1"/>
  <c r="Q28" i="2"/>
  <c r="Q29" i="2"/>
  <c r="Q30" i="2"/>
  <c r="Q31" i="2"/>
  <c r="Q33" i="2"/>
  <c r="Q9" i="2"/>
  <c r="S9" i="2" s="1"/>
  <c r="K9" i="19" l="1"/>
  <c r="I9" i="19"/>
  <c r="AG10" i="17"/>
  <c r="AE14" i="17"/>
  <c r="AC14" i="17"/>
  <c r="AG9" i="17"/>
  <c r="T14" i="17"/>
  <c r="O14" i="17"/>
  <c r="Q12" i="13"/>
  <c r="I13" i="7" s="1"/>
  <c r="O16" i="6"/>
  <c r="Q7" i="13"/>
  <c r="I8" i="7" s="1"/>
  <c r="Q8" i="13"/>
  <c r="I9" i="7" s="1"/>
  <c r="Q9" i="13"/>
  <c r="I10" i="7" s="1"/>
  <c r="Q10" i="13"/>
  <c r="I11" i="7" s="1"/>
  <c r="Q11" i="13"/>
  <c r="I12" i="7" s="1"/>
  <c r="Q13" i="13"/>
  <c r="I14" i="7" s="1"/>
  <c r="Q14" i="13"/>
  <c r="I15" i="7" s="1"/>
  <c r="Q15" i="13"/>
  <c r="I16" i="7" s="1"/>
  <c r="Q16" i="13"/>
  <c r="I17" i="7" s="1"/>
  <c r="I18" i="7"/>
  <c r="K8" i="13"/>
  <c r="E9" i="7" s="1"/>
  <c r="K9" i="13"/>
  <c r="E10" i="7" s="1"/>
  <c r="K10" i="13"/>
  <c r="E11" i="7" s="1"/>
  <c r="K11" i="13"/>
  <c r="E12" i="7" s="1"/>
  <c r="K12" i="13"/>
  <c r="E13" i="7" s="1"/>
  <c r="K13" i="13"/>
  <c r="E14" i="7" s="1"/>
  <c r="K14" i="13"/>
  <c r="E15" i="7" s="1"/>
  <c r="K15" i="13"/>
  <c r="E16" i="7" s="1"/>
  <c r="K17" i="13"/>
  <c r="E18" i="7" s="1"/>
  <c r="G10" i="14"/>
  <c r="O8" i="14"/>
  <c r="O10" i="14"/>
  <c r="S31" i="2"/>
  <c r="S33" i="2"/>
  <c r="S25" i="2"/>
  <c r="S26" i="2"/>
  <c r="S28" i="2"/>
  <c r="S24" i="2"/>
  <c r="I11" i="19"/>
  <c r="I10" i="19"/>
  <c r="K11" i="19"/>
  <c r="K10" i="19"/>
  <c r="Q45" i="13" l="1"/>
  <c r="E41" i="7"/>
  <c r="G8" i="7" s="1"/>
  <c r="K45" i="13"/>
  <c r="Q10" i="6"/>
  <c r="G16" i="6"/>
  <c r="Q14" i="17"/>
  <c r="AG11" i="17"/>
  <c r="AG12" i="17"/>
  <c r="AG13" i="17"/>
  <c r="E16" i="6"/>
  <c r="O11" i="14"/>
  <c r="O12" i="14" s="1"/>
  <c r="G11" i="14"/>
  <c r="G12" i="14" s="1"/>
  <c r="AG14" i="17" l="1"/>
  <c r="K16" i="6"/>
  <c r="I16" i="6"/>
  <c r="M16" i="6"/>
  <c r="C16" i="6"/>
  <c r="I41" i="7" l="1"/>
  <c r="E9" i="11" l="1"/>
  <c r="K25" i="7"/>
  <c r="K18" i="7"/>
  <c r="K19" i="7"/>
  <c r="K17" i="7"/>
  <c r="K16" i="7"/>
  <c r="K21" i="7"/>
  <c r="K24" i="7"/>
  <c r="K20" i="7"/>
  <c r="K22" i="7"/>
  <c r="K23" i="7"/>
  <c r="G30" i="7"/>
  <c r="G22" i="7"/>
  <c r="G23" i="7"/>
  <c r="G17" i="7"/>
  <c r="G21" i="7"/>
  <c r="G18" i="7"/>
  <c r="G19" i="7"/>
  <c r="G16" i="7"/>
  <c r="G25" i="7"/>
  <c r="G20" i="7"/>
  <c r="G24" i="7"/>
  <c r="G15" i="7"/>
  <c r="G29" i="7"/>
  <c r="G34" i="7"/>
  <c r="G27" i="7"/>
  <c r="G12" i="7"/>
  <c r="G38" i="7"/>
  <c r="G40" i="7"/>
  <c r="G28" i="7"/>
  <c r="G35" i="7"/>
  <c r="G33" i="7"/>
  <c r="G39" i="7"/>
  <c r="G36" i="7"/>
  <c r="G14" i="7"/>
  <c r="G11" i="7"/>
  <c r="G31" i="7"/>
  <c r="G37" i="7"/>
  <c r="G13" i="7"/>
  <c r="K36" i="7"/>
  <c r="K11" i="7"/>
  <c r="K9" i="7"/>
  <c r="K40" i="7"/>
  <c r="K35" i="7"/>
  <c r="K12" i="7"/>
  <c r="K37" i="7"/>
  <c r="K30" i="7"/>
  <c r="K38" i="7"/>
  <c r="K15" i="7"/>
  <c r="K31" i="7"/>
  <c r="G32" i="7"/>
  <c r="G9" i="7"/>
  <c r="G10" i="7"/>
  <c r="K32" i="7"/>
  <c r="K27" i="7"/>
  <c r="K28" i="7"/>
  <c r="K10" i="7"/>
  <c r="K13" i="7"/>
  <c r="K26" i="7"/>
  <c r="G26" i="7"/>
  <c r="K29" i="7"/>
  <c r="K14" i="7"/>
  <c r="K39" i="7"/>
  <c r="K33" i="7"/>
  <c r="K34" i="7"/>
  <c r="G41" i="7" l="1"/>
  <c r="K41" i="7"/>
  <c r="C12" i="5" l="1"/>
  <c r="I11" i="5"/>
  <c r="I12" i="5" s="1"/>
  <c r="S11" i="5"/>
  <c r="S12" i="5" s="1"/>
  <c r="E12" i="5"/>
  <c r="M12" i="5"/>
  <c r="O12" i="5"/>
  <c r="S17" i="2"/>
  <c r="S22" i="2"/>
  <c r="S23" i="2"/>
  <c r="S30" i="2"/>
  <c r="S12" i="2"/>
  <c r="S14" i="2"/>
  <c r="S15" i="2"/>
  <c r="S29" i="2"/>
  <c r="S11" i="2"/>
  <c r="S16" i="2"/>
  <c r="S19" i="2"/>
  <c r="S21" i="2"/>
  <c r="S13" i="2"/>
  <c r="S18" i="2"/>
  <c r="S20" i="2"/>
  <c r="S10" i="2" l="1"/>
  <c r="S34" i="2" s="1"/>
  <c r="Q16" i="6" l="1"/>
  <c r="E8" i="11" s="1"/>
  <c r="I9" i="11"/>
  <c r="W14" i="17" l="1"/>
  <c r="G9" i="15" l="1"/>
  <c r="E9" i="15"/>
  <c r="I9" i="15" l="1"/>
  <c r="E9" i="8" l="1"/>
  <c r="E10" i="11" s="1"/>
  <c r="I10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I7" i="11" s="1"/>
  <c r="U12" i="5" l="1"/>
  <c r="K12" i="5" l="1"/>
  <c r="P45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E11" i="11"/>
  <c r="G7" i="11" l="1"/>
  <c r="G8" i="11"/>
  <c r="I8" i="11"/>
  <c r="I11" i="11" s="1"/>
  <c r="G10" i="11" l="1"/>
  <c r="G9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<sst xmlns="http://schemas.openxmlformats.org/spreadsheetml/2006/main" count="529" uniqueCount="240">
  <si>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</si>
  <si>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</si>
  <si>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</si>
  <si>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</si>
  <si>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</si>
  <si>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</si>
  <si>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</si>
  <si>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</si>
  <si>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</si>
  <si>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</si>
  <si>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</si>
  <si>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</si>
  <si>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</si>
  <si>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</si>
  <si>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</si>
  <si>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</si>
  <si>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</si>
  <si>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</si>
  <si>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</si>
  <si>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</si>
  <si>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</si>
  <si>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</si>
  <si>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</si>
  <si>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</si>
  <si>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</si>
  <si>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</si>
  <si>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</si>
  <si>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</si>
  <si>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</si>
  <si>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</si>
  <si>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</si>
  <si>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</si>
  <si>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</si>
  <si>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</si>
  <si>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</si>
  <si>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</si>
  <si>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</si>
  <si>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</si>
  <si>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</si>
  <si>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</si>
  <si>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</si>
  <si>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</si>
  <si>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</si>
  <si>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</si>
  <si>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</si>
  <si>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</si>
  <si>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</si>
  <si>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</si>
  <si>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</si>
  <si>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</si>
  <si>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</si>
  <si>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</si>
  <si>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</si>
  <si>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</si>
  <si>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</si>
  <si>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</si>
  <si>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</si>
  <si>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</si>
  <si>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</si>
  <si>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</si>
  <si>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</si>
  <si>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</si>
  <si>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</si>
  <si>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</si>
  <si>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</si>
  <si>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</si>
  <si>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</si>
  <si>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</si>
  <si>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</si>
  <si>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</si>
  <si>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</si>
  <si>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</si>
  <si>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</si>
  <si>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</si>
  <si>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</si>
  <si>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</si>
  <si>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</si>
  <si>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</si>
  <si>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</si>
  <si>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</si>
  <si>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</si>
  <si>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</si>
  <si>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</si>
  <si>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</si>
  <si>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</si>
  <si>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</si>
  <si>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</si>
  <si>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</si>
  <si>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</si>
  <si>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</si>
  <si>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</si>
  <si>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</si>
  <si>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</si>
  <si>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</si>
  <si>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</si>
  <si>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</si>
  <si>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</si>
  <si>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</si>
  <si>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</si>
  <si>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</si>
  <si>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</si>
  <si>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</si>
  <si>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</si>
  <si>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</si>
  <si>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</si>
  <si>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</si>
  <si>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</si>
  <si>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</si>
  <si>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</si>
  <si>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</si>
  <si>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</si>
  <si>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</si>
  <si>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</si>
  <si>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</si>
  <si>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</si>
  <si>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</si>
  <si>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</si>
  <si>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</si>
  <si>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</si>
  <si>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</si>
  <si>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</si>
  <si>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</si>
  <si>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</si>
  <si>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</si>
  <si>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</si>
  <si>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</si>
  <si>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</si>
  <si>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</si>
  <si>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</si>
  <si>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</si>
  <si>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</si>
  <si>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</si>
  <si>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</si>
  <si>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1401/08/17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</si>
  <si>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</si>
  <si>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</si>
  <si>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</si>
  <si>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</si>
  <si>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</si>
  <si>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</si>
  <si>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</si>
  <si>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</si>
  <si>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</si>
  <si>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</si>
  <si>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</si>
  <si>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</si>
  <si>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</si>
  <si>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</si>
  <si>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</si>
  <si>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</si>
  <si>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</si>
  <si>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</si>
  <si>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</si>
  <si>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</si>
  <si>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</si>
  <si>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</si>
  <si>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</si>
  <si>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</si>
  <si>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</si>
  <si>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</si>
  <si>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</si>
  <si>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</si>
  <si>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</si>
  <si>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</si>
  <si>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</si>
  <si>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</si>
  <si>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سینا جاری371452773001</t>
  </si>
  <si>
    <t>371-4-5277300-1</t>
  </si>
  <si>
    <t>جاری</t>
  </si>
  <si>
    <t>اسنادخزانه-م9بودجه99-020316 (اخزا909)</t>
  </si>
  <si>
    <t>1401/09/24</t>
  </si>
  <si>
    <t>1401/09/26</t>
  </si>
  <si>
    <t>منتهی به 1401/09/30</t>
  </si>
  <si>
    <t>1401/10/30</t>
  </si>
  <si>
    <t>1401/11/30</t>
  </si>
  <si>
    <t>برای ماه منتهی به 1401/11/30</t>
  </si>
  <si>
    <t>طی بهمن ماه</t>
  </si>
  <si>
    <t>از ابتدای سال مالی تا پایان بهمن ماه</t>
  </si>
  <si>
    <t>‫1401/11/30</t>
  </si>
  <si>
    <t>طی بهمن  ماه</t>
  </si>
  <si>
    <t>از ابتدای سال مالی تا بهمن ماه</t>
  </si>
  <si>
    <t>1399/07/16</t>
  </si>
  <si>
    <t>1402/03/16</t>
  </si>
  <si>
    <t>مرابحه عام دولت120-ش.خ040417 (اراد120)</t>
  </si>
  <si>
    <t>1404/04/17</t>
  </si>
  <si>
    <t>932,380</t>
  </si>
  <si>
    <t>1,019,725</t>
  </si>
  <si>
    <t>1,014,096</t>
  </si>
  <si>
    <t>918,520</t>
  </si>
  <si>
    <t>1,010,566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</si>
  <si>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</si>
  <si>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</si>
  <si>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</si>
  <si>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</si>
  <si>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</si>
  <si>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</si>
  <si>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</si>
  <si>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</si>
  <si>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</si>
  <si>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</si>
  <si>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</si>
  <si>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</si>
  <si>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</si>
  <si>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پاسارگاد 209.9012.15227268.27</t>
  </si>
  <si>
    <t>209-303-15227268-1</t>
  </si>
  <si>
    <t>209-303-15227268-2</t>
  </si>
  <si>
    <t>209-420-15227268-1</t>
  </si>
  <si>
    <t>209-420-15227268-2</t>
  </si>
  <si>
    <t>209-420-15227268-3</t>
  </si>
  <si>
    <t>209-420-15227268-4</t>
  </si>
  <si>
    <t>209-420-15227268-5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</si>
  <si>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</si>
  <si>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</si>
  <si>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</si>
  <si>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</si>
  <si>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</si>
  <si>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</si>
  <si>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</si>
  <si>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</si>
  <si>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</si>
  <si>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</si>
  <si>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</si>
  <si>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</si>
  <si>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</si>
  <si>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1401/11/11</t>
  </si>
  <si>
    <t>1401/11/18</t>
  </si>
  <si>
    <t>1401/10/27</t>
  </si>
  <si>
    <t>1401/11/01</t>
  </si>
  <si>
    <t>1401/11/03</t>
  </si>
  <si>
    <t>1401/11/05</t>
  </si>
  <si>
    <t>1401/11/1</t>
  </si>
  <si>
    <t>1401/09/08</t>
  </si>
  <si>
    <t>1401/09/28</t>
  </si>
  <si>
    <t>1401/09/30</t>
  </si>
  <si>
    <t>1401/10/03</t>
  </si>
  <si>
    <t>1401/10/04</t>
  </si>
  <si>
    <t>1401/10/05</t>
  </si>
  <si>
    <t>1401/10/13</t>
  </si>
  <si>
    <t>1401/10/15</t>
  </si>
  <si>
    <t>1401/11/08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</si>
</sst>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#,##0.000_);[Red]\(#,##0.000\)"/>
    <numFmt numFmtId="170" formatCode="_(* #,##0.0_);_(* \(#,##0.0\);_(* &quot;-&quot;??_);_(@_)"/>
    <numFmt numFmtId="171" formatCode="0.0%"/>
  </numFmts>
  <fonts count="6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71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4" fontId="46" fillId="0" borderId="1" xfId="0" applyNumberFormat="1" applyFont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4" fontId="0" fillId="0" borderId="0" xfId="0" applyNumberFormat="1"/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4" fontId="56" fillId="0" borderId="0" xfId="1" applyNumberFormat="1" applyFont="1" applyFill="1" applyAlignment="1">
      <alignment vertical="center"/>
    </xf>
    <xf numFmtId="164" fontId="56" fillId="0" borderId="0" xfId="1" applyNumberFormat="1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69" fontId="18" fillId="0" borderId="0" xfId="0" applyNumberFormat="1" applyFont="1" applyAlignment="1">
      <alignment horizontal="center" vertical="center" wrapText="1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 wrapText="1" shrinkToFit="1" readingOrder="2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 readingOrder="2"/>
    </xf>
    <xf numFmtId="164" fontId="8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4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4" fontId="45" fillId="0" borderId="0" xfId="1" applyNumberFormat="1" applyFont="1"/>
    <xf numFmtId="37" fontId="44" fillId="0" borderId="17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4" fontId="46" fillId="0" borderId="19" xfId="0" applyNumberFormat="1" applyFont="1" applyBorder="1" applyAlignment="1">
      <alignment horizontal="right" vertical="center" wrapText="1" shrinkToFit="1"/>
    </xf>
    <xf numFmtId="37" fontId="46" fillId="0" borderId="20" xfId="0" applyNumberFormat="1" applyFont="1" applyBorder="1" applyAlignment="1">
      <alignment horizontal="right" vertical="center" wrapText="1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4" fontId="46" fillId="0" borderId="21" xfId="0" applyNumberFormat="1" applyFont="1" applyBorder="1" applyAlignment="1">
      <alignment horizontal="right" vertical="center" wrapText="1" shrinkToFit="1"/>
    </xf>
    <xf numFmtId="164" fontId="20" fillId="0" borderId="0" xfId="1" applyNumberFormat="1" applyFont="1" applyBorder="1"/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2" fillId="0" borderId="0" xfId="0" applyFont="1"/>
    <xf numFmtId="164" fontId="12" fillId="0" borderId="0" xfId="1" applyNumberFormat="1" applyFont="1" applyFill="1"/>
    <xf numFmtId="164" fontId="22" fillId="0" borderId="0" xfId="1" applyNumberFormat="1" applyFont="1" applyFill="1"/>
    <xf numFmtId="164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37" fontId="46" fillId="0" borderId="22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164" fontId="46" fillId="0" borderId="23" xfId="0" applyNumberFormat="1" applyFont="1" applyBorder="1" applyAlignment="1">
      <alignment horizontal="right" vertical="center" wrapText="1" shrinkToFit="1"/>
    </xf>
    <xf numFmtId="37" fontId="32" fillId="0" borderId="16" xfId="0" applyNumberFormat="1" applyFont="1" applyBorder="1" applyAlignment="1">
      <alignment horizontal="right" vertical="center" wrapText="1"/>
    </xf>
    <xf numFmtId="3" fontId="46" fillId="0" borderId="1" xfId="0" applyNumberFormat="1" applyFont="1" applyBorder="1" applyAlignment="1">
      <alignment horizontal="right" vertical="center" wrapText="1" shrinkToFit="1"/>
    </xf>
    <xf numFmtId="170" fontId="10" fillId="0" borderId="0" xfId="1" applyNumberFormat="1" applyFont="1" applyFill="1" applyAlignment="1">
      <alignment vertical="center"/>
    </xf>
    <xf numFmtId="10" fontId="10" fillId="0" borderId="0" xfId="2" applyNumberFormat="1" applyFont="1" applyFill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70" fontId="20" fillId="0" borderId="0" xfId="1" applyNumberFormat="1" applyFont="1" applyFill="1" applyAlignment="1">
      <alignment horizontal="center" vertical="center"/>
    </xf>
    <xf numFmtId="171" fontId="10" fillId="0" borderId="0" xfId="2" applyNumberFormat="1" applyFont="1" applyFill="1" applyAlignment="1">
      <alignment horizontal="center" vertical="center"/>
    </xf>
    <xf numFmtId="164" fontId="20" fillId="0" borderId="0" xfId="1" applyNumberFormat="1" applyFont="1"/>
    <xf numFmtId="164" fontId="10" fillId="0" borderId="0" xfId="1" applyNumberFormat="1" applyFont="1"/>
    <xf numFmtId="37" fontId="44" fillId="0" borderId="15" xfId="0" applyNumberFormat="1" applyFont="1" applyBorder="1" applyAlignment="1">
      <alignment horizontal="center" vertical="center" wrapText="1"/>
    </xf>
    <xf numFmtId="164" fontId="45" fillId="0" borderId="0" xfId="1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12" fillId="0" borderId="2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19050</xdr:rowOff>
    </xdr:from>
    <xdr:to>
      <xdr:col>8</xdr:col>
      <xdr:colOff>573675</xdr:colOff>
      <xdr:row>35</xdr:row>
      <xdr:rowOff>209550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FEBE22-F1E7-45FA-8B4C-D6D095295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5925" y="676275"/>
          <a:ext cx="5450475" cy="7000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8</xdr:col>
      <xdr:colOff>590550</xdr:colOff>
      <xdr:row>36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96A34B-27DD-FC75-967E-05D66023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19050" y="38100"/>
          <a:ext cx="5467350" cy="764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N15" sqref="N15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80" t="s">
        <v>74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4"/>
      <c r="L24" s="34"/>
    </row>
    <row r="25" spans="1:13" ht="15" customHeight="1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34"/>
      <c r="L25" s="34"/>
    </row>
    <row r="26" spans="1:13" ht="15" customHeight="1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34"/>
      <c r="L26" s="34"/>
    </row>
    <row r="28" spans="1:13" ht="15" customHeight="1">
      <c r="A28" s="280" t="s">
        <v>172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</row>
    <row r="29" spans="1:13" ht="15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</row>
    <row r="30" spans="1:13" ht="15" customHeight="1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</row>
    <row r="31" spans="1:13" ht="15" customHeight="1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Normal="100" zoomScaleSheetLayoutView="100" workbookViewId="0">
      <selection activeCell="A3" sqref="A3:W3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81" t="s">
        <v>90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3" ht="31.5">
      <c r="A2" s="281" t="s">
        <v>51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</row>
    <row r="3" spans="1:23" ht="31.5">
      <c r="A3" s="281" t="s">
        <v>175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</row>
    <row r="4" spans="1:23" ht="31.5">
      <c r="A4" s="290" t="s">
        <v>25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</row>
    <row r="5" spans="1:23" ht="31.5">
      <c r="A5" s="290" t="s">
        <v>26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</row>
    <row r="7" spans="1:23" ht="36.75" customHeight="1" thickBot="1">
      <c r="A7" s="1"/>
      <c r="B7" s="2"/>
      <c r="C7" s="292" t="s">
        <v>173</v>
      </c>
      <c r="D7" s="292"/>
      <c r="E7" s="292"/>
      <c r="F7" s="292"/>
      <c r="G7" s="292"/>
      <c r="H7" s="3"/>
      <c r="I7" s="291" t="s">
        <v>7</v>
      </c>
      <c r="J7" s="291"/>
      <c r="K7" s="291"/>
      <c r="L7" s="291"/>
      <c r="M7" s="291"/>
      <c r="O7" s="293" t="s">
        <v>174</v>
      </c>
      <c r="P7" s="293"/>
      <c r="Q7" s="293"/>
      <c r="R7" s="293"/>
      <c r="S7" s="293"/>
      <c r="T7" s="293"/>
      <c r="U7" s="293"/>
      <c r="V7" s="293"/>
      <c r="W7" s="293"/>
    </row>
    <row r="8" spans="1:23" ht="29.25" customHeight="1">
      <c r="A8" s="282" t="s">
        <v>1</v>
      </c>
      <c r="B8" s="4"/>
      <c r="C8" s="288" t="s">
        <v>3</v>
      </c>
      <c r="D8" s="285"/>
      <c r="E8" s="288" t="s">
        <v>0</v>
      </c>
      <c r="F8" s="285"/>
      <c r="G8" s="294" t="s">
        <v>21</v>
      </c>
      <c r="H8" s="45"/>
      <c r="I8" s="284" t="s">
        <v>4</v>
      </c>
      <c r="J8" s="284"/>
      <c r="K8" s="47"/>
      <c r="L8" s="284" t="s">
        <v>5</v>
      </c>
      <c r="M8" s="284"/>
      <c r="O8" s="286" t="s">
        <v>3</v>
      </c>
      <c r="P8" s="285"/>
      <c r="Q8" s="294" t="s">
        <v>33</v>
      </c>
      <c r="R8" s="44"/>
      <c r="S8" s="286" t="s">
        <v>0</v>
      </c>
      <c r="T8" s="285"/>
      <c r="U8" s="294" t="s">
        <v>21</v>
      </c>
      <c r="V8" s="5"/>
      <c r="W8" s="296" t="s">
        <v>22</v>
      </c>
    </row>
    <row r="9" spans="1:23" ht="49.5" customHeight="1" thickBot="1">
      <c r="A9" s="283"/>
      <c r="B9" s="4"/>
      <c r="C9" s="287"/>
      <c r="D9" s="289"/>
      <c r="E9" s="287"/>
      <c r="F9" s="289"/>
      <c r="G9" s="295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87"/>
      <c r="P9" s="285"/>
      <c r="Q9" s="295"/>
      <c r="R9" s="44"/>
      <c r="S9" s="287"/>
      <c r="T9" s="285"/>
      <c r="U9" s="295"/>
      <c r="V9" s="5"/>
      <c r="W9" s="297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topLeftCell="D1" zoomScale="60" zoomScaleNormal="100" workbookViewId="0">
      <selection activeCell="M17" sqref="M17"/>
    </sheetView>
  </sheetViews>
  <sheetFormatPr defaultColWidth="9.140625" defaultRowHeight="30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24.42578125" style="103" bestFit="1" customWidth="1"/>
    <col min="16" max="16" width="0.5703125" style="103" customWidth="1"/>
    <col min="17" max="17" width="24.42578125" style="103" bestFit="1" customWidth="1"/>
    <col min="18" max="18" width="0.5703125" style="103" customWidth="1"/>
    <col min="19" max="19" width="14.42578125" style="103" bestFit="1" customWidth="1"/>
    <col min="20" max="20" width="27" style="103" bestFit="1" customWidth="1"/>
    <col min="21" max="21" width="0.5703125" style="103" customWidth="1"/>
    <col min="22" max="22" width="8" style="103" bestFit="1" customWidth="1"/>
    <col min="23" max="23" width="21.28515625" style="103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6.28515625" style="103" bestFit="1" customWidth="1"/>
    <col min="32" max="32" width="0.7109375" style="103" customWidth="1"/>
    <col min="33" max="33" width="16.5703125" style="103" customWidth="1"/>
    <col min="34" max="34" width="27" style="52" bestFit="1" customWidth="1"/>
    <col min="35" max="35" width="25.42578125" style="52" bestFit="1" customWidth="1"/>
    <col min="36" max="36" width="14.5703125" style="103" bestFit="1" customWidth="1"/>
    <col min="37" max="16384" width="9.140625" style="103"/>
  </cols>
  <sheetData>
    <row r="1" spans="1:36" s="7" customFormat="1">
      <c r="A1" s="298" t="s">
        <v>90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52"/>
      <c r="AI1" s="52"/>
    </row>
    <row r="2" spans="1:36" s="7" customFormat="1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52"/>
      <c r="AI2" s="52"/>
    </row>
    <row r="3" spans="1:36" s="7" customFormat="1">
      <c r="A3" s="298" t="str">
        <f>' سهام'!A3:W3</f>
        <v>برای ماه منتهی به 1401/11/30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52"/>
      <c r="AI3" s="52"/>
    </row>
    <row r="4" spans="1:36">
      <c r="A4" s="299" t="s">
        <v>67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</row>
    <row r="5" spans="1:3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300" t="s">
        <v>68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 t="s">
        <v>173</v>
      </c>
      <c r="N6" s="300"/>
      <c r="O6" s="300"/>
      <c r="P6" s="300"/>
      <c r="Q6" s="300"/>
      <c r="R6" s="104"/>
      <c r="S6" s="301" t="s">
        <v>7</v>
      </c>
      <c r="T6" s="301"/>
      <c r="U6" s="301"/>
      <c r="V6" s="301"/>
      <c r="W6" s="301"/>
      <c r="X6" s="106"/>
      <c r="Y6" s="300" t="s">
        <v>174</v>
      </c>
      <c r="Z6" s="300"/>
      <c r="AA6" s="300"/>
      <c r="AB6" s="300"/>
      <c r="AC6" s="300"/>
      <c r="AD6" s="300"/>
      <c r="AE6" s="300"/>
      <c r="AF6" s="300"/>
      <c r="AG6" s="300"/>
    </row>
    <row r="7" spans="1:36" ht="26.25" customHeight="1">
      <c r="A7" s="304" t="s">
        <v>69</v>
      </c>
      <c r="B7" s="199"/>
      <c r="C7" s="305" t="s">
        <v>70</v>
      </c>
      <c r="D7" s="199"/>
      <c r="E7" s="307" t="s">
        <v>75</v>
      </c>
      <c r="F7" s="199"/>
      <c r="G7" s="308" t="s">
        <v>71</v>
      </c>
      <c r="H7" s="199"/>
      <c r="I7" s="305" t="s">
        <v>23</v>
      </c>
      <c r="J7" s="199"/>
      <c r="K7" s="307" t="s">
        <v>72</v>
      </c>
      <c r="L7" s="105"/>
      <c r="M7" s="309" t="s">
        <v>3</v>
      </c>
      <c r="N7" s="308"/>
      <c r="O7" s="308" t="s">
        <v>0</v>
      </c>
      <c r="P7" s="308"/>
      <c r="Q7" s="302" t="s">
        <v>21</v>
      </c>
      <c r="R7" s="199"/>
      <c r="S7" s="298" t="s">
        <v>4</v>
      </c>
      <c r="T7" s="298"/>
      <c r="U7" s="106"/>
      <c r="V7" s="298" t="s">
        <v>5</v>
      </c>
      <c r="W7" s="298"/>
      <c r="X7" s="106"/>
      <c r="Y7" s="309" t="s">
        <v>3</v>
      </c>
      <c r="Z7" s="304"/>
      <c r="AA7" s="308" t="s">
        <v>73</v>
      </c>
      <c r="AB7" s="199"/>
      <c r="AC7" s="308" t="s">
        <v>0</v>
      </c>
      <c r="AD7" s="304"/>
      <c r="AE7" s="308" t="s">
        <v>21</v>
      </c>
      <c r="AF7" s="107"/>
      <c r="AG7" s="308" t="s">
        <v>22</v>
      </c>
    </row>
    <row r="8" spans="1:36" s="110" customFormat="1" ht="55.5" customHeight="1" thickBot="1">
      <c r="A8" s="300"/>
      <c r="B8" s="199"/>
      <c r="C8" s="306"/>
      <c r="D8" s="199"/>
      <c r="E8" s="306"/>
      <c r="F8" s="199"/>
      <c r="G8" s="300"/>
      <c r="H8" s="199"/>
      <c r="I8" s="306"/>
      <c r="J8" s="199"/>
      <c r="K8" s="306"/>
      <c r="L8" s="104"/>
      <c r="M8" s="310"/>
      <c r="N8" s="304"/>
      <c r="O8" s="300"/>
      <c r="P8" s="304"/>
      <c r="Q8" s="303"/>
      <c r="R8" s="199"/>
      <c r="S8" s="217" t="s">
        <v>3</v>
      </c>
      <c r="T8" s="217" t="s">
        <v>0</v>
      </c>
      <c r="U8" s="108"/>
      <c r="V8" s="217" t="s">
        <v>3</v>
      </c>
      <c r="W8" s="217" t="s">
        <v>50</v>
      </c>
      <c r="X8" s="108"/>
      <c r="Y8" s="310"/>
      <c r="Z8" s="304"/>
      <c r="AA8" s="300"/>
      <c r="AB8" s="199"/>
      <c r="AC8" s="300"/>
      <c r="AD8" s="304"/>
      <c r="AE8" s="300"/>
      <c r="AF8" s="107"/>
      <c r="AG8" s="300"/>
      <c r="AH8" s="52"/>
      <c r="AI8" s="52"/>
      <c r="AJ8" s="109"/>
    </row>
    <row r="9" spans="1:36" s="110" customFormat="1" ht="55.5" customHeight="1">
      <c r="A9" s="111" t="s">
        <v>169</v>
      </c>
      <c r="B9" s="199"/>
      <c r="C9" s="104" t="s">
        <v>96</v>
      </c>
      <c r="D9" s="199"/>
      <c r="E9" s="104" t="s">
        <v>96</v>
      </c>
      <c r="F9" s="199"/>
      <c r="G9" s="112" t="s">
        <v>181</v>
      </c>
      <c r="H9" s="112"/>
      <c r="I9" s="112" t="s">
        <v>182</v>
      </c>
      <c r="J9" s="199"/>
      <c r="K9" s="113">
        <v>1000000</v>
      </c>
      <c r="L9" s="104"/>
      <c r="M9" s="52">
        <v>10420</v>
      </c>
      <c r="N9" s="199"/>
      <c r="O9" s="52">
        <v>9380399871</v>
      </c>
      <c r="P9" s="199"/>
      <c r="Q9" s="52">
        <v>9492149638</v>
      </c>
      <c r="R9" s="199"/>
      <c r="S9" s="52">
        <v>0</v>
      </c>
      <c r="T9" s="52">
        <v>0</v>
      </c>
      <c r="U9" s="108"/>
      <c r="V9" s="52">
        <v>0</v>
      </c>
      <c r="W9" s="52">
        <v>0</v>
      </c>
      <c r="X9" s="108"/>
      <c r="Y9" s="52">
        <v>10420</v>
      </c>
      <c r="Z9" s="199"/>
      <c r="AA9" s="234" t="s">
        <v>185</v>
      </c>
      <c r="AB9" s="199"/>
      <c r="AC9" s="52">
        <v>9380399871</v>
      </c>
      <c r="AD9" s="52"/>
      <c r="AE9" s="52">
        <f>AC9+333238816</f>
        <v>9713638687</v>
      </c>
      <c r="AF9" s="107"/>
      <c r="AG9" s="236">
        <f>AE9/درآمدها!$J$5</f>
        <v>2.6475958083474614E-3</v>
      </c>
      <c r="AH9" s="52"/>
      <c r="AI9" s="52"/>
      <c r="AJ9" s="109"/>
    </row>
    <row r="10" spans="1:36" s="110" customFormat="1" ht="55.5" customHeight="1">
      <c r="A10" s="111" t="s">
        <v>108</v>
      </c>
      <c r="B10" s="199"/>
      <c r="C10" s="104" t="s">
        <v>96</v>
      </c>
      <c r="D10" s="199"/>
      <c r="E10" s="104" t="s">
        <v>96</v>
      </c>
      <c r="F10" s="199"/>
      <c r="G10" s="112" t="s">
        <v>109</v>
      </c>
      <c r="H10" s="42"/>
      <c r="I10" s="112" t="s">
        <v>110</v>
      </c>
      <c r="J10" s="199"/>
      <c r="K10" s="113">
        <v>1000000</v>
      </c>
      <c r="L10" s="104"/>
      <c r="M10" s="52">
        <v>200000</v>
      </c>
      <c r="N10" s="230">
        <v>200036250000</v>
      </c>
      <c r="O10" s="52">
        <v>200036250000</v>
      </c>
      <c r="P10" s="52"/>
      <c r="Q10" s="52">
        <f>O10+3388272622</f>
        <v>203424522622</v>
      </c>
      <c r="R10" s="52"/>
      <c r="S10" s="52">
        <v>0</v>
      </c>
      <c r="T10" s="52">
        <v>0</v>
      </c>
      <c r="U10" s="52"/>
      <c r="V10" s="52">
        <v>0</v>
      </c>
      <c r="W10" s="52">
        <v>0</v>
      </c>
      <c r="X10" s="52"/>
      <c r="Y10" s="52">
        <v>200000</v>
      </c>
      <c r="Z10" s="52"/>
      <c r="AA10" s="234" t="s">
        <v>186</v>
      </c>
      <c r="AB10" s="52"/>
      <c r="AC10" s="52">
        <v>200036250000</v>
      </c>
      <c r="AD10" s="52"/>
      <c r="AE10" s="52">
        <f>AC10+3871784970</f>
        <v>203908034970</v>
      </c>
      <c r="AF10" s="233"/>
      <c r="AG10" s="236">
        <f>AE10/درآمدها!$J$5</f>
        <v>5.5578149040838375E-2</v>
      </c>
      <c r="AH10" s="52"/>
      <c r="AI10" s="52"/>
      <c r="AJ10" s="109"/>
    </row>
    <row r="11" spans="1:36" s="110" customFormat="1" ht="55.5" customHeight="1">
      <c r="A11" s="111" t="s">
        <v>122</v>
      </c>
      <c r="B11" s="199"/>
      <c r="C11" s="112" t="s">
        <v>96</v>
      </c>
      <c r="D11" s="42"/>
      <c r="E11" s="112" t="s">
        <v>96</v>
      </c>
      <c r="F11" s="42"/>
      <c r="G11" s="112" t="s">
        <v>123</v>
      </c>
      <c r="H11" s="42"/>
      <c r="I11" s="112" t="s">
        <v>124</v>
      </c>
      <c r="J11" s="112"/>
      <c r="K11" s="113">
        <v>1000000</v>
      </c>
      <c r="L11" s="104"/>
      <c r="M11" s="52">
        <v>550000</v>
      </c>
      <c r="N11" s="231"/>
      <c r="O11" s="52">
        <v>550000000000</v>
      </c>
      <c r="P11" s="52"/>
      <c r="Q11" s="52">
        <f>O11+5647320667</f>
        <v>555647320667</v>
      </c>
      <c r="R11" s="52"/>
      <c r="S11" s="52">
        <v>0</v>
      </c>
      <c r="T11" s="52">
        <v>0</v>
      </c>
      <c r="U11" s="52"/>
      <c r="V11" s="52">
        <v>0</v>
      </c>
      <c r="W11" s="52">
        <v>0</v>
      </c>
      <c r="X11" s="52"/>
      <c r="Y11" s="52">
        <v>550000</v>
      </c>
      <c r="Z11" s="52"/>
      <c r="AA11" s="234" t="s">
        <v>187</v>
      </c>
      <c r="AB11" s="52"/>
      <c r="AC11" s="52">
        <v>550000000000</v>
      </c>
      <c r="AD11" s="52"/>
      <c r="AE11" s="52">
        <f>AC11+7651707305</f>
        <v>557651707305</v>
      </c>
      <c r="AF11" s="235"/>
      <c r="AG11" s="236">
        <f>AE11/درآمدها!$J$5</f>
        <v>0.15199621587268572</v>
      </c>
      <c r="AH11" s="52"/>
      <c r="AI11" s="52"/>
      <c r="AJ11" s="109"/>
    </row>
    <row r="12" spans="1:36" s="110" customFormat="1" ht="55.5" customHeight="1">
      <c r="A12" s="111" t="s">
        <v>183</v>
      </c>
      <c r="B12" s="199"/>
      <c r="C12" s="104" t="s">
        <v>96</v>
      </c>
      <c r="D12" s="199"/>
      <c r="E12" s="104" t="s">
        <v>96</v>
      </c>
      <c r="F12" s="199"/>
      <c r="G12" s="112" t="s">
        <v>133</v>
      </c>
      <c r="H12" s="42"/>
      <c r="I12" s="112" t="s">
        <v>184</v>
      </c>
      <c r="J12" s="199"/>
      <c r="K12" s="113">
        <v>1000000</v>
      </c>
      <c r="L12" s="104"/>
      <c r="M12" s="52">
        <v>0</v>
      </c>
      <c r="N12" s="230"/>
      <c r="O12" s="52">
        <v>0</v>
      </c>
      <c r="P12" s="52"/>
      <c r="Q12" s="52">
        <v>0</v>
      </c>
      <c r="R12" s="52"/>
      <c r="S12" s="52">
        <v>25000</v>
      </c>
      <c r="T12" s="52">
        <v>22963000000</v>
      </c>
      <c r="U12" s="52"/>
      <c r="V12" s="52">
        <v>0</v>
      </c>
      <c r="W12" s="52">
        <v>0</v>
      </c>
      <c r="X12" s="52"/>
      <c r="Y12" s="52">
        <v>25000</v>
      </c>
      <c r="Z12" s="52"/>
      <c r="AA12" s="234" t="s">
        <v>188</v>
      </c>
      <c r="AB12" s="52"/>
      <c r="AC12" s="52">
        <v>22963000000</v>
      </c>
      <c r="AD12" s="52"/>
      <c r="AE12" s="52">
        <f>AC12-4162043</f>
        <v>22958837957</v>
      </c>
      <c r="AF12" s="233"/>
      <c r="AG12" s="236">
        <f>AE12/درآمدها!$J$5</f>
        <v>6.2577706561015916E-3</v>
      </c>
      <c r="AH12" s="52"/>
      <c r="AI12" s="52"/>
      <c r="AJ12" s="109"/>
    </row>
    <row r="13" spans="1:36" s="110" customFormat="1" ht="55.5" customHeight="1" thickBot="1">
      <c r="A13" s="260" t="s">
        <v>135</v>
      </c>
      <c r="C13" s="104" t="s">
        <v>96</v>
      </c>
      <c r="E13" s="104" t="s">
        <v>96</v>
      </c>
      <c r="G13" s="112" t="s">
        <v>137</v>
      </c>
      <c r="H13" s="112"/>
      <c r="I13" s="112" t="s">
        <v>138</v>
      </c>
      <c r="K13" s="113">
        <v>1000000</v>
      </c>
      <c r="M13" s="52">
        <v>40000</v>
      </c>
      <c r="O13" s="52">
        <v>40000000000</v>
      </c>
      <c r="Q13" s="52">
        <f>O13+271259512</f>
        <v>40271259512</v>
      </c>
      <c r="S13" s="52">
        <v>60000</v>
      </c>
      <c r="T13" s="52">
        <v>100598141408</v>
      </c>
      <c r="V13" s="52">
        <v>0</v>
      </c>
      <c r="W13" s="52">
        <v>0</v>
      </c>
      <c r="Y13" s="52">
        <v>100000</v>
      </c>
      <c r="AA13" s="234" t="s">
        <v>189</v>
      </c>
      <c r="AC13" s="52">
        <v>100598141408</v>
      </c>
      <c r="AE13" s="52">
        <f>AC13+440142084</f>
        <v>101038283492</v>
      </c>
      <c r="AG13" s="236">
        <f>AE13/درآمدها!$J$5</f>
        <v>2.7539477684511253E-2</v>
      </c>
      <c r="AH13" s="52"/>
      <c r="AI13" s="52"/>
      <c r="AJ13" s="109"/>
    </row>
    <row r="14" spans="1:36" s="117" customFormat="1" ht="32.25" thickBot="1">
      <c r="A14" s="1" t="s">
        <v>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232"/>
      <c r="N14" s="232"/>
      <c r="O14" s="91">
        <f>SUM(O9:O13)</f>
        <v>799416649871</v>
      </c>
      <c r="P14" s="103"/>
      <c r="Q14" s="91">
        <f>SUM(Q9:Q13)</f>
        <v>808835252439</v>
      </c>
      <c r="R14" s="103"/>
      <c r="S14" s="103"/>
      <c r="T14" s="91">
        <f>SUM(T9:T13)</f>
        <v>123561141408</v>
      </c>
      <c r="U14" s="103"/>
      <c r="V14" s="103"/>
      <c r="W14" s="91">
        <f>SUM(W11:W11)</f>
        <v>0</v>
      </c>
      <c r="X14" s="103"/>
      <c r="Y14" s="103"/>
      <c r="Z14" s="103"/>
      <c r="AA14" s="103"/>
      <c r="AB14" s="103"/>
      <c r="AC14" s="91">
        <f>SUM(AC9:AC13)</f>
        <v>882977791279</v>
      </c>
      <c r="AD14" s="103"/>
      <c r="AE14" s="91">
        <f>SUM(AE9:AE13)</f>
        <v>895270502411</v>
      </c>
      <c r="AF14" s="103"/>
      <c r="AG14" s="116">
        <f>SUM(AG9:AG13)</f>
        <v>0.24401920906248439</v>
      </c>
      <c r="AH14" s="52"/>
      <c r="AI14" s="52"/>
      <c r="AJ14" s="109"/>
    </row>
    <row r="15" spans="1:36" s="118" customFormat="1" ht="32.25" thickTop="1">
      <c r="M15" s="103"/>
      <c r="N15" s="103"/>
      <c r="P15" s="103"/>
      <c r="R15" s="103"/>
      <c r="S15" s="103"/>
      <c r="U15" s="103"/>
      <c r="V15" s="103"/>
      <c r="X15" s="103"/>
      <c r="Y15" s="103"/>
      <c r="Z15" s="103"/>
      <c r="AA15" s="103"/>
      <c r="AB15" s="103"/>
      <c r="AD15" s="103"/>
      <c r="AF15" s="103"/>
      <c r="AH15" s="52"/>
      <c r="AI15" s="52"/>
    </row>
    <row r="16" spans="1:36" s="52" customFormat="1"/>
    <row r="17" spans="1:33" s="52" customFormat="1">
      <c r="AG17" s="114"/>
    </row>
    <row r="18" spans="1:33" s="52" customFormat="1">
      <c r="G18" s="219"/>
      <c r="T18" s="135"/>
      <c r="AG18" s="114"/>
    </row>
    <row r="19" spans="1:33" s="52" customFormat="1">
      <c r="A19" s="111"/>
      <c r="AG19" s="114"/>
    </row>
    <row r="20" spans="1:33" s="52" customFormat="1">
      <c r="A20" s="111"/>
      <c r="AG20" s="119"/>
    </row>
    <row r="21" spans="1:33" s="52" customFormat="1">
      <c r="A21" s="111"/>
    </row>
    <row r="22" spans="1:33" s="52" customFormat="1"/>
    <row r="23" spans="1:33" s="52" customFormat="1"/>
    <row r="24" spans="1:33" s="52" customFormat="1"/>
    <row r="25" spans="1:33" s="52" customFormat="1"/>
    <row r="26" spans="1:33" s="52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zoomScale="80" zoomScaleNormal="56" zoomScaleSheetLayoutView="80" workbookViewId="0">
      <selection activeCell="N9" sqref="N9:P11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5.140625" style="102" bestFit="1" customWidth="1"/>
    <col min="16" max="16" width="14.85546875" bestFit="1" customWidth="1"/>
  </cols>
  <sheetData>
    <row r="1" spans="1:33" s="7" customFormat="1" ht="24.75">
      <c r="A1" s="298" t="s">
        <v>90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298" t="str">
        <f>' سهام'!A3:W3</f>
        <v>برای ماه منتهی به 1401/11/30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11" t="s">
        <v>106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94"/>
      <c r="O5" s="101"/>
      <c r="P5" s="95"/>
    </row>
    <row r="6" spans="1:33" s="93" customFormat="1" ht="22.5">
      <c r="A6" s="311" t="s">
        <v>117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94"/>
      <c r="O6" s="101"/>
      <c r="P6" s="95"/>
    </row>
    <row r="7" spans="1:33" s="93" customFormat="1" ht="47.1" customHeight="1" thickBot="1">
      <c r="A7" s="96"/>
    </row>
    <row r="8" spans="1:33" ht="42">
      <c r="A8" s="239" t="s">
        <v>100</v>
      </c>
      <c r="B8" s="98"/>
      <c r="C8" s="240" t="s">
        <v>101</v>
      </c>
      <c r="D8" s="98"/>
      <c r="E8" s="240" t="s">
        <v>107</v>
      </c>
      <c r="F8" s="98"/>
      <c r="G8" s="240" t="s">
        <v>102</v>
      </c>
      <c r="H8" s="98"/>
      <c r="I8" s="276" t="s">
        <v>103</v>
      </c>
      <c r="J8" s="98"/>
      <c r="K8" s="240" t="s">
        <v>104</v>
      </c>
      <c r="L8" s="98"/>
      <c r="M8" s="241" t="s">
        <v>105</v>
      </c>
      <c r="N8" s="93"/>
      <c r="O8" s="93"/>
      <c r="P8" s="93"/>
      <c r="Q8" s="93"/>
    </row>
    <row r="9" spans="1:33" ht="112.5" customHeight="1">
      <c r="A9" s="246" t="s">
        <v>111</v>
      </c>
      <c r="B9" s="242"/>
      <c r="C9" s="247">
        <v>200000</v>
      </c>
      <c r="D9" s="242"/>
      <c r="E9" s="247">
        <v>1003370</v>
      </c>
      <c r="F9" s="242"/>
      <c r="G9" s="248">
        <v>1019725</v>
      </c>
      <c r="H9" s="242"/>
      <c r="I9" s="264">
        <f>(G9/E9)-1</f>
        <v>1.6300068768251075E-2</v>
      </c>
      <c r="J9" s="242"/>
      <c r="K9" s="247">
        <f>اوراق!AE10</f>
        <v>203908034970</v>
      </c>
      <c r="L9" s="196"/>
      <c r="M9" s="249" t="s">
        <v>121</v>
      </c>
      <c r="N9" s="277"/>
      <c r="O9" s="278"/>
      <c r="P9" s="93"/>
      <c r="Q9" s="93"/>
    </row>
    <row r="10" spans="1:33" ht="112.5" customHeight="1">
      <c r="A10" s="261" t="s">
        <v>132</v>
      </c>
      <c r="B10" s="242"/>
      <c r="C10" s="262">
        <v>550000</v>
      </c>
      <c r="D10" s="242"/>
      <c r="E10" s="262">
        <v>1000000</v>
      </c>
      <c r="F10" s="242"/>
      <c r="G10" s="263">
        <v>1014096</v>
      </c>
      <c r="H10" s="242"/>
      <c r="I10" s="264">
        <f>(G10/E10)-1</f>
        <v>1.4096000000000108E-2</v>
      </c>
      <c r="J10" s="242"/>
      <c r="K10" s="262">
        <f>اوراق!AE11</f>
        <v>557651707305</v>
      </c>
      <c r="L10" s="196"/>
      <c r="M10" s="265" t="s">
        <v>121</v>
      </c>
      <c r="N10" s="277"/>
      <c r="O10" s="278"/>
      <c r="P10" s="93"/>
      <c r="Q10" s="93"/>
    </row>
    <row r="11" spans="1:33" ht="113.25" thickBot="1">
      <c r="A11" s="266" t="s">
        <v>139</v>
      </c>
      <c r="B11" s="243"/>
      <c r="C11" s="99">
        <v>100000</v>
      </c>
      <c r="D11" s="243"/>
      <c r="E11" s="99">
        <v>1009966</v>
      </c>
      <c r="F11" s="243"/>
      <c r="G11" s="267">
        <v>1010566</v>
      </c>
      <c r="H11" s="243"/>
      <c r="I11" s="264">
        <f>(G11/E11)-1</f>
        <v>5.9407940465328046E-4</v>
      </c>
      <c r="J11" s="243"/>
      <c r="K11" s="262">
        <f>اوراق!AE13</f>
        <v>101038283492</v>
      </c>
      <c r="L11" s="244"/>
      <c r="M11" s="245" t="s">
        <v>121</v>
      </c>
      <c r="N11" s="277"/>
      <c r="O11" s="278"/>
      <c r="P11" s="238"/>
      <c r="Q11" s="93"/>
    </row>
    <row r="12" spans="1:33" ht="22.5">
      <c r="L12" s="196"/>
    </row>
    <row r="15" spans="1:33" ht="22.5">
      <c r="G15" s="237"/>
      <c r="N15" s="94"/>
    </row>
    <row r="16" spans="1:33" ht="22.5">
      <c r="E16" s="247"/>
      <c r="N16" s="94"/>
    </row>
    <row r="17" spans="11:14" ht="22.5">
      <c r="N17" s="94"/>
    </row>
    <row r="19" spans="11:14">
      <c r="K19" s="214"/>
      <c r="M19" s="135"/>
    </row>
    <row r="20" spans="11:14">
      <c r="K20" s="214"/>
    </row>
    <row r="21" spans="11:14">
      <c r="M21" s="214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2"/>
  <sheetViews>
    <sheetView rightToLeft="1" view="pageBreakPreview" topLeftCell="A16" zoomScaleNormal="100" zoomScaleSheetLayoutView="100" workbookViewId="0">
      <selection activeCell="I9" sqref="I9"/>
    </sheetView>
  </sheetViews>
  <sheetFormatPr defaultColWidth="9.140625" defaultRowHeight="15"/>
  <cols>
    <col min="1" max="1" width="39.140625" style="120" bestFit="1" customWidth="1"/>
    <col min="2" max="2" width="0.7109375" style="120" customWidth="1"/>
    <col min="3" max="3" width="24.28515625" style="120" customWidth="1"/>
    <col min="4" max="4" width="0.7109375" style="120" customWidth="1"/>
    <col min="5" max="5" width="17" style="120" customWidth="1"/>
    <col min="6" max="6" width="0.7109375" style="120" customWidth="1"/>
    <col min="7" max="7" width="15.85546875" style="120" bestFit="1" customWidth="1"/>
    <col min="8" max="8" width="0.7109375" style="120" customWidth="1"/>
    <col min="9" max="9" width="9.85546875" style="120" customWidth="1"/>
    <col min="10" max="10" width="0.5703125" style="120" customWidth="1"/>
    <col min="11" max="11" width="21.28515625" style="140" customWidth="1"/>
    <col min="12" max="12" width="0.7109375" style="120" customWidth="1"/>
    <col min="13" max="13" width="21.85546875" style="120" customWidth="1"/>
    <col min="14" max="14" width="0.42578125" style="120" customWidth="1"/>
    <col min="15" max="15" width="22.140625" style="120" customWidth="1"/>
    <col min="16" max="16" width="0.42578125" style="120" customWidth="1"/>
    <col min="17" max="17" width="20.140625" style="120" bestFit="1" customWidth="1"/>
    <col min="18" max="18" width="0.5703125" style="120" customWidth="1"/>
    <col min="19" max="19" width="12.140625" style="120" customWidth="1"/>
    <col min="20" max="20" width="13.42578125" style="120" bestFit="1" customWidth="1"/>
    <col min="21" max="21" width="12.28515625" style="120" bestFit="1" customWidth="1"/>
    <col min="22" max="16384" width="9.140625" style="120"/>
  </cols>
  <sheetData>
    <row r="1" spans="1:23" ht="18.75">
      <c r="A1" s="317" t="s">
        <v>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3" ht="18.75">
      <c r="A2" s="317" t="s">
        <v>51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3" ht="18.75">
      <c r="A3" s="317" t="str">
        <f>' سهام'!A3:W3</f>
        <v>برای ماه منتهی به 1401/11/30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1:23" ht="18.75">
      <c r="A4" s="320" t="s">
        <v>52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</row>
    <row r="5" spans="1:23" ht="18.75" thickBot="1">
      <c r="A5" s="10"/>
      <c r="B5" s="10"/>
      <c r="C5" s="121"/>
      <c r="D5" s="121"/>
      <c r="E5" s="121"/>
      <c r="F5" s="121"/>
      <c r="G5" s="121"/>
      <c r="H5" s="121"/>
      <c r="I5" s="121"/>
      <c r="J5" s="121"/>
      <c r="K5" s="122"/>
      <c r="L5" s="121"/>
      <c r="M5" s="121"/>
      <c r="N5" s="121"/>
      <c r="O5" s="121"/>
      <c r="P5" s="121"/>
      <c r="Q5" s="121"/>
      <c r="R5" s="121"/>
      <c r="S5" s="121"/>
    </row>
    <row r="6" spans="1:23" ht="18.75" customHeight="1" thickBot="1">
      <c r="A6" s="123"/>
      <c r="B6" s="10"/>
      <c r="C6" s="315" t="s">
        <v>11</v>
      </c>
      <c r="D6" s="315"/>
      <c r="E6" s="315"/>
      <c r="F6" s="315"/>
      <c r="G6" s="315"/>
      <c r="H6" s="315"/>
      <c r="I6" s="315"/>
      <c r="J6" s="124"/>
      <c r="K6" s="125" t="s">
        <v>173</v>
      </c>
      <c r="L6" s="126"/>
      <c r="M6" s="316" t="s">
        <v>7</v>
      </c>
      <c r="N6" s="316"/>
      <c r="O6" s="316"/>
      <c r="P6" s="224"/>
      <c r="Q6" s="321" t="s">
        <v>174</v>
      </c>
      <c r="R6" s="321"/>
      <c r="S6" s="321"/>
    </row>
    <row r="7" spans="1:23" ht="24" customHeight="1">
      <c r="A7" s="324" t="s">
        <v>8</v>
      </c>
      <c r="B7" s="127"/>
      <c r="C7" s="328" t="s">
        <v>9</v>
      </c>
      <c r="D7" s="127"/>
      <c r="E7" s="328" t="s">
        <v>10</v>
      </c>
      <c r="F7" s="127"/>
      <c r="G7" s="328" t="s">
        <v>34</v>
      </c>
      <c r="H7" s="127"/>
      <c r="I7" s="328" t="s">
        <v>88</v>
      </c>
      <c r="J7" s="324"/>
      <c r="K7" s="326" t="s">
        <v>6</v>
      </c>
      <c r="L7" s="127"/>
      <c r="M7" s="313" t="s">
        <v>36</v>
      </c>
      <c r="N7" s="11"/>
      <c r="O7" s="313" t="s">
        <v>37</v>
      </c>
      <c r="P7" s="10"/>
      <c r="Q7" s="322" t="s">
        <v>6</v>
      </c>
      <c r="R7" s="324"/>
      <c r="S7" s="318" t="s">
        <v>22</v>
      </c>
    </row>
    <row r="8" spans="1:23" ht="18.75" thickBot="1">
      <c r="A8" s="325"/>
      <c r="B8" s="127"/>
      <c r="C8" s="319"/>
      <c r="D8" s="128"/>
      <c r="E8" s="319"/>
      <c r="F8" s="128"/>
      <c r="G8" s="319"/>
      <c r="H8" s="128"/>
      <c r="I8" s="319"/>
      <c r="J8" s="324"/>
      <c r="K8" s="327"/>
      <c r="L8" s="127"/>
      <c r="M8" s="314"/>
      <c r="N8" s="10"/>
      <c r="O8" s="314"/>
      <c r="P8" s="10"/>
      <c r="Q8" s="323"/>
      <c r="R8" s="324"/>
      <c r="S8" s="319"/>
    </row>
    <row r="9" spans="1:23" s="10" customFormat="1" ht="18">
      <c r="A9" s="129" t="s">
        <v>192</v>
      </c>
      <c r="C9" s="130" t="s">
        <v>204</v>
      </c>
      <c r="E9" s="131" t="s">
        <v>113</v>
      </c>
      <c r="G9" s="130" t="s">
        <v>224</v>
      </c>
      <c r="I9" s="272">
        <v>26.5</v>
      </c>
      <c r="J9" s="133"/>
      <c r="K9" s="133">
        <v>0</v>
      </c>
      <c r="L9" s="133"/>
      <c r="M9" s="132">
        <v>14000000000</v>
      </c>
      <c r="N9" s="133">
        <v>0</v>
      </c>
      <c r="O9" s="132">
        <v>0</v>
      </c>
      <c r="P9" s="133"/>
      <c r="Q9" s="133">
        <f>K9+M9-O9</f>
        <v>14000000000</v>
      </c>
      <c r="S9" s="134">
        <f>Q9/درآمدها!$J$5</f>
        <v>3.8159069439623328E-3</v>
      </c>
      <c r="T9" s="135"/>
      <c r="U9" s="135"/>
      <c r="V9" s="135"/>
      <c r="W9" s="136"/>
    </row>
    <row r="10" spans="1:23" s="10" customFormat="1" ht="18">
      <c r="A10" s="129" t="s">
        <v>193</v>
      </c>
      <c r="C10" s="130" t="s">
        <v>205</v>
      </c>
      <c r="E10" s="131" t="s">
        <v>113</v>
      </c>
      <c r="G10" s="130" t="s">
        <v>225</v>
      </c>
      <c r="I10" s="272">
        <v>26.5</v>
      </c>
      <c r="J10" s="133"/>
      <c r="K10" s="133">
        <v>0</v>
      </c>
      <c r="L10" s="133"/>
      <c r="M10" s="132">
        <v>16378000000</v>
      </c>
      <c r="N10" s="133">
        <v>0</v>
      </c>
      <c r="O10" s="132">
        <v>0</v>
      </c>
      <c r="P10" s="133"/>
      <c r="Q10" s="133">
        <f t="shared" ref="Q10:Q33" si="0">K10+M10-O10</f>
        <v>16378000000</v>
      </c>
      <c r="S10" s="134">
        <f>Q10/درآمدها!$J$5</f>
        <v>4.4640659948725061E-3</v>
      </c>
      <c r="T10" s="135"/>
      <c r="U10" s="135"/>
      <c r="V10" s="135"/>
      <c r="W10" s="136"/>
    </row>
    <row r="11" spans="1:23" s="10" customFormat="1" ht="18">
      <c r="A11" s="129" t="s">
        <v>194</v>
      </c>
      <c r="C11" s="130" t="s">
        <v>206</v>
      </c>
      <c r="E11" s="131" t="s">
        <v>113</v>
      </c>
      <c r="G11" s="130" t="s">
        <v>226</v>
      </c>
      <c r="I11" s="132">
        <v>25</v>
      </c>
      <c r="J11" s="133"/>
      <c r="K11" s="133">
        <v>81000000000</v>
      </c>
      <c r="L11" s="133"/>
      <c r="M11" s="132">
        <v>0</v>
      </c>
      <c r="N11" s="133">
        <v>3700000000</v>
      </c>
      <c r="O11" s="132">
        <v>0</v>
      </c>
      <c r="P11" s="133"/>
      <c r="Q11" s="133">
        <f t="shared" si="0"/>
        <v>81000000000</v>
      </c>
      <c r="S11" s="134">
        <f>Q11/درآمدها!$J$5</f>
        <v>2.207774731863921E-2</v>
      </c>
      <c r="T11" s="135"/>
      <c r="U11" s="135"/>
      <c r="V11" s="135"/>
      <c r="W11" s="136"/>
    </row>
    <row r="12" spans="1:23" s="10" customFormat="1" ht="19.5" customHeight="1">
      <c r="A12" s="129" t="s">
        <v>195</v>
      </c>
      <c r="C12" s="130" t="s">
        <v>207</v>
      </c>
      <c r="E12" s="131" t="s">
        <v>113</v>
      </c>
      <c r="G12" s="130" t="s">
        <v>227</v>
      </c>
      <c r="I12" s="132">
        <v>25</v>
      </c>
      <c r="J12" s="133"/>
      <c r="K12" s="133">
        <v>0</v>
      </c>
      <c r="L12" s="133"/>
      <c r="M12" s="132">
        <v>14284000000</v>
      </c>
      <c r="N12" s="133">
        <v>9918000000</v>
      </c>
      <c r="O12" s="132">
        <v>0</v>
      </c>
      <c r="P12" s="133"/>
      <c r="Q12" s="133">
        <f t="shared" si="0"/>
        <v>14284000000</v>
      </c>
      <c r="S12" s="134">
        <f>Q12/درآمدها!$J$5</f>
        <v>3.8933153419684259E-3</v>
      </c>
      <c r="T12" s="135"/>
      <c r="U12" s="136"/>
      <c r="W12" s="136"/>
    </row>
    <row r="13" spans="1:23" s="10" customFormat="1" ht="18">
      <c r="A13" s="129" t="s">
        <v>196</v>
      </c>
      <c r="C13" s="130" t="s">
        <v>208</v>
      </c>
      <c r="E13" s="131" t="s">
        <v>113</v>
      </c>
      <c r="G13" s="130" t="s">
        <v>228</v>
      </c>
      <c r="I13" s="132">
        <v>26</v>
      </c>
      <c r="J13" s="133"/>
      <c r="K13" s="133">
        <v>0</v>
      </c>
      <c r="L13" s="133"/>
      <c r="M13" s="132">
        <v>22000000000</v>
      </c>
      <c r="N13" s="133">
        <v>0</v>
      </c>
      <c r="O13" s="132">
        <v>0</v>
      </c>
      <c r="P13" s="133"/>
      <c r="Q13" s="133">
        <f t="shared" si="0"/>
        <v>22000000000</v>
      </c>
      <c r="S13" s="134">
        <f>Q13/درآمدها!$J$5</f>
        <v>5.9964251976550942E-3</v>
      </c>
      <c r="T13" s="135"/>
      <c r="U13" s="135"/>
      <c r="V13" s="135"/>
      <c r="W13" s="136"/>
    </row>
    <row r="14" spans="1:23" s="10" customFormat="1" ht="18">
      <c r="A14" s="129" t="s">
        <v>197</v>
      </c>
      <c r="C14" s="130" t="s">
        <v>209</v>
      </c>
      <c r="E14" s="131" t="s">
        <v>113</v>
      </c>
      <c r="G14" s="130" t="s">
        <v>229</v>
      </c>
      <c r="I14" s="132">
        <v>26</v>
      </c>
      <c r="J14" s="133"/>
      <c r="K14" s="133">
        <v>0</v>
      </c>
      <c r="L14" s="133"/>
      <c r="M14" s="132">
        <v>13353000000</v>
      </c>
      <c r="N14" s="133">
        <v>15000000000</v>
      </c>
      <c r="O14" s="132">
        <v>0</v>
      </c>
      <c r="P14" s="133"/>
      <c r="Q14" s="133">
        <f t="shared" si="0"/>
        <v>13353000000</v>
      </c>
      <c r="S14" s="134">
        <f>Q14/درآمدها!$J$5</f>
        <v>3.6395575301949308E-3</v>
      </c>
      <c r="T14" s="135"/>
      <c r="U14" s="136"/>
      <c r="V14" s="135"/>
      <c r="W14" s="136"/>
    </row>
    <row r="15" spans="1:23" s="10" customFormat="1" ht="18">
      <c r="A15" s="129" t="s">
        <v>198</v>
      </c>
      <c r="C15" s="130" t="s">
        <v>210</v>
      </c>
      <c r="E15" s="131" t="s">
        <v>113</v>
      </c>
      <c r="G15" s="130" t="s">
        <v>230</v>
      </c>
      <c r="I15" s="272">
        <v>26.5</v>
      </c>
      <c r="J15" s="133"/>
      <c r="K15" s="133">
        <v>0</v>
      </c>
      <c r="L15" s="133"/>
      <c r="M15" s="132">
        <v>1000000000000</v>
      </c>
      <c r="N15" s="133">
        <v>64000000000</v>
      </c>
      <c r="O15" s="132">
        <v>0</v>
      </c>
      <c r="P15" s="133"/>
      <c r="Q15" s="133">
        <f t="shared" si="0"/>
        <v>1000000000000</v>
      </c>
      <c r="S15" s="134">
        <f>Q15/درآمدها!$J$5</f>
        <v>0.27256478171159521</v>
      </c>
      <c r="T15" s="135"/>
      <c r="U15" s="136"/>
      <c r="V15" s="135"/>
      <c r="W15" s="136"/>
    </row>
    <row r="16" spans="1:23" s="10" customFormat="1" ht="18">
      <c r="A16" s="129" t="s">
        <v>140</v>
      </c>
      <c r="C16" s="130" t="s">
        <v>143</v>
      </c>
      <c r="E16" s="131" t="s">
        <v>113</v>
      </c>
      <c r="G16" s="130" t="s">
        <v>231</v>
      </c>
      <c r="I16" s="272">
        <v>23.5</v>
      </c>
      <c r="J16" s="133"/>
      <c r="K16" s="133">
        <v>10582000000</v>
      </c>
      <c r="L16" s="133"/>
      <c r="M16" s="132">
        <v>0</v>
      </c>
      <c r="N16" s="133">
        <v>85000000000</v>
      </c>
      <c r="O16" s="132">
        <v>10582000000</v>
      </c>
      <c r="P16" s="133"/>
      <c r="Q16" s="133">
        <f t="shared" si="0"/>
        <v>0</v>
      </c>
      <c r="S16" s="134">
        <f>Q16/درآمدها!$J$5</f>
        <v>0</v>
      </c>
      <c r="T16" s="135"/>
      <c r="U16" s="136"/>
      <c r="V16" s="135"/>
      <c r="W16" s="136"/>
    </row>
    <row r="17" spans="1:23" s="10" customFormat="1" ht="18">
      <c r="A17" s="129" t="s">
        <v>141</v>
      </c>
      <c r="C17" s="130" t="s">
        <v>144</v>
      </c>
      <c r="E17" s="131" t="s">
        <v>113</v>
      </c>
      <c r="G17" s="130" t="s">
        <v>232</v>
      </c>
      <c r="I17" s="272">
        <v>24.5</v>
      </c>
      <c r="J17" s="133"/>
      <c r="K17" s="133">
        <v>579900000000</v>
      </c>
      <c r="L17" s="133"/>
      <c r="M17" s="132">
        <v>0</v>
      </c>
      <c r="N17" s="133">
        <v>18800000000</v>
      </c>
      <c r="O17" s="132">
        <v>128382000000</v>
      </c>
      <c r="P17" s="133"/>
      <c r="Q17" s="133">
        <f t="shared" si="0"/>
        <v>451518000000</v>
      </c>
      <c r="S17" s="134">
        <f>Q17/درآمدها!$J$5</f>
        <v>0.12306790510885604</v>
      </c>
      <c r="T17" s="135"/>
      <c r="U17" s="136"/>
      <c r="V17" s="135"/>
      <c r="W17" s="136"/>
    </row>
    <row r="18" spans="1:23" s="10" customFormat="1" ht="18">
      <c r="A18" s="129" t="s">
        <v>142</v>
      </c>
      <c r="C18" s="130" t="s">
        <v>145</v>
      </c>
      <c r="E18" s="131" t="s">
        <v>113</v>
      </c>
      <c r="G18" s="130" t="s">
        <v>233</v>
      </c>
      <c r="I18" s="272">
        <v>24.5</v>
      </c>
      <c r="J18" s="133"/>
      <c r="K18" s="133">
        <v>620000000000</v>
      </c>
      <c r="L18" s="133"/>
      <c r="M18" s="132">
        <v>0</v>
      </c>
      <c r="N18" s="133">
        <v>10000000000</v>
      </c>
      <c r="O18" s="132">
        <v>620000000000</v>
      </c>
      <c r="P18" s="133"/>
      <c r="Q18" s="133">
        <f t="shared" si="0"/>
        <v>0</v>
      </c>
      <c r="S18" s="134">
        <f>Q18/درآمدها!$J$5</f>
        <v>0</v>
      </c>
      <c r="T18" s="135"/>
      <c r="U18" s="135"/>
      <c r="V18" s="135"/>
      <c r="W18" s="136"/>
    </row>
    <row r="19" spans="1:23" s="10" customFormat="1" ht="18">
      <c r="A19" s="129" t="s">
        <v>199</v>
      </c>
      <c r="C19" s="130" t="s">
        <v>211</v>
      </c>
      <c r="E19" s="131" t="s">
        <v>113</v>
      </c>
      <c r="G19" s="130" t="s">
        <v>234</v>
      </c>
      <c r="I19" s="272">
        <v>24.5</v>
      </c>
      <c r="J19" s="133"/>
      <c r="K19" s="133">
        <v>215748000000</v>
      </c>
      <c r="L19" s="133"/>
      <c r="M19" s="132">
        <v>0</v>
      </c>
      <c r="N19" s="133">
        <v>92000000000</v>
      </c>
      <c r="O19" s="132">
        <v>160248000000</v>
      </c>
      <c r="P19" s="133"/>
      <c r="Q19" s="133">
        <f t="shared" si="0"/>
        <v>55500000000</v>
      </c>
      <c r="S19" s="134">
        <f>Q19/درآمدها!$J$5</f>
        <v>1.5127345384993534E-2</v>
      </c>
      <c r="T19" s="135"/>
      <c r="U19" s="135"/>
      <c r="V19" s="135"/>
      <c r="W19" s="136"/>
    </row>
    <row r="20" spans="1:23" s="10" customFormat="1" ht="18">
      <c r="A20" s="129" t="s">
        <v>200</v>
      </c>
      <c r="C20" s="130" t="s">
        <v>212</v>
      </c>
      <c r="E20" s="131" t="s">
        <v>113</v>
      </c>
      <c r="G20" s="130" t="s">
        <v>235</v>
      </c>
      <c r="I20" s="272">
        <v>24.5</v>
      </c>
      <c r="J20" s="133"/>
      <c r="K20" s="133">
        <v>0</v>
      </c>
      <c r="L20" s="133"/>
      <c r="M20" s="132">
        <v>160248000000</v>
      </c>
      <c r="N20" s="133">
        <v>20000000000</v>
      </c>
      <c r="O20" s="132">
        <v>0</v>
      </c>
      <c r="P20" s="133"/>
      <c r="Q20" s="133">
        <f t="shared" si="0"/>
        <v>160248000000</v>
      </c>
      <c r="S20" s="134">
        <f>Q20/درآمدها!$J$5</f>
        <v>4.3677961139719709E-2</v>
      </c>
      <c r="T20" s="135"/>
      <c r="U20" s="135"/>
      <c r="V20" s="135"/>
      <c r="W20" s="136"/>
    </row>
    <row r="21" spans="1:23" s="10" customFormat="1" ht="18">
      <c r="A21" s="129" t="s">
        <v>201</v>
      </c>
      <c r="C21" s="130" t="s">
        <v>213</v>
      </c>
      <c r="E21" s="131" t="s">
        <v>113</v>
      </c>
      <c r="G21" s="130" t="s">
        <v>236</v>
      </c>
      <c r="I21" s="272">
        <v>24.5</v>
      </c>
      <c r="J21" s="133"/>
      <c r="K21" s="133">
        <v>6210000000</v>
      </c>
      <c r="L21" s="133"/>
      <c r="M21" s="132">
        <v>0</v>
      </c>
      <c r="N21" s="133">
        <v>90000000000</v>
      </c>
      <c r="O21" s="132">
        <v>0</v>
      </c>
      <c r="P21" s="133"/>
      <c r="Q21" s="133">
        <f t="shared" si="0"/>
        <v>6210000000</v>
      </c>
      <c r="S21" s="134">
        <f>Q21/درآمدها!$J$5</f>
        <v>1.6926272944290063E-3</v>
      </c>
      <c r="T21" s="135"/>
      <c r="U21" s="135"/>
      <c r="V21" s="135"/>
      <c r="W21" s="136"/>
    </row>
    <row r="22" spans="1:23" s="10" customFormat="1" ht="18">
      <c r="A22" s="129" t="s">
        <v>202</v>
      </c>
      <c r="C22" s="130" t="s">
        <v>214</v>
      </c>
      <c r="E22" s="131" t="s">
        <v>113</v>
      </c>
      <c r="G22" s="130" t="s">
        <v>237</v>
      </c>
      <c r="I22" s="132">
        <v>25</v>
      </c>
      <c r="J22" s="133"/>
      <c r="K22" s="133">
        <v>49729000000</v>
      </c>
      <c r="L22" s="133"/>
      <c r="M22" s="132">
        <v>0</v>
      </c>
      <c r="N22" s="133">
        <v>23000000000</v>
      </c>
      <c r="O22" s="132">
        <v>0</v>
      </c>
      <c r="P22" s="133"/>
      <c r="Q22" s="133">
        <f t="shared" si="0"/>
        <v>49729000000</v>
      </c>
      <c r="S22" s="134">
        <f>Q22/درآمدها!$J$5</f>
        <v>1.3554374029735918E-2</v>
      </c>
      <c r="T22" s="135"/>
      <c r="U22" s="136"/>
      <c r="V22" s="135"/>
      <c r="W22" s="136"/>
    </row>
    <row r="23" spans="1:23" s="10" customFormat="1" ht="18">
      <c r="A23" s="129" t="s">
        <v>203</v>
      </c>
      <c r="C23" s="130" t="s">
        <v>215</v>
      </c>
      <c r="E23" s="131" t="s">
        <v>113</v>
      </c>
      <c r="G23" s="130" t="s">
        <v>238</v>
      </c>
      <c r="I23" s="132">
        <v>25</v>
      </c>
      <c r="J23" s="133"/>
      <c r="K23" s="133">
        <v>147000000000</v>
      </c>
      <c r="L23" s="133"/>
      <c r="M23" s="132">
        <v>0</v>
      </c>
      <c r="N23" s="133">
        <v>17136000000</v>
      </c>
      <c r="O23" s="132">
        <v>0</v>
      </c>
      <c r="P23" s="133"/>
      <c r="Q23" s="133">
        <f t="shared" si="0"/>
        <v>147000000000</v>
      </c>
      <c r="S23" s="134">
        <f>Q23/درآمدها!$J$5</f>
        <v>4.0067022911604494E-2</v>
      </c>
      <c r="T23" s="135"/>
      <c r="U23" s="136"/>
      <c r="V23" s="135"/>
      <c r="W23" s="136"/>
    </row>
    <row r="24" spans="1:23" s="10" customFormat="1" ht="21.75" customHeight="1">
      <c r="A24" s="129" t="s">
        <v>97</v>
      </c>
      <c r="C24" s="130" t="s">
        <v>98</v>
      </c>
      <c r="E24" s="131" t="s">
        <v>93</v>
      </c>
      <c r="G24" s="130" t="s">
        <v>94</v>
      </c>
      <c r="I24" s="132">
        <v>5</v>
      </c>
      <c r="J24" s="133"/>
      <c r="K24" s="133">
        <v>9173385990</v>
      </c>
      <c r="L24" s="133"/>
      <c r="M24" s="132">
        <v>1849919069811</v>
      </c>
      <c r="N24" s="133">
        <v>0</v>
      </c>
      <c r="O24" s="132">
        <v>1848665569200</v>
      </c>
      <c r="P24" s="133"/>
      <c r="Q24" s="133">
        <f t="shared" si="0"/>
        <v>10426886601</v>
      </c>
      <c r="S24" s="134">
        <f>Q24/درآمدها!$J$5</f>
        <v>2.8420020703331219E-3</v>
      </c>
      <c r="T24" s="135"/>
      <c r="U24" s="136"/>
      <c r="W24" s="136"/>
    </row>
    <row r="25" spans="1:23" s="10" customFormat="1" ht="18">
      <c r="A25" s="129" t="s">
        <v>154</v>
      </c>
      <c r="C25" s="130" t="s">
        <v>164</v>
      </c>
      <c r="E25" s="131" t="s">
        <v>113</v>
      </c>
      <c r="G25" s="130" t="s">
        <v>170</v>
      </c>
      <c r="I25" s="132">
        <v>20</v>
      </c>
      <c r="J25" s="133"/>
      <c r="K25" s="132">
        <v>4066000000</v>
      </c>
      <c r="L25" s="133"/>
      <c r="M25" s="132">
        <v>0</v>
      </c>
      <c r="N25" s="133"/>
      <c r="O25" s="132">
        <v>0</v>
      </c>
      <c r="P25" s="133"/>
      <c r="Q25" s="133">
        <f t="shared" si="0"/>
        <v>4066000000</v>
      </c>
      <c r="S25" s="134">
        <f>Q25/درآمدها!$J$5</f>
        <v>1.1082484024393462E-3</v>
      </c>
      <c r="T25" s="135"/>
      <c r="U25" s="135"/>
      <c r="V25" s="135"/>
      <c r="W25" s="136"/>
    </row>
    <row r="26" spans="1:23" s="10" customFormat="1" ht="18">
      <c r="A26" s="129" t="s">
        <v>155</v>
      </c>
      <c r="C26" s="130" t="s">
        <v>165</v>
      </c>
      <c r="E26" s="131" t="s">
        <v>113</v>
      </c>
      <c r="G26" s="130" t="s">
        <v>171</v>
      </c>
      <c r="I26" s="132">
        <v>20</v>
      </c>
      <c r="J26" s="133"/>
      <c r="K26" s="132">
        <v>7297000000</v>
      </c>
      <c r="L26" s="133"/>
      <c r="M26" s="132">
        <v>0</v>
      </c>
      <c r="N26" s="133"/>
      <c r="O26" s="132">
        <v>0</v>
      </c>
      <c r="P26" s="133"/>
      <c r="Q26" s="133">
        <f t="shared" si="0"/>
        <v>7297000000</v>
      </c>
      <c r="S26" s="134">
        <f>Q26/درآمدها!$J$5</f>
        <v>1.9889052121495102E-3</v>
      </c>
      <c r="T26" s="135"/>
      <c r="U26" s="135"/>
      <c r="V26" s="135"/>
      <c r="W26" s="136"/>
    </row>
    <row r="27" spans="1:23" s="10" customFormat="1" ht="18">
      <c r="A27" s="129" t="s">
        <v>190</v>
      </c>
      <c r="C27" s="130" t="s">
        <v>191</v>
      </c>
      <c r="E27" s="131" t="s">
        <v>113</v>
      </c>
      <c r="G27" s="130" t="s">
        <v>239</v>
      </c>
      <c r="I27" s="132">
        <v>20</v>
      </c>
      <c r="J27" s="133"/>
      <c r="K27" s="132"/>
      <c r="L27" s="133"/>
      <c r="M27" s="132">
        <v>623329000000</v>
      </c>
      <c r="N27" s="133"/>
      <c r="O27" s="132"/>
      <c r="P27" s="133"/>
      <c r="Q27" s="133">
        <f t="shared" si="0"/>
        <v>623329000000</v>
      </c>
      <c r="S27" s="134">
        <f>Q27/درآمدها!$J$5</f>
        <v>0.16989753281950692</v>
      </c>
      <c r="T27" s="135"/>
      <c r="U27" s="135"/>
      <c r="V27" s="135"/>
      <c r="W27" s="136"/>
    </row>
    <row r="28" spans="1:23" s="10" customFormat="1" ht="18">
      <c r="A28" s="129" t="s">
        <v>112</v>
      </c>
      <c r="C28" s="130" t="s">
        <v>127</v>
      </c>
      <c r="E28" s="131" t="s">
        <v>93</v>
      </c>
      <c r="G28" s="130" t="s">
        <v>94</v>
      </c>
      <c r="I28" s="132">
        <v>5</v>
      </c>
      <c r="J28" s="133"/>
      <c r="K28" s="133">
        <v>146599838</v>
      </c>
      <c r="L28" s="133"/>
      <c r="M28" s="132">
        <v>662227082586</v>
      </c>
      <c r="N28" s="133"/>
      <c r="O28" s="132">
        <v>662224264500</v>
      </c>
      <c r="P28" s="133"/>
      <c r="Q28" s="133">
        <f t="shared" si="0"/>
        <v>149417924</v>
      </c>
      <c r="S28" s="134">
        <f>Q28/درآمدها!$J$5</f>
        <v>4.0726063838859725E-5</v>
      </c>
      <c r="T28" s="135"/>
      <c r="U28" s="135"/>
      <c r="V28" s="135"/>
      <c r="W28" s="136"/>
    </row>
    <row r="29" spans="1:23" s="10" customFormat="1" ht="18">
      <c r="A29" s="129" t="s">
        <v>114</v>
      </c>
      <c r="C29" s="130" t="s">
        <v>115</v>
      </c>
      <c r="E29" s="131" t="s">
        <v>93</v>
      </c>
      <c r="G29" s="130" t="s">
        <v>94</v>
      </c>
      <c r="I29" s="132">
        <v>5</v>
      </c>
      <c r="J29" s="133"/>
      <c r="K29" s="133">
        <v>3211902</v>
      </c>
      <c r="L29" s="133"/>
      <c r="M29" s="132">
        <v>7476</v>
      </c>
      <c r="N29" s="133"/>
      <c r="O29" s="132"/>
      <c r="P29" s="133"/>
      <c r="Q29" s="133">
        <f t="shared" si="0"/>
        <v>3219378</v>
      </c>
      <c r="S29" s="134">
        <f>Q29/درآمدها!$J$5</f>
        <v>8.7748906181711192E-7</v>
      </c>
      <c r="T29" s="135"/>
      <c r="U29" s="136"/>
      <c r="V29" s="135"/>
      <c r="W29" s="136"/>
    </row>
    <row r="30" spans="1:23" s="10" customFormat="1" ht="21.75" customHeight="1">
      <c r="A30" s="129" t="s">
        <v>91</v>
      </c>
      <c r="C30" s="130" t="s">
        <v>92</v>
      </c>
      <c r="E30" s="131" t="s">
        <v>93</v>
      </c>
      <c r="G30" s="130" t="s">
        <v>94</v>
      </c>
      <c r="I30" s="132">
        <v>5</v>
      </c>
      <c r="J30" s="133"/>
      <c r="K30" s="133">
        <v>10432128716</v>
      </c>
      <c r="L30" s="133"/>
      <c r="M30" s="132">
        <v>1538717938826</v>
      </c>
      <c r="N30" s="133"/>
      <c r="O30" s="132">
        <v>1502975299626</v>
      </c>
      <c r="P30" s="133"/>
      <c r="Q30" s="133">
        <f t="shared" si="0"/>
        <v>46174767916</v>
      </c>
      <c r="S30" s="134">
        <f>Q30/درآمدها!$J$5</f>
        <v>1.258561553760811E-2</v>
      </c>
      <c r="T30" s="135"/>
      <c r="U30" s="135"/>
      <c r="V30" s="137"/>
      <c r="W30" s="136"/>
    </row>
    <row r="31" spans="1:23" s="10" customFormat="1" ht="21.75" customHeight="1">
      <c r="A31" s="129" t="s">
        <v>166</v>
      </c>
      <c r="C31" s="130" t="s">
        <v>167</v>
      </c>
      <c r="E31" s="131" t="s">
        <v>168</v>
      </c>
      <c r="G31" s="130" t="s">
        <v>94</v>
      </c>
      <c r="I31" s="132">
        <v>5</v>
      </c>
      <c r="J31" s="133"/>
      <c r="K31" s="133">
        <v>1484800</v>
      </c>
      <c r="L31" s="133"/>
      <c r="M31" s="132">
        <v>0</v>
      </c>
      <c r="N31" s="133"/>
      <c r="O31" s="132">
        <v>0</v>
      </c>
      <c r="P31" s="133"/>
      <c r="Q31" s="133">
        <f t="shared" si="0"/>
        <v>1484800</v>
      </c>
      <c r="S31" s="134">
        <f>Q31/درآمدها!$J$5</f>
        <v>4.0470418788537655E-7</v>
      </c>
      <c r="T31" s="135"/>
      <c r="U31" s="135"/>
      <c r="V31" s="137"/>
      <c r="W31" s="136"/>
    </row>
    <row r="32" spans="1:23" s="10" customFormat="1" ht="21.75" customHeight="1">
      <c r="A32" s="129" t="s">
        <v>216</v>
      </c>
      <c r="C32" s="130" t="s">
        <v>217</v>
      </c>
      <c r="E32" s="131" t="s">
        <v>93</v>
      </c>
      <c r="G32" s="130" t="s">
        <v>94</v>
      </c>
      <c r="I32" s="132">
        <v>5</v>
      </c>
      <c r="J32" s="133"/>
      <c r="K32" s="133">
        <v>1410000</v>
      </c>
      <c r="L32" s="133"/>
      <c r="N32" s="133"/>
      <c r="O32" s="132">
        <v>150000</v>
      </c>
      <c r="P32" s="133"/>
      <c r="Q32" s="133">
        <f t="shared" si="0"/>
        <v>1260000</v>
      </c>
      <c r="S32" s="134">
        <f>Q32/درآمدها!$J$5</f>
        <v>3.4343162495660996E-7</v>
      </c>
      <c r="T32" s="135"/>
      <c r="U32" s="135"/>
      <c r="V32" s="137"/>
      <c r="W32" s="136"/>
    </row>
    <row r="33" spans="1:23" s="10" customFormat="1" ht="18.75" thickBot="1">
      <c r="A33" s="129" t="s">
        <v>118</v>
      </c>
      <c r="C33" s="130" t="s">
        <v>119</v>
      </c>
      <c r="E33" s="131" t="s">
        <v>93</v>
      </c>
      <c r="G33" s="130" t="s">
        <v>94</v>
      </c>
      <c r="I33" s="132">
        <v>5</v>
      </c>
      <c r="J33" s="133"/>
      <c r="K33" s="133">
        <v>1450985</v>
      </c>
      <c r="L33" s="133"/>
      <c r="M33" s="132">
        <v>9143</v>
      </c>
      <c r="N33" s="133"/>
      <c r="O33" s="132"/>
      <c r="P33" s="133"/>
      <c r="Q33" s="133">
        <f t="shared" si="0"/>
        <v>1460128</v>
      </c>
      <c r="S33" s="134">
        <f>Q33/درآمدها!$J$5</f>
        <v>3.9797946959098807E-7</v>
      </c>
      <c r="T33" s="135"/>
      <c r="U33" s="135"/>
      <c r="V33" s="135"/>
      <c r="W33" s="136"/>
    </row>
    <row r="34" spans="1:23" s="10" customFormat="1" ht="24" customHeight="1" thickBot="1">
      <c r="A34" s="127" t="s">
        <v>2</v>
      </c>
      <c r="B34" s="127"/>
      <c r="C34" s="127"/>
      <c r="D34" s="127"/>
      <c r="E34" s="127"/>
      <c r="F34" s="127"/>
      <c r="G34" s="127"/>
      <c r="H34" s="127"/>
      <c r="I34" s="127"/>
      <c r="J34" s="200"/>
      <c r="K34" s="138">
        <f>SUM(K9:K33)</f>
        <v>1741291672231</v>
      </c>
      <c r="M34" s="138">
        <f>SUM(M9:M33)</f>
        <v>5914456107842</v>
      </c>
      <c r="O34" s="138">
        <f>SUM(O9:O33)</f>
        <v>4933077283326</v>
      </c>
      <c r="Q34" s="138">
        <f>SUM(Q9:Q33)</f>
        <v>2722670496747</v>
      </c>
      <c r="S34" s="139">
        <f>SUM(S9:S33)</f>
        <v>0.74210408961844665</v>
      </c>
      <c r="U34" s="135"/>
      <c r="V34" s="136"/>
    </row>
    <row r="35" spans="1:23" ht="18.75" thickTop="1">
      <c r="L35" s="10"/>
      <c r="N35" s="10"/>
      <c r="P35" s="10"/>
      <c r="R35" s="10"/>
    </row>
    <row r="36" spans="1:23" ht="18">
      <c r="L36" s="10"/>
      <c r="N36" s="10"/>
      <c r="P36" s="10"/>
      <c r="R36" s="10"/>
    </row>
    <row r="37" spans="1:23" ht="21.75">
      <c r="K37" s="141"/>
      <c r="L37" s="141"/>
      <c r="M37" s="141"/>
      <c r="N37" s="7"/>
      <c r="O37" s="141"/>
      <c r="P37" s="141"/>
    </row>
    <row r="38" spans="1:23">
      <c r="M38" s="140"/>
      <c r="O38" s="140"/>
      <c r="Q38" s="140"/>
    </row>
    <row r="39" spans="1:23">
      <c r="M39" s="140"/>
      <c r="O39" s="140"/>
      <c r="Q39" s="140"/>
    </row>
    <row r="40" spans="1:23">
      <c r="M40" s="140"/>
      <c r="O40" s="140"/>
      <c r="Q40" s="140"/>
    </row>
    <row r="41" spans="1:23" ht="15.75">
      <c r="K41" s="257"/>
      <c r="L41" s="256"/>
      <c r="M41" s="257"/>
      <c r="N41" s="256"/>
      <c r="O41" s="257"/>
      <c r="P41" s="256"/>
      <c r="Q41" s="257"/>
    </row>
    <row r="42" spans="1:23">
      <c r="M42" s="140"/>
      <c r="O42" s="140"/>
      <c r="Q42" s="140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A17" sqref="A17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17" t="s">
        <v>90</v>
      </c>
      <c r="B1" s="317"/>
      <c r="C1" s="317"/>
      <c r="D1" s="317"/>
      <c r="E1" s="317"/>
      <c r="F1" s="317"/>
      <c r="G1" s="317"/>
      <c r="H1" s="317"/>
      <c r="I1" s="317"/>
      <c r="J1" s="39"/>
      <c r="K1" s="39"/>
    </row>
    <row r="2" spans="1:13" ht="21">
      <c r="A2" s="317" t="s">
        <v>51</v>
      </c>
      <c r="B2" s="317"/>
      <c r="C2" s="317"/>
      <c r="D2" s="317"/>
      <c r="E2" s="317"/>
      <c r="F2" s="317"/>
      <c r="G2" s="317"/>
      <c r="H2" s="317"/>
      <c r="I2" s="317"/>
      <c r="J2" s="84"/>
      <c r="K2" s="39"/>
    </row>
    <row r="3" spans="1:13" ht="21.75" thickBot="1">
      <c r="A3" s="317" t="str">
        <f>سپرده!A3</f>
        <v>برای ماه منتهی به 1401/11/30</v>
      </c>
      <c r="B3" s="317"/>
      <c r="C3" s="317"/>
      <c r="D3" s="317"/>
      <c r="E3" s="317"/>
      <c r="F3" s="317"/>
      <c r="G3" s="317"/>
      <c r="H3" s="317"/>
      <c r="I3" s="317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117848410874</v>
      </c>
      <c r="K4" s="41" t="s">
        <v>89</v>
      </c>
      <c r="M4" s="218"/>
    </row>
    <row r="5" spans="1:13" ht="21.75" customHeight="1" thickBot="1">
      <c r="A5" s="12"/>
      <c r="B5" s="12"/>
      <c r="C5" s="12"/>
      <c r="D5" s="12"/>
      <c r="E5" s="315" t="s">
        <v>174</v>
      </c>
      <c r="F5" s="315"/>
      <c r="G5" s="315"/>
      <c r="H5" s="315"/>
      <c r="I5" s="315"/>
      <c r="J5" s="85">
        <v>3668852570462</v>
      </c>
      <c r="K5" s="41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7"/>
      <c r="K6" s="198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27">
        <f>E7/$E$11*100</f>
        <v>0</v>
      </c>
      <c r="H7" s="20"/>
      <c r="I7" s="35">
        <f>E7/$J$5</f>
        <v>0</v>
      </c>
      <c r="J7" s="202"/>
      <c r="K7" s="202"/>
      <c r="L7" s="202"/>
    </row>
    <row r="8" spans="1:13" ht="18.75" customHeight="1">
      <c r="A8" s="17" t="s">
        <v>48</v>
      </c>
      <c r="B8" s="17"/>
      <c r="C8" s="18" t="s">
        <v>54</v>
      </c>
      <c r="D8" s="19"/>
      <c r="E8" s="215">
        <f>'درآمد سرمایه گذاری در اوراق بها'!Q16</f>
        <v>30595598487</v>
      </c>
      <c r="F8" s="19"/>
      <c r="G8" s="227">
        <f>E8/$E$11*100</f>
        <v>26.316818754761794</v>
      </c>
      <c r="H8" s="20"/>
      <c r="I8" s="222">
        <f>E8/$J$5</f>
        <v>8.3392826229447669E-3</v>
      </c>
      <c r="J8" s="202"/>
      <c r="K8" s="202"/>
      <c r="L8" s="202"/>
    </row>
    <row r="9" spans="1:13" ht="18.75" customHeight="1">
      <c r="A9" s="17" t="s">
        <v>49</v>
      </c>
      <c r="B9" s="17"/>
      <c r="C9" s="18" t="s">
        <v>55</v>
      </c>
      <c r="D9" s="19"/>
      <c r="E9" s="215">
        <f>'درآمد سپرده بانکی'!I41</f>
        <v>85662832273.101059</v>
      </c>
      <c r="F9" s="19"/>
      <c r="G9" s="227">
        <f>E9/$E$11*100</f>
        <v>73.682926382650692</v>
      </c>
      <c r="H9" s="20"/>
      <c r="I9" s="222">
        <f>E9/$J$5</f>
        <v>2.3348671179314783E-2</v>
      </c>
      <c r="J9" s="202"/>
      <c r="K9" s="135"/>
      <c r="L9" s="202"/>
    </row>
    <row r="10" spans="1:13" ht="19.5" customHeight="1" thickBot="1">
      <c r="A10" s="17" t="s">
        <v>32</v>
      </c>
      <c r="B10" s="17"/>
      <c r="C10" s="18" t="s">
        <v>56</v>
      </c>
      <c r="D10" s="19"/>
      <c r="E10" s="216">
        <f>'سایر درآمدها'!E9</f>
        <v>296300</v>
      </c>
      <c r="F10" s="19"/>
      <c r="G10" s="227">
        <f>E10/$E$11*100</f>
        <v>2.5486258751725789E-4</v>
      </c>
      <c r="H10" s="20"/>
      <c r="I10" s="35">
        <f>E10/$J$5</f>
        <v>8.0760944821145661E-8</v>
      </c>
      <c r="J10" s="202"/>
      <c r="K10" s="202"/>
      <c r="L10" s="202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116258727060.10106</v>
      </c>
      <c r="F11" s="10"/>
      <c r="G11" s="221">
        <f>SUM(G7:G10)</f>
        <v>100</v>
      </c>
      <c r="H11" s="20"/>
      <c r="I11" s="37">
        <f>SUM(I7:I10)</f>
        <v>3.1688034563204369E-2</v>
      </c>
      <c r="J11" s="202"/>
      <c r="K11" s="202"/>
      <c r="L11" s="202"/>
    </row>
    <row r="12" spans="1:13" ht="18.75" customHeight="1" thickTop="1">
      <c r="J12" s="202"/>
      <c r="K12" s="211"/>
      <c r="L12" s="202"/>
    </row>
    <row r="13" spans="1:13" ht="18" customHeight="1">
      <c r="E13" s="83"/>
      <c r="F13" s="83"/>
      <c r="G13" s="83"/>
      <c r="I13" s="156"/>
      <c r="J13" s="202"/>
      <c r="K13" s="202"/>
      <c r="L13" s="202"/>
    </row>
    <row r="14" spans="1:13" ht="18" customHeight="1">
      <c r="E14" s="83"/>
      <c r="F14" s="83"/>
      <c r="G14" s="83"/>
      <c r="J14" s="202"/>
      <c r="K14" s="202"/>
      <c r="L14" s="202"/>
    </row>
    <row r="15" spans="1:13" ht="18" customHeight="1">
      <c r="E15" s="210"/>
      <c r="F15" s="83"/>
      <c r="G15" s="83"/>
      <c r="H15" s="92"/>
      <c r="J15" s="8"/>
      <c r="K15" s="202"/>
      <c r="L15" s="202"/>
      <c r="M15" s="202"/>
    </row>
    <row r="16" spans="1:13" ht="18" customHeight="1">
      <c r="E16" s="209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11"/>
      <c r="E20" s="211"/>
      <c r="G20" s="211"/>
      <c r="J20" s="211"/>
      <c r="K20" s="212"/>
    </row>
    <row r="21" spans="3:11">
      <c r="C21" s="210"/>
      <c r="G21" s="211"/>
      <c r="J21" s="211"/>
      <c r="K21" s="212"/>
    </row>
    <row r="22" spans="3:11">
      <c r="G22" s="211"/>
    </row>
    <row r="23" spans="3:11">
      <c r="G23" s="210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56"/>
  <sheetViews>
    <sheetView rightToLeft="1" view="pageBreakPreview" topLeftCell="A37" zoomScale="80" zoomScaleNormal="100" zoomScaleSheetLayoutView="80" workbookViewId="0">
      <selection activeCell="R1" sqref="R1:W1048576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4" bestFit="1" customWidth="1"/>
    <col min="8" max="8" width="0.85546875" style="154" customWidth="1"/>
    <col min="9" max="9" width="25" style="154" bestFit="1" customWidth="1"/>
    <col min="10" max="10" width="0.7109375" style="154" customWidth="1"/>
    <col min="11" max="11" width="23.140625" style="154" bestFit="1" customWidth="1"/>
    <col min="12" max="12" width="0.7109375" style="154" customWidth="1"/>
    <col min="13" max="13" width="23.140625" style="154" bestFit="1" customWidth="1"/>
    <col min="14" max="14" width="0.5703125" style="154" customWidth="1"/>
    <col min="15" max="15" width="17" style="154" bestFit="1" customWidth="1"/>
    <col min="16" max="16" width="0.5703125" style="154" customWidth="1"/>
    <col min="17" max="17" width="23.140625" style="154" bestFit="1" customWidth="1"/>
    <col min="18" max="18" width="8.42578125" style="154" bestFit="1" customWidth="1"/>
    <col min="19" max="19" width="17.5703125" style="10" bestFit="1" customWidth="1"/>
    <col min="20" max="20" width="21.1406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298" t="s">
        <v>90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106"/>
    </row>
    <row r="2" spans="1:24" ht="30.75" customHeight="1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106"/>
    </row>
    <row r="3" spans="1:24" ht="30.75" customHeight="1">
      <c r="A3" s="298" t="str">
        <f>' سهام'!A3:W3</f>
        <v>برای ماه منتهی به 1401/11/30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106"/>
    </row>
    <row r="4" spans="1:24" ht="30.75" customHeight="1">
      <c r="A4" s="299" t="s">
        <v>65</v>
      </c>
      <c r="B4" s="299"/>
      <c r="C4" s="299"/>
      <c r="D4" s="299"/>
      <c r="E4" s="299"/>
      <c r="F4" s="299"/>
      <c r="G4" s="299"/>
      <c r="H4" s="143"/>
      <c r="I4" s="144"/>
      <c r="J4" s="144"/>
      <c r="K4" s="144"/>
      <c r="L4" s="144"/>
      <c r="M4" s="144"/>
      <c r="N4" s="144"/>
      <c r="O4" s="141"/>
      <c r="P4" s="144"/>
      <c r="Q4" s="144"/>
      <c r="R4" s="106"/>
    </row>
    <row r="5" spans="1:24" ht="30.75" customHeight="1" thickBot="1">
      <c r="A5" s="145"/>
      <c r="B5" s="329"/>
      <c r="C5" s="329"/>
      <c r="D5" s="329"/>
      <c r="E5" s="329"/>
      <c r="F5" s="146"/>
      <c r="G5" s="330" t="s">
        <v>176</v>
      </c>
      <c r="H5" s="330"/>
      <c r="I5" s="330"/>
      <c r="J5" s="330"/>
      <c r="K5" s="330"/>
      <c r="L5" s="144"/>
      <c r="M5" s="330" t="s">
        <v>177</v>
      </c>
      <c r="N5" s="330"/>
      <c r="O5" s="330"/>
      <c r="P5" s="330"/>
      <c r="Q5" s="330"/>
      <c r="R5" s="106"/>
    </row>
    <row r="6" spans="1:24" ht="42" customHeight="1" thickBot="1">
      <c r="A6" s="38" t="s">
        <v>38</v>
      </c>
      <c r="B6" s="147"/>
      <c r="C6" s="148" t="s">
        <v>23</v>
      </c>
      <c r="D6" s="147"/>
      <c r="E6" s="148" t="s">
        <v>35</v>
      </c>
      <c r="F6" s="147"/>
      <c r="G6" s="149" t="s">
        <v>58</v>
      </c>
      <c r="H6" s="150"/>
      <c r="I6" s="149" t="s">
        <v>40</v>
      </c>
      <c r="J6" s="150"/>
      <c r="K6" s="149" t="s">
        <v>41</v>
      </c>
      <c r="L6" s="144"/>
      <c r="M6" s="149" t="s">
        <v>58</v>
      </c>
      <c r="N6" s="150"/>
      <c r="O6" s="149" t="s">
        <v>40</v>
      </c>
      <c r="P6" s="150"/>
      <c r="Q6" s="149" t="s">
        <v>41</v>
      </c>
      <c r="R6" s="106"/>
      <c r="S6" s="153"/>
      <c r="T6" s="250"/>
      <c r="U6" s="136"/>
    </row>
    <row r="7" spans="1:24" s="7" customFormat="1" ht="30.75" customHeight="1">
      <c r="A7" s="131" t="s">
        <v>125</v>
      </c>
      <c r="B7" s="151"/>
      <c r="C7" s="152" t="s">
        <v>94</v>
      </c>
      <c r="E7" s="213">
        <v>0.2</v>
      </c>
      <c r="G7" s="141">
        <v>0</v>
      </c>
      <c r="H7" s="141"/>
      <c r="I7" s="141">
        <v>0</v>
      </c>
      <c r="J7" s="141"/>
      <c r="K7" s="141">
        <f>G7+I7</f>
        <v>0</v>
      </c>
      <c r="L7" s="141"/>
      <c r="M7" s="141">
        <v>527242685.36170214</v>
      </c>
      <c r="N7" s="141"/>
      <c r="O7" s="141">
        <v>0</v>
      </c>
      <c r="P7" s="141"/>
      <c r="Q7" s="141">
        <f t="shared" ref="Q7:Q16" si="0">M7+O7</f>
        <v>527242685.36170214</v>
      </c>
      <c r="R7" s="268"/>
      <c r="S7" s="250"/>
      <c r="T7" s="250"/>
      <c r="U7" s="274"/>
      <c r="V7" s="250"/>
      <c r="W7" s="136"/>
      <c r="X7" s="10"/>
    </row>
    <row r="8" spans="1:24" s="7" customFormat="1" ht="30.75" customHeight="1">
      <c r="A8" s="131" t="s">
        <v>146</v>
      </c>
      <c r="B8" s="151"/>
      <c r="C8" s="152" t="s">
        <v>94</v>
      </c>
      <c r="E8" s="213">
        <v>0.2</v>
      </c>
      <c r="G8" s="141">
        <v>0</v>
      </c>
      <c r="H8" s="141"/>
      <c r="I8" s="141">
        <v>0</v>
      </c>
      <c r="J8" s="141"/>
      <c r="K8" s="141">
        <f t="shared" ref="K8:K16" si="1">G8+I8</f>
        <v>0</v>
      </c>
      <c r="L8" s="141"/>
      <c r="M8" s="141">
        <v>136072596.25531915</v>
      </c>
      <c r="N8" s="141"/>
      <c r="O8" s="141">
        <v>0</v>
      </c>
      <c r="P8" s="141"/>
      <c r="Q8" s="141">
        <f t="shared" si="0"/>
        <v>136072596.25531915</v>
      </c>
      <c r="R8" s="268"/>
      <c r="S8" s="250"/>
      <c r="T8" s="250"/>
      <c r="U8" s="274"/>
      <c r="V8" s="250"/>
      <c r="W8" s="136"/>
      <c r="X8" s="10"/>
    </row>
    <row r="9" spans="1:24" s="7" customFormat="1" ht="30.75" customHeight="1">
      <c r="A9" s="131" t="s">
        <v>147</v>
      </c>
      <c r="B9" s="151"/>
      <c r="C9" s="152" t="s">
        <v>94</v>
      </c>
      <c r="E9" s="213">
        <v>0.2</v>
      </c>
      <c r="G9" s="141">
        <v>0</v>
      </c>
      <c r="H9" s="141"/>
      <c r="I9" s="141">
        <v>0</v>
      </c>
      <c r="J9" s="141"/>
      <c r="K9" s="141">
        <f t="shared" si="1"/>
        <v>0</v>
      </c>
      <c r="L9" s="141"/>
      <c r="M9" s="141">
        <v>118421260.08510639</v>
      </c>
      <c r="N9" s="141"/>
      <c r="O9" s="141">
        <v>0</v>
      </c>
      <c r="P9" s="141"/>
      <c r="Q9" s="141">
        <f t="shared" si="0"/>
        <v>118421260.08510639</v>
      </c>
      <c r="R9" s="268"/>
      <c r="S9" s="250"/>
      <c r="T9" s="250"/>
      <c r="U9" s="274"/>
      <c r="V9" s="250"/>
      <c r="W9" s="136"/>
      <c r="X9" s="10"/>
    </row>
    <row r="10" spans="1:24" s="7" customFormat="1" ht="30.75" customHeight="1">
      <c r="A10" s="131" t="s">
        <v>148</v>
      </c>
      <c r="B10" s="151"/>
      <c r="C10" s="152" t="s">
        <v>94</v>
      </c>
      <c r="E10" s="213">
        <v>0.2</v>
      </c>
      <c r="G10" s="141">
        <v>0</v>
      </c>
      <c r="H10" s="141"/>
      <c r="I10" s="141">
        <v>0</v>
      </c>
      <c r="J10" s="141"/>
      <c r="K10" s="141">
        <f t="shared" si="1"/>
        <v>0</v>
      </c>
      <c r="L10" s="141"/>
      <c r="M10" s="141">
        <v>464424653.10638297</v>
      </c>
      <c r="N10" s="141"/>
      <c r="O10" s="141">
        <v>0</v>
      </c>
      <c r="P10" s="141"/>
      <c r="Q10" s="141">
        <f t="shared" si="0"/>
        <v>464424653.10638297</v>
      </c>
      <c r="R10" s="268"/>
      <c r="S10" s="250"/>
      <c r="T10" s="250"/>
      <c r="U10" s="274"/>
      <c r="V10" s="250"/>
      <c r="W10" s="136"/>
      <c r="X10" s="10"/>
    </row>
    <row r="11" spans="1:24" s="7" customFormat="1" ht="30.75" customHeight="1">
      <c r="A11" s="131" t="s">
        <v>149</v>
      </c>
      <c r="B11" s="151"/>
      <c r="C11" s="152" t="s">
        <v>94</v>
      </c>
      <c r="E11" s="213">
        <v>0.2</v>
      </c>
      <c r="G11" s="141">
        <v>0</v>
      </c>
      <c r="H11" s="141"/>
      <c r="I11" s="141">
        <v>0</v>
      </c>
      <c r="J11" s="141"/>
      <c r="K11" s="141">
        <f t="shared" si="1"/>
        <v>0</v>
      </c>
      <c r="L11" s="141"/>
      <c r="M11" s="141">
        <v>493150680.76595747</v>
      </c>
      <c r="N11" s="141"/>
      <c r="O11" s="141">
        <v>0</v>
      </c>
      <c r="P11" s="141"/>
      <c r="Q11" s="141">
        <f t="shared" si="0"/>
        <v>493150680.76595747</v>
      </c>
      <c r="R11" s="268"/>
      <c r="S11" s="250"/>
      <c r="T11" s="250"/>
      <c r="U11" s="274"/>
      <c r="V11" s="250"/>
      <c r="W11" s="136"/>
      <c r="X11" s="10"/>
    </row>
    <row r="12" spans="1:24" s="7" customFormat="1" ht="30.75" customHeight="1">
      <c r="A12" s="131" t="s">
        <v>150</v>
      </c>
      <c r="B12" s="151"/>
      <c r="C12" s="152" t="s">
        <v>94</v>
      </c>
      <c r="E12" s="213">
        <v>0.2</v>
      </c>
      <c r="G12" s="141">
        <v>0</v>
      </c>
      <c r="H12" s="141"/>
      <c r="I12" s="141">
        <v>0</v>
      </c>
      <c r="J12" s="141"/>
      <c r="K12" s="141">
        <f t="shared" si="1"/>
        <v>0</v>
      </c>
      <c r="L12" s="141"/>
      <c r="M12" s="141">
        <v>1406958905.8723404</v>
      </c>
      <c r="N12" s="141"/>
      <c r="O12" s="141">
        <v>0</v>
      </c>
      <c r="P12" s="141"/>
      <c r="Q12" s="141">
        <f t="shared" si="0"/>
        <v>1406958905.8723404</v>
      </c>
      <c r="R12" s="268"/>
      <c r="S12" s="250"/>
      <c r="T12" s="250"/>
      <c r="U12" s="274"/>
      <c r="V12" s="250"/>
      <c r="W12" s="136"/>
      <c r="X12" s="10"/>
    </row>
    <row r="13" spans="1:24" s="7" customFormat="1" ht="30.75" customHeight="1">
      <c r="A13" s="131" t="s">
        <v>151</v>
      </c>
      <c r="B13" s="151"/>
      <c r="C13" s="152" t="s">
        <v>94</v>
      </c>
      <c r="E13" s="213">
        <v>0.2</v>
      </c>
      <c r="G13" s="141">
        <v>0</v>
      </c>
      <c r="H13" s="141"/>
      <c r="I13" s="141">
        <v>0</v>
      </c>
      <c r="J13" s="141"/>
      <c r="K13" s="141">
        <f t="shared" si="1"/>
        <v>0</v>
      </c>
      <c r="L13" s="141"/>
      <c r="M13" s="141">
        <v>320547945.44680852</v>
      </c>
      <c r="N13" s="141"/>
      <c r="O13" s="141">
        <v>0</v>
      </c>
      <c r="P13" s="141"/>
      <c r="Q13" s="141">
        <f t="shared" si="0"/>
        <v>320547945.44680852</v>
      </c>
      <c r="R13" s="268"/>
      <c r="S13" s="250"/>
      <c r="T13" s="250"/>
      <c r="U13" s="274"/>
      <c r="V13" s="250"/>
      <c r="W13" s="136"/>
      <c r="X13" s="10"/>
    </row>
    <row r="14" spans="1:24" s="7" customFormat="1" ht="30.75" customHeight="1">
      <c r="A14" s="131" t="s">
        <v>152</v>
      </c>
      <c r="B14" s="151"/>
      <c r="C14" s="152" t="s">
        <v>94</v>
      </c>
      <c r="E14" s="213">
        <v>0.2</v>
      </c>
      <c r="G14" s="141">
        <v>0</v>
      </c>
      <c r="H14" s="141"/>
      <c r="I14" s="141">
        <v>0</v>
      </c>
      <c r="J14" s="141"/>
      <c r="K14" s="141">
        <f t="shared" si="1"/>
        <v>0</v>
      </c>
      <c r="L14" s="141"/>
      <c r="M14" s="141">
        <v>138082191.31914893</v>
      </c>
      <c r="N14" s="141"/>
      <c r="O14" s="141">
        <v>0</v>
      </c>
      <c r="P14" s="141"/>
      <c r="Q14" s="141">
        <f t="shared" si="0"/>
        <v>138082191.31914893</v>
      </c>
      <c r="R14" s="268"/>
      <c r="S14" s="250"/>
      <c r="T14" s="250"/>
      <c r="U14" s="274"/>
      <c r="V14" s="250"/>
      <c r="W14" s="136"/>
      <c r="X14" s="10"/>
    </row>
    <row r="15" spans="1:24" s="7" customFormat="1" ht="30.75" customHeight="1">
      <c r="A15" s="131" t="s">
        <v>153</v>
      </c>
      <c r="B15" s="151"/>
      <c r="C15" s="152" t="s">
        <v>94</v>
      </c>
      <c r="E15" s="213">
        <v>0.2</v>
      </c>
      <c r="G15" s="141">
        <v>0</v>
      </c>
      <c r="H15" s="141"/>
      <c r="I15" s="141">
        <v>0</v>
      </c>
      <c r="J15" s="141"/>
      <c r="K15" s="141">
        <f t="shared" si="1"/>
        <v>0</v>
      </c>
      <c r="L15" s="141"/>
      <c r="M15" s="141">
        <v>439452737.61702126</v>
      </c>
      <c r="N15" s="141"/>
      <c r="O15" s="141">
        <v>0</v>
      </c>
      <c r="P15" s="141"/>
      <c r="Q15" s="141">
        <f t="shared" si="0"/>
        <v>439452737.61702126</v>
      </c>
      <c r="R15" s="268"/>
      <c r="S15" s="250"/>
      <c r="T15" s="250"/>
      <c r="U15" s="274"/>
      <c r="V15" s="250"/>
      <c r="W15" s="136"/>
      <c r="X15" s="10"/>
    </row>
    <row r="16" spans="1:24" s="7" customFormat="1" ht="30.75" customHeight="1">
      <c r="A16" s="131" t="s">
        <v>154</v>
      </c>
      <c r="B16" s="151"/>
      <c r="C16" s="152" t="s">
        <v>94</v>
      </c>
      <c r="E16" s="213">
        <v>0.2</v>
      </c>
      <c r="G16" s="141">
        <v>61434402.893617019</v>
      </c>
      <c r="H16" s="141"/>
      <c r="I16" s="141">
        <v>0</v>
      </c>
      <c r="J16" s="141"/>
      <c r="K16" s="141">
        <f t="shared" si="1"/>
        <v>61434402.893617019</v>
      </c>
      <c r="L16" s="141"/>
      <c r="M16" s="141">
        <v>215622769.02127659</v>
      </c>
      <c r="N16" s="141"/>
      <c r="O16" s="141">
        <v>0</v>
      </c>
      <c r="P16" s="141"/>
      <c r="Q16" s="141">
        <f t="shared" si="0"/>
        <v>215622769.02127659</v>
      </c>
      <c r="R16" s="268"/>
      <c r="S16" s="250"/>
      <c r="T16" s="250"/>
      <c r="U16" s="274"/>
      <c r="V16" s="250"/>
      <c r="W16" s="136"/>
      <c r="X16" s="10"/>
    </row>
    <row r="17" spans="1:26" s="7" customFormat="1" ht="30.75" customHeight="1">
      <c r="A17" s="131" t="s">
        <v>155</v>
      </c>
      <c r="B17" s="151"/>
      <c r="C17" s="152" t="s">
        <v>94</v>
      </c>
      <c r="E17" s="213">
        <v>0.2</v>
      </c>
      <c r="G17" s="141">
        <v>107955616.5</v>
      </c>
      <c r="H17" s="141"/>
      <c r="I17" s="141">
        <v>0</v>
      </c>
      <c r="J17" s="141"/>
      <c r="K17" s="141">
        <f t="shared" ref="K17:K39" si="2">G17+I17</f>
        <v>107955616.5</v>
      </c>
      <c r="L17" s="141"/>
      <c r="M17" s="141">
        <v>219509753.25</v>
      </c>
      <c r="N17" s="141"/>
      <c r="O17" s="141">
        <v>-77597</v>
      </c>
      <c r="P17" s="141"/>
      <c r="Q17" s="141">
        <f>M17+O17</f>
        <v>219432156.25</v>
      </c>
      <c r="R17" s="141"/>
      <c r="S17" s="250"/>
      <c r="T17" s="250"/>
      <c r="U17" s="274"/>
      <c r="V17" s="250"/>
      <c r="W17" s="136"/>
      <c r="X17" s="136"/>
    </row>
    <row r="18" spans="1:26" s="7" customFormat="1" ht="30.75" customHeight="1">
      <c r="A18" s="131" t="s">
        <v>190</v>
      </c>
      <c r="B18" s="151"/>
      <c r="C18" s="152" t="s">
        <v>94</v>
      </c>
      <c r="E18" s="213">
        <v>0.2</v>
      </c>
      <c r="G18" s="141">
        <v>6762692711.0769234</v>
      </c>
      <c r="H18" s="141"/>
      <c r="I18" s="141">
        <v>48466190</v>
      </c>
      <c r="J18" s="141"/>
      <c r="K18" s="141">
        <f t="shared" si="2"/>
        <v>6811158901.0769234</v>
      </c>
      <c r="L18" s="141"/>
      <c r="M18" s="141">
        <v>6762692711.0769234</v>
      </c>
      <c r="N18" s="141"/>
      <c r="O18" s="158">
        <v>-48466190</v>
      </c>
      <c r="P18" s="141"/>
      <c r="Q18" s="141">
        <f t="shared" ref="Q18:Q44" si="3">M18+O18</f>
        <v>6714226521.0769234</v>
      </c>
      <c r="R18" s="141"/>
      <c r="S18" s="250"/>
      <c r="T18" s="250"/>
      <c r="U18" s="274"/>
      <c r="V18" s="250"/>
      <c r="W18" s="136"/>
      <c r="X18" s="136"/>
    </row>
    <row r="19" spans="1:26" s="7" customFormat="1" ht="30.75" customHeight="1">
      <c r="A19" s="131" t="s">
        <v>112</v>
      </c>
      <c r="B19" s="151"/>
      <c r="C19" s="152" t="s">
        <v>94</v>
      </c>
      <c r="E19" s="213">
        <v>0.05</v>
      </c>
      <c r="G19" s="141">
        <v>3005645941.9230766</v>
      </c>
      <c r="H19" s="141"/>
      <c r="I19" s="141">
        <v>0</v>
      </c>
      <c r="J19" s="141"/>
      <c r="K19" s="141">
        <f t="shared" si="2"/>
        <v>3005645941.9230766</v>
      </c>
      <c r="L19" s="141"/>
      <c r="M19" s="153">
        <v>3005650447.9230766</v>
      </c>
      <c r="N19" s="141"/>
      <c r="O19" s="141">
        <v>0</v>
      </c>
      <c r="P19" s="141"/>
      <c r="Q19" s="141">
        <f t="shared" si="3"/>
        <v>3005650447.9230766</v>
      </c>
      <c r="R19" s="141"/>
      <c r="S19" s="153"/>
      <c r="T19" s="259"/>
      <c r="U19" s="275"/>
      <c r="V19" s="153"/>
      <c r="W19" s="153"/>
      <c r="X19" s="136"/>
      <c r="Y19" s="259"/>
      <c r="Z19" s="153"/>
    </row>
    <row r="20" spans="1:26" s="7" customFormat="1" ht="30.75" customHeight="1">
      <c r="A20" s="131" t="s">
        <v>192</v>
      </c>
      <c r="B20" s="151"/>
      <c r="C20" s="152" t="s">
        <v>94</v>
      </c>
      <c r="E20" s="273">
        <v>0.26500000000000001</v>
      </c>
      <c r="G20" s="141">
        <v>193123296</v>
      </c>
      <c r="H20" s="141"/>
      <c r="I20" s="141">
        <v>1392022</v>
      </c>
      <c r="J20" s="141"/>
      <c r="K20" s="141">
        <f t="shared" si="2"/>
        <v>194515318</v>
      </c>
      <c r="L20" s="141"/>
      <c r="M20" s="153">
        <v>193123296</v>
      </c>
      <c r="N20" s="141"/>
      <c r="O20" s="141">
        <v>-1392022</v>
      </c>
      <c r="P20" s="141"/>
      <c r="Q20" s="141">
        <f t="shared" si="3"/>
        <v>191731274</v>
      </c>
      <c r="R20" s="141"/>
      <c r="S20" s="153"/>
      <c r="T20" s="259"/>
      <c r="U20" s="153"/>
      <c r="V20" s="153"/>
      <c r="W20" s="153"/>
      <c r="X20" s="136"/>
      <c r="Y20" s="259"/>
      <c r="Z20" s="153"/>
    </row>
    <row r="21" spans="1:26" s="7" customFormat="1" ht="30.75" customHeight="1">
      <c r="A21" s="131" t="s">
        <v>193</v>
      </c>
      <c r="B21" s="151"/>
      <c r="C21" s="152" t="s">
        <v>94</v>
      </c>
      <c r="E21" s="273">
        <v>0.26500000000000001</v>
      </c>
      <c r="G21" s="141">
        <v>142690524</v>
      </c>
      <c r="H21" s="141"/>
      <c r="I21" s="141">
        <v>1739681</v>
      </c>
      <c r="J21" s="141"/>
      <c r="K21" s="141">
        <f t="shared" si="2"/>
        <v>144430205</v>
      </c>
      <c r="L21" s="141"/>
      <c r="M21" s="153">
        <v>142690524</v>
      </c>
      <c r="N21" s="141"/>
      <c r="O21" s="141">
        <v>-1739681</v>
      </c>
      <c r="P21" s="141"/>
      <c r="Q21" s="141">
        <f t="shared" si="3"/>
        <v>140950843</v>
      </c>
      <c r="R21" s="141"/>
      <c r="S21" s="153"/>
      <c r="T21" s="259"/>
      <c r="U21" s="153"/>
      <c r="V21" s="153"/>
      <c r="W21" s="153"/>
      <c r="X21" s="136"/>
      <c r="Y21" s="259"/>
      <c r="Z21" s="153"/>
    </row>
    <row r="22" spans="1:26" s="7" customFormat="1" ht="30.75" customHeight="1">
      <c r="A22" s="131" t="s">
        <v>194</v>
      </c>
      <c r="B22" s="151"/>
      <c r="C22" s="152" t="s">
        <v>94</v>
      </c>
      <c r="E22" s="213">
        <v>0.25</v>
      </c>
      <c r="G22" s="141">
        <v>1664383560</v>
      </c>
      <c r="H22" s="141"/>
      <c r="I22" s="141">
        <v>5824223</v>
      </c>
      <c r="J22" s="141"/>
      <c r="K22" s="141">
        <f t="shared" si="2"/>
        <v>1670207783</v>
      </c>
      <c r="L22" s="141"/>
      <c r="M22" s="153">
        <v>1830821916</v>
      </c>
      <c r="N22" s="141"/>
      <c r="O22" s="141">
        <v>-8736334</v>
      </c>
      <c r="P22" s="141"/>
      <c r="Q22" s="141">
        <f t="shared" si="3"/>
        <v>1822085582</v>
      </c>
      <c r="R22" s="141"/>
      <c r="S22" s="153"/>
      <c r="T22" s="259"/>
      <c r="U22" s="153"/>
      <c r="V22" s="153"/>
      <c r="W22" s="153"/>
      <c r="X22" s="136"/>
      <c r="Y22" s="259"/>
      <c r="Z22" s="153"/>
    </row>
    <row r="23" spans="1:26" s="7" customFormat="1" ht="30.75" customHeight="1">
      <c r="A23" s="131" t="s">
        <v>195</v>
      </c>
      <c r="B23" s="151"/>
      <c r="C23" s="152" t="s">
        <v>94</v>
      </c>
      <c r="E23" s="213">
        <v>25</v>
      </c>
      <c r="G23" s="141">
        <v>283723298</v>
      </c>
      <c r="H23" s="141"/>
      <c r="I23" s="141">
        <v>0</v>
      </c>
      <c r="J23" s="141"/>
      <c r="K23" s="141">
        <f t="shared" si="2"/>
        <v>283723298</v>
      </c>
      <c r="L23" s="141"/>
      <c r="M23" s="153">
        <v>283723298</v>
      </c>
      <c r="N23" s="141"/>
      <c r="O23" s="141">
        <v>0</v>
      </c>
      <c r="P23" s="141"/>
      <c r="Q23" s="141">
        <f t="shared" si="3"/>
        <v>283723298</v>
      </c>
      <c r="R23" s="141"/>
      <c r="S23" s="153"/>
      <c r="T23" s="259"/>
      <c r="U23" s="153"/>
      <c r="V23" s="153"/>
      <c r="W23" s="153"/>
      <c r="X23" s="136"/>
      <c r="Y23" s="259"/>
      <c r="Z23" s="153"/>
    </row>
    <row r="24" spans="1:26" s="7" customFormat="1" ht="30.75" customHeight="1">
      <c r="A24" s="131" t="s">
        <v>196</v>
      </c>
      <c r="B24" s="151"/>
      <c r="C24" s="152" t="s">
        <v>94</v>
      </c>
      <c r="E24" s="213">
        <v>0.26</v>
      </c>
      <c r="G24" s="141">
        <v>423123291</v>
      </c>
      <c r="H24" s="141"/>
      <c r="I24" s="141">
        <v>601948</v>
      </c>
      <c r="J24" s="141"/>
      <c r="K24" s="141">
        <f t="shared" si="2"/>
        <v>423725239</v>
      </c>
      <c r="L24" s="141"/>
      <c r="M24" s="153">
        <v>423123291</v>
      </c>
      <c r="N24" s="141"/>
      <c r="O24" s="141">
        <v>-601948</v>
      </c>
      <c r="P24" s="141"/>
      <c r="Q24" s="141">
        <f t="shared" si="3"/>
        <v>422521343</v>
      </c>
      <c r="R24" s="141"/>
      <c r="S24" s="153"/>
      <c r="T24" s="259"/>
      <c r="U24" s="153"/>
      <c r="V24" s="153"/>
      <c r="W24" s="153"/>
      <c r="X24" s="136"/>
      <c r="Y24" s="259"/>
      <c r="Z24" s="153"/>
    </row>
    <row r="25" spans="1:26" s="7" customFormat="1" ht="30.75" customHeight="1">
      <c r="A25" s="131" t="s">
        <v>197</v>
      </c>
      <c r="B25" s="151"/>
      <c r="C25" s="152" t="s">
        <v>94</v>
      </c>
      <c r="E25" s="213">
        <v>0.26</v>
      </c>
      <c r="G25" s="141">
        <v>237793150</v>
      </c>
      <c r="H25" s="141"/>
      <c r="I25" s="141">
        <v>675623</v>
      </c>
      <c r="J25" s="141"/>
      <c r="K25" s="141">
        <f t="shared" si="2"/>
        <v>238468773</v>
      </c>
      <c r="L25" s="141"/>
      <c r="M25" s="153">
        <v>237793150</v>
      </c>
      <c r="N25" s="141"/>
      <c r="O25" s="141">
        <v>-675623</v>
      </c>
      <c r="P25" s="141"/>
      <c r="Q25" s="141">
        <f t="shared" si="3"/>
        <v>237117527</v>
      </c>
      <c r="R25" s="141"/>
      <c r="S25" s="153"/>
      <c r="T25" s="259"/>
      <c r="U25" s="153"/>
      <c r="V25" s="153"/>
      <c r="W25" s="153"/>
      <c r="X25" s="136"/>
      <c r="Y25" s="259"/>
      <c r="Z25" s="153"/>
    </row>
    <row r="26" spans="1:26" s="7" customFormat="1" ht="30.75" customHeight="1">
      <c r="A26" s="131" t="s">
        <v>198</v>
      </c>
      <c r="B26" s="151"/>
      <c r="C26" s="152" t="s">
        <v>94</v>
      </c>
      <c r="E26" s="273">
        <v>0.26500000000000001</v>
      </c>
      <c r="G26" s="141">
        <v>14520547940</v>
      </c>
      <c r="H26" s="141"/>
      <c r="I26" s="141">
        <v>94264891</v>
      </c>
      <c r="J26" s="141"/>
      <c r="K26" s="141">
        <f t="shared" si="2"/>
        <v>14614812831</v>
      </c>
      <c r="L26" s="141"/>
      <c r="M26" s="153">
        <v>14520547940</v>
      </c>
      <c r="N26" s="141"/>
      <c r="O26" s="141">
        <v>-94264891</v>
      </c>
      <c r="P26" s="141"/>
      <c r="Q26" s="141">
        <f t="shared" si="3"/>
        <v>14426283049</v>
      </c>
      <c r="R26" s="141"/>
      <c r="S26" s="153"/>
      <c r="T26" s="259"/>
      <c r="U26" s="153"/>
      <c r="V26" s="153"/>
      <c r="W26" s="153"/>
      <c r="X26" s="136"/>
      <c r="Y26" s="259"/>
      <c r="Z26" s="153"/>
    </row>
    <row r="27" spans="1:26" s="7" customFormat="1" ht="30.75" customHeight="1">
      <c r="A27" s="131" t="s">
        <v>126</v>
      </c>
      <c r="B27" s="151"/>
      <c r="C27" s="152" t="s">
        <v>94</v>
      </c>
      <c r="E27" s="273">
        <v>0.23499999999999999</v>
      </c>
      <c r="G27" s="141">
        <v>0</v>
      </c>
      <c r="H27" s="141"/>
      <c r="I27" s="141">
        <v>0</v>
      </c>
      <c r="J27" s="141"/>
      <c r="K27" s="141">
        <f t="shared" si="2"/>
        <v>0</v>
      </c>
      <c r="L27" s="141"/>
      <c r="M27" s="141">
        <v>1046382250</v>
      </c>
      <c r="N27" s="141"/>
      <c r="O27" s="141">
        <v>0</v>
      </c>
      <c r="P27" s="141"/>
      <c r="Q27" s="141">
        <f t="shared" si="3"/>
        <v>1046382250</v>
      </c>
      <c r="R27" s="141"/>
      <c r="S27" s="250"/>
      <c r="T27" s="136"/>
      <c r="U27" s="10"/>
      <c r="V27" s="250"/>
      <c r="W27" s="250"/>
      <c r="X27" s="10"/>
    </row>
    <row r="28" spans="1:26" s="7" customFormat="1" ht="30.75" customHeight="1">
      <c r="A28" s="131" t="s">
        <v>140</v>
      </c>
      <c r="B28" s="151"/>
      <c r="C28" s="152" t="s">
        <v>94</v>
      </c>
      <c r="E28" s="273">
        <v>0.23499999999999999</v>
      </c>
      <c r="G28" s="141">
        <v>6813066</v>
      </c>
      <c r="H28" s="141"/>
      <c r="I28" s="141">
        <v>0</v>
      </c>
      <c r="J28" s="141"/>
      <c r="K28" s="141">
        <f t="shared" si="2"/>
        <v>6813066</v>
      </c>
      <c r="L28" s="141"/>
      <c r="M28" s="141">
        <v>378977088</v>
      </c>
      <c r="N28" s="141"/>
      <c r="O28" s="141">
        <v>0</v>
      </c>
      <c r="P28" s="141"/>
      <c r="Q28" s="141">
        <f t="shared" si="3"/>
        <v>378977088</v>
      </c>
      <c r="R28" s="268"/>
      <c r="S28" s="250"/>
      <c r="T28" s="136"/>
      <c r="U28" s="10"/>
      <c r="V28" s="250"/>
      <c r="W28" s="250"/>
      <c r="X28" s="10"/>
    </row>
    <row r="29" spans="1:26" s="7" customFormat="1" ht="30.75" customHeight="1">
      <c r="A29" s="131" t="s">
        <v>141</v>
      </c>
      <c r="B29" s="151"/>
      <c r="C29" s="152" t="s">
        <v>94</v>
      </c>
      <c r="E29" s="273">
        <v>0.245</v>
      </c>
      <c r="G29" s="141">
        <v>9869935760</v>
      </c>
      <c r="H29" s="141"/>
      <c r="I29" s="141">
        <v>0</v>
      </c>
      <c r="J29" s="141"/>
      <c r="K29" s="141">
        <f t="shared" si="2"/>
        <v>9869935760</v>
      </c>
      <c r="L29" s="141"/>
      <c r="M29" s="141">
        <v>21936622061</v>
      </c>
      <c r="N29" s="141"/>
      <c r="O29" s="141">
        <v>-2326999</v>
      </c>
      <c r="P29" s="141"/>
      <c r="Q29" s="141">
        <f t="shared" si="3"/>
        <v>21934295062</v>
      </c>
      <c r="R29" s="268"/>
      <c r="S29" s="250"/>
      <c r="T29" s="136"/>
      <c r="U29" s="10"/>
      <c r="V29" s="250"/>
      <c r="W29" s="250"/>
      <c r="X29" s="10"/>
    </row>
    <row r="30" spans="1:26" s="7" customFormat="1" ht="30.75" customHeight="1">
      <c r="A30" s="131" t="s">
        <v>142</v>
      </c>
      <c r="B30" s="151"/>
      <c r="C30" s="152" t="s">
        <v>94</v>
      </c>
      <c r="E30" s="273">
        <v>0.245</v>
      </c>
      <c r="G30" s="141">
        <v>3329315055</v>
      </c>
      <c r="H30" s="141"/>
      <c r="I30" s="141">
        <v>0</v>
      </c>
      <c r="J30" s="141"/>
      <c r="K30" s="141">
        <f t="shared" si="2"/>
        <v>3329315055</v>
      </c>
      <c r="L30" s="141"/>
      <c r="M30" s="141">
        <v>15814246575</v>
      </c>
      <c r="N30" s="141"/>
      <c r="O30" s="141">
        <v>0</v>
      </c>
      <c r="P30" s="141"/>
      <c r="Q30" s="141">
        <f t="shared" si="3"/>
        <v>15814246575</v>
      </c>
      <c r="R30" s="268"/>
      <c r="S30" s="250"/>
      <c r="T30" s="136"/>
      <c r="U30" s="10"/>
      <c r="V30" s="250"/>
      <c r="W30" s="250"/>
      <c r="X30" s="10"/>
    </row>
    <row r="31" spans="1:26" s="7" customFormat="1" ht="30.75" customHeight="1">
      <c r="A31" s="131" t="s">
        <v>199</v>
      </c>
      <c r="B31" s="151"/>
      <c r="C31" s="152" t="s">
        <v>94</v>
      </c>
      <c r="E31" s="273">
        <v>0.245</v>
      </c>
      <c r="G31" s="141">
        <v>-1641800712</v>
      </c>
      <c r="H31" s="141"/>
      <c r="I31" s="141">
        <v>0</v>
      </c>
      <c r="J31" s="141"/>
      <c r="K31" s="141">
        <f t="shared" si="2"/>
        <v>-1641800712</v>
      </c>
      <c r="L31" s="141"/>
      <c r="M31" s="141">
        <v>2160698639</v>
      </c>
      <c r="N31" s="141"/>
      <c r="O31" s="141">
        <v>-1398443</v>
      </c>
      <c r="P31" s="141"/>
      <c r="Q31" s="141">
        <f t="shared" si="3"/>
        <v>2159300196</v>
      </c>
      <c r="R31" s="268"/>
      <c r="S31" s="250"/>
      <c r="T31" s="136"/>
      <c r="U31" s="10"/>
      <c r="V31" s="250"/>
      <c r="W31" s="250"/>
      <c r="X31" s="10"/>
    </row>
    <row r="32" spans="1:26" s="7" customFormat="1" ht="30.75" customHeight="1">
      <c r="A32" s="131" t="s">
        <v>200</v>
      </c>
      <c r="B32" s="151"/>
      <c r="C32" s="152" t="s">
        <v>94</v>
      </c>
      <c r="E32" s="273">
        <v>0.245</v>
      </c>
      <c r="G32" s="141">
        <v>6131132382</v>
      </c>
      <c r="H32" s="141"/>
      <c r="I32" s="141">
        <v>5836472</v>
      </c>
      <c r="J32" s="141"/>
      <c r="K32" s="141">
        <f t="shared" si="2"/>
        <v>6136968854</v>
      </c>
      <c r="L32" s="141"/>
      <c r="M32" s="141">
        <v>6131132382</v>
      </c>
      <c r="N32" s="141"/>
      <c r="O32" s="141">
        <v>-5836472</v>
      </c>
      <c r="P32" s="141"/>
      <c r="Q32" s="141">
        <f t="shared" si="3"/>
        <v>6125295910</v>
      </c>
      <c r="R32" s="268"/>
      <c r="S32" s="250"/>
      <c r="T32" s="136"/>
      <c r="U32" s="10"/>
      <c r="V32" s="250"/>
      <c r="W32" s="250"/>
      <c r="X32" s="10"/>
    </row>
    <row r="33" spans="1:26" s="7" customFormat="1" ht="30.75" customHeight="1">
      <c r="A33" s="131" t="s">
        <v>201</v>
      </c>
      <c r="B33" s="151"/>
      <c r="C33" s="152" t="s">
        <v>94</v>
      </c>
      <c r="E33" s="273">
        <v>0.245</v>
      </c>
      <c r="G33" s="141">
        <v>129219040</v>
      </c>
      <c r="H33" s="141"/>
      <c r="I33" s="141">
        <v>11161</v>
      </c>
      <c r="J33" s="141"/>
      <c r="K33" s="141">
        <f t="shared" si="2"/>
        <v>129230201</v>
      </c>
      <c r="L33" s="141"/>
      <c r="M33" s="141">
        <v>233427940</v>
      </c>
      <c r="N33" s="141"/>
      <c r="O33" s="141">
        <v>-290206</v>
      </c>
      <c r="P33" s="141"/>
      <c r="Q33" s="141">
        <f t="shared" si="3"/>
        <v>233137734</v>
      </c>
      <c r="R33" s="268"/>
      <c r="S33" s="250"/>
      <c r="T33" s="136"/>
      <c r="U33" s="10"/>
      <c r="V33" s="250"/>
      <c r="W33" s="250"/>
      <c r="X33" s="10"/>
    </row>
    <row r="34" spans="1:26" s="7" customFormat="1" ht="30.75" customHeight="1">
      <c r="A34" s="131" t="s">
        <v>202</v>
      </c>
      <c r="B34" s="151"/>
      <c r="C34" s="152" t="s">
        <v>94</v>
      </c>
      <c r="E34" s="213">
        <v>0.25</v>
      </c>
      <c r="G34" s="141">
        <v>1055889726</v>
      </c>
      <c r="H34" s="141"/>
      <c r="I34" s="141">
        <v>277671</v>
      </c>
      <c r="J34" s="141"/>
      <c r="K34" s="141">
        <f t="shared" si="2"/>
        <v>1056167397</v>
      </c>
      <c r="L34" s="141"/>
      <c r="M34" s="141">
        <v>1634926029</v>
      </c>
      <c r="N34" s="141"/>
      <c r="O34" s="141">
        <v>-4998076</v>
      </c>
      <c r="P34" s="141"/>
      <c r="Q34" s="141">
        <f t="shared" si="3"/>
        <v>1629927953</v>
      </c>
      <c r="R34" s="268"/>
      <c r="S34" s="250"/>
      <c r="T34" s="136"/>
      <c r="U34" s="10"/>
      <c r="V34" s="250"/>
      <c r="W34" s="250"/>
      <c r="X34" s="10"/>
    </row>
    <row r="35" spans="1:26" s="7" customFormat="1" ht="30.75" customHeight="1">
      <c r="A35" s="131" t="s">
        <v>218</v>
      </c>
      <c r="B35" s="151"/>
      <c r="C35" s="152" t="s">
        <v>94</v>
      </c>
      <c r="E35" s="213">
        <v>0.25</v>
      </c>
      <c r="G35" s="141">
        <v>3121232877</v>
      </c>
      <c r="H35" s="141"/>
      <c r="I35" s="141">
        <v>956302</v>
      </c>
      <c r="J35" s="141"/>
      <c r="K35" s="141">
        <f t="shared" si="2"/>
        <v>3122189179</v>
      </c>
      <c r="L35" s="141"/>
      <c r="M35" s="141">
        <v>4631506857</v>
      </c>
      <c r="N35" s="141"/>
      <c r="O35" s="141">
        <v>-15300831</v>
      </c>
      <c r="P35" s="141"/>
      <c r="Q35" s="141">
        <f t="shared" si="3"/>
        <v>4616206026</v>
      </c>
      <c r="R35" s="268"/>
      <c r="S35" s="250"/>
      <c r="T35" s="136"/>
      <c r="U35" s="10"/>
      <c r="V35" s="250"/>
      <c r="W35" s="250"/>
      <c r="X35" s="10"/>
    </row>
    <row r="36" spans="1:26" s="7" customFormat="1" ht="30.75" customHeight="1">
      <c r="A36" s="131" t="s">
        <v>97</v>
      </c>
      <c r="B36" s="151"/>
      <c r="C36" s="152" t="s">
        <v>94</v>
      </c>
      <c r="E36" s="213">
        <v>0.05</v>
      </c>
      <c r="G36" s="141">
        <v>5150</v>
      </c>
      <c r="H36" s="141"/>
      <c r="I36" s="141">
        <v>0</v>
      </c>
      <c r="J36" s="141"/>
      <c r="K36" s="141">
        <f t="shared" si="2"/>
        <v>5150</v>
      </c>
      <c r="L36" s="141"/>
      <c r="M36" s="153">
        <v>11861</v>
      </c>
      <c r="N36" s="141"/>
      <c r="O36" s="141">
        <v>0</v>
      </c>
      <c r="P36" s="141"/>
      <c r="Q36" s="141">
        <f t="shared" si="3"/>
        <v>11861</v>
      </c>
      <c r="R36" s="141"/>
      <c r="S36" s="250"/>
      <c r="T36" s="250"/>
      <c r="U36" s="136"/>
      <c r="V36" s="136"/>
      <c r="W36" s="136"/>
      <c r="X36" s="136"/>
      <c r="Y36" s="259"/>
      <c r="Z36" s="153"/>
    </row>
    <row r="37" spans="1:26" s="7" customFormat="1" ht="30.75" customHeight="1">
      <c r="A37" s="131" t="s">
        <v>118</v>
      </c>
      <c r="B37" s="151"/>
      <c r="C37" s="152" t="s">
        <v>94</v>
      </c>
      <c r="E37" s="213"/>
      <c r="G37" s="141">
        <v>9143</v>
      </c>
      <c r="H37" s="141"/>
      <c r="I37" s="141">
        <v>0</v>
      </c>
      <c r="J37" s="141"/>
      <c r="K37" s="141">
        <f t="shared" si="2"/>
        <v>9143</v>
      </c>
      <c r="L37" s="141"/>
      <c r="M37" s="141">
        <v>20972</v>
      </c>
      <c r="N37" s="141"/>
      <c r="O37" s="141">
        <v>0</v>
      </c>
      <c r="P37" s="141"/>
      <c r="Q37" s="141">
        <f t="shared" si="3"/>
        <v>20972</v>
      </c>
      <c r="R37" s="141"/>
      <c r="S37" s="10"/>
      <c r="T37" s="10"/>
      <c r="U37" s="10"/>
      <c r="V37" s="10"/>
      <c r="W37" s="10"/>
      <c r="X37" s="10"/>
    </row>
    <row r="38" spans="1:26" s="7" customFormat="1" ht="30.75" customHeight="1">
      <c r="A38" s="131" t="s">
        <v>114</v>
      </c>
      <c r="B38" s="151"/>
      <c r="C38" s="152" t="s">
        <v>94</v>
      </c>
      <c r="E38" s="213">
        <v>0.05</v>
      </c>
      <c r="G38" s="141">
        <v>7476</v>
      </c>
      <c r="H38" s="141"/>
      <c r="I38" s="141">
        <v>0</v>
      </c>
      <c r="J38" s="141"/>
      <c r="K38" s="141">
        <f t="shared" si="2"/>
        <v>7476</v>
      </c>
      <c r="L38" s="141"/>
      <c r="M38" s="141">
        <v>12669</v>
      </c>
      <c r="N38" s="141"/>
      <c r="O38" s="141">
        <v>0</v>
      </c>
      <c r="P38" s="141"/>
      <c r="Q38" s="141">
        <f t="shared" si="3"/>
        <v>12669</v>
      </c>
      <c r="R38" s="141"/>
      <c r="S38" s="10"/>
      <c r="T38" s="136"/>
      <c r="U38" s="10"/>
      <c r="V38" s="250"/>
      <c r="W38" s="250"/>
      <c r="X38" s="10"/>
    </row>
    <row r="39" spans="1:26" s="7" customFormat="1" ht="30.75" customHeight="1">
      <c r="A39" s="131" t="s">
        <v>91</v>
      </c>
      <c r="B39" s="151"/>
      <c r="C39" s="152" t="s">
        <v>94</v>
      </c>
      <c r="E39" s="213">
        <v>0.05</v>
      </c>
      <c r="G39" s="141">
        <v>1286368</v>
      </c>
      <c r="H39" s="141"/>
      <c r="I39" s="141">
        <v>0</v>
      </c>
      <c r="J39" s="141"/>
      <c r="K39" s="141">
        <f t="shared" si="2"/>
        <v>1286368</v>
      </c>
      <c r="L39" s="141"/>
      <c r="M39" s="141">
        <v>1319511</v>
      </c>
      <c r="N39" s="141"/>
      <c r="O39" s="141">
        <v>0</v>
      </c>
      <c r="P39" s="141"/>
      <c r="Q39" s="141">
        <f t="shared" si="3"/>
        <v>1319511</v>
      </c>
      <c r="R39" s="141"/>
      <c r="S39" s="10"/>
      <c r="T39" s="10"/>
      <c r="U39" s="10"/>
      <c r="V39" s="10"/>
      <c r="W39" s="10"/>
      <c r="X39" s="10"/>
    </row>
    <row r="40" spans="1:26" s="7" customFormat="1" ht="30.75" customHeight="1">
      <c r="A40" s="131" t="s">
        <v>122</v>
      </c>
      <c r="B40" s="151"/>
      <c r="C40" s="152" t="s">
        <v>124</v>
      </c>
      <c r="E40" s="213">
        <v>0.18</v>
      </c>
      <c r="G40" s="141">
        <v>7939504388</v>
      </c>
      <c r="H40" s="141"/>
      <c r="I40" s="141">
        <v>0</v>
      </c>
      <c r="J40" s="141"/>
      <c r="K40" s="141">
        <v>8112301061</v>
      </c>
      <c r="L40" s="141"/>
      <c r="M40" s="141">
        <v>16298657843</v>
      </c>
      <c r="N40" s="141"/>
      <c r="O40" s="141">
        <v>0</v>
      </c>
      <c r="P40" s="141"/>
      <c r="Q40" s="141">
        <f t="shared" si="3"/>
        <v>16298657843</v>
      </c>
      <c r="R40" s="141"/>
      <c r="S40" s="10"/>
      <c r="T40" s="10"/>
      <c r="U40" s="10"/>
      <c r="V40" s="10"/>
      <c r="W40" s="10"/>
      <c r="X40" s="10"/>
    </row>
    <row r="41" spans="1:26" s="7" customFormat="1" ht="30.75" customHeight="1">
      <c r="A41" s="131" t="s">
        <v>183</v>
      </c>
      <c r="B41" s="151"/>
      <c r="C41" s="152" t="s">
        <v>184</v>
      </c>
      <c r="E41" s="213">
        <v>0.18</v>
      </c>
      <c r="G41" s="141">
        <v>62294712</v>
      </c>
      <c r="H41" s="141"/>
      <c r="I41" s="141">
        <v>0</v>
      </c>
      <c r="J41" s="141"/>
      <c r="K41" s="141"/>
      <c r="L41" s="141"/>
      <c r="M41" s="141">
        <v>62294712</v>
      </c>
      <c r="N41" s="141"/>
      <c r="O41" s="141">
        <v>0</v>
      </c>
      <c r="P41" s="141"/>
      <c r="Q41" s="141">
        <f t="shared" si="3"/>
        <v>62294712</v>
      </c>
      <c r="R41" s="141"/>
      <c r="S41" s="10"/>
      <c r="T41" s="10"/>
      <c r="U41" s="10"/>
      <c r="V41" s="10"/>
      <c r="W41" s="10"/>
      <c r="X41" s="10"/>
    </row>
    <row r="42" spans="1:26" s="7" customFormat="1" ht="30.75" customHeight="1">
      <c r="A42" s="131" t="s">
        <v>134</v>
      </c>
      <c r="B42" s="151"/>
      <c r="C42" s="152" t="s">
        <v>136</v>
      </c>
      <c r="E42" s="213">
        <v>0.16</v>
      </c>
      <c r="G42" s="141">
        <v>0</v>
      </c>
      <c r="H42" s="141"/>
      <c r="I42" s="141">
        <v>0</v>
      </c>
      <c r="J42" s="141"/>
      <c r="K42" s="141">
        <v>134175951</v>
      </c>
      <c r="L42" s="141"/>
      <c r="M42" s="141">
        <v>217249316</v>
      </c>
      <c r="N42" s="141"/>
      <c r="O42" s="141">
        <v>0</v>
      </c>
      <c r="P42" s="141"/>
      <c r="Q42" s="141">
        <f t="shared" si="3"/>
        <v>217249316</v>
      </c>
      <c r="R42" s="141"/>
      <c r="S42" s="10"/>
      <c r="T42" s="10"/>
      <c r="U42" s="10"/>
      <c r="V42" s="10"/>
      <c r="W42" s="10"/>
      <c r="X42" s="10"/>
    </row>
    <row r="43" spans="1:26" s="7" customFormat="1" ht="30.75" customHeight="1">
      <c r="A43" s="131" t="s">
        <v>135</v>
      </c>
      <c r="B43" s="151"/>
      <c r="C43" s="152" t="s">
        <v>138</v>
      </c>
      <c r="E43" s="269">
        <v>0.185</v>
      </c>
      <c r="G43" s="141">
        <v>831744852</v>
      </c>
      <c r="H43" s="141"/>
      <c r="I43" s="141">
        <v>0</v>
      </c>
      <c r="J43" s="141"/>
      <c r="K43" s="141">
        <v>1373453440</v>
      </c>
      <c r="L43" s="141"/>
      <c r="M43" s="141">
        <v>2164769940</v>
      </c>
      <c r="N43" s="141"/>
      <c r="O43" s="141">
        <v>0</v>
      </c>
      <c r="P43" s="141"/>
      <c r="Q43" s="141">
        <f t="shared" si="3"/>
        <v>2164769940</v>
      </c>
      <c r="R43" s="141"/>
      <c r="S43" s="10"/>
      <c r="T43" s="10"/>
      <c r="U43" s="10"/>
      <c r="V43" s="10"/>
      <c r="W43" s="10"/>
      <c r="X43" s="10"/>
    </row>
    <row r="44" spans="1:26" s="7" customFormat="1" ht="30.75" customHeight="1">
      <c r="A44" s="131" t="s">
        <v>108</v>
      </c>
      <c r="B44" s="151"/>
      <c r="C44" s="152" t="s">
        <v>110</v>
      </c>
      <c r="E44" s="269">
        <v>0.185</v>
      </c>
      <c r="G44" s="141">
        <v>2997941703</v>
      </c>
      <c r="H44" s="141"/>
      <c r="I44" s="141">
        <v>0</v>
      </c>
      <c r="J44" s="141"/>
      <c r="K44" s="141">
        <v>3091666922</v>
      </c>
      <c r="L44" s="141"/>
      <c r="M44" s="141">
        <v>6032859883</v>
      </c>
      <c r="N44" s="141"/>
      <c r="O44" s="141">
        <v>0</v>
      </c>
      <c r="P44" s="141"/>
      <c r="Q44" s="141">
        <f t="shared" si="3"/>
        <v>6032859883</v>
      </c>
      <c r="R44" s="141"/>
      <c r="S44" s="10"/>
      <c r="T44" s="10"/>
      <c r="U44" s="10"/>
      <c r="V44" s="10"/>
      <c r="W44" s="10"/>
      <c r="X44" s="10"/>
    </row>
    <row r="45" spans="1:26" s="7" customFormat="1" ht="30.75" customHeight="1" thickBot="1">
      <c r="A45" s="131"/>
      <c r="B45" s="151"/>
      <c r="C45" s="152"/>
      <c r="E45" s="213"/>
      <c r="G45" s="270">
        <f>SUM(G7:G44)</f>
        <v>61237644717.393616</v>
      </c>
      <c r="H45" s="141"/>
      <c r="I45" s="270">
        <f>SUM(I7:I44)</f>
        <v>160046184</v>
      </c>
      <c r="J45" s="141"/>
      <c r="K45" s="270">
        <f>SUM(K7:K44)</f>
        <v>62277802620.393616</v>
      </c>
      <c r="L45" s="141"/>
      <c r="M45" s="270">
        <f>SUM(M7:M44)</f>
        <v>110624769280.10106</v>
      </c>
      <c r="N45" s="141"/>
      <c r="O45" s="270">
        <f>SUM(O7:O44)</f>
        <v>-186105313</v>
      </c>
      <c r="P45" s="141" t="e">
        <f>SUM(#REF!)</f>
        <v>#REF!</v>
      </c>
      <c r="Q45" s="270">
        <f>SUM(Q7:Q44)</f>
        <v>110438663967.10106</v>
      </c>
      <c r="R45" s="163"/>
      <c r="S45" s="10"/>
      <c r="T45" s="10"/>
      <c r="U45" s="10"/>
      <c r="V45" s="10"/>
      <c r="W45" s="10"/>
      <c r="X45" s="10"/>
    </row>
    <row r="46" spans="1:26" ht="30.75" customHeight="1" thickTop="1">
      <c r="H46" s="7"/>
      <c r="J46" s="7"/>
      <c r="L46" s="7"/>
      <c r="N46" s="7"/>
    </row>
    <row r="47" spans="1:26" ht="30.75" customHeight="1">
      <c r="G47" s="211"/>
      <c r="H47" s="7"/>
      <c r="J47" s="7"/>
      <c r="L47" s="7"/>
      <c r="N47" s="7"/>
    </row>
    <row r="48" spans="1:26" s="163" customFormat="1" ht="30.75" customHeight="1">
      <c r="G48" s="142"/>
      <c r="I48" s="142"/>
      <c r="M48" s="142"/>
      <c r="O48" s="142"/>
    </row>
    <row r="49" spans="7:18" s="163" customFormat="1" ht="30.75" customHeight="1">
      <c r="G49" s="142"/>
      <c r="I49" s="142"/>
      <c r="M49" s="142"/>
      <c r="O49" s="142"/>
    </row>
    <row r="50" spans="7:18" s="163" customFormat="1" ht="30.75" customHeight="1">
      <c r="G50" s="258"/>
      <c r="I50" s="258"/>
      <c r="K50" s="258"/>
      <c r="M50" s="258"/>
      <c r="O50" s="258"/>
      <c r="Q50" s="258"/>
    </row>
    <row r="51" spans="7:18" s="163" customFormat="1" ht="30.75" customHeight="1">
      <c r="G51" s="142"/>
      <c r="I51" s="142"/>
      <c r="K51" s="142"/>
      <c r="M51" s="142"/>
      <c r="O51" s="142"/>
      <c r="Q51" s="142"/>
    </row>
    <row r="52" spans="7:18" s="163" customFormat="1" ht="30.75" customHeight="1">
      <c r="G52" s="140"/>
    </row>
    <row r="53" spans="7:18" ht="30.75" customHeight="1">
      <c r="K53" s="133"/>
      <c r="Q53" s="133"/>
      <c r="R53" s="133"/>
    </row>
    <row r="54" spans="7:18" ht="30.75" customHeight="1">
      <c r="G54" s="133"/>
      <c r="I54" s="133"/>
      <c r="K54" s="133"/>
      <c r="M54" s="133"/>
    </row>
    <row r="55" spans="7:18" ht="30.75" customHeight="1">
      <c r="K55" s="133"/>
      <c r="Q55" s="133"/>
      <c r="R55" s="133"/>
    </row>
    <row r="56" spans="7:18" ht="30.75" customHeight="1">
      <c r="K56" s="133"/>
      <c r="Q56" s="133"/>
      <c r="R56" s="133"/>
    </row>
  </sheetData>
  <autoFilter ref="A6:Q44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4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topLeftCell="A7" zoomScale="80" zoomScaleNormal="100" zoomScaleSheetLayoutView="80" workbookViewId="0">
      <selection activeCell="O20" sqref="O20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19" ht="22.5">
      <c r="A2" s="333" t="s">
        <v>57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</row>
    <row r="3" spans="1:19" ht="22.5">
      <c r="A3" s="333" t="s">
        <v>175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</row>
    <row r="4" spans="1:19" ht="22.5">
      <c r="A4" s="334" t="s">
        <v>76</v>
      </c>
      <c r="B4" s="334"/>
      <c r="C4" s="334"/>
      <c r="D4" s="334"/>
      <c r="E4" s="334"/>
      <c r="F4" s="334"/>
      <c r="G4" s="334"/>
      <c r="H4" s="334"/>
      <c r="I4" s="335"/>
      <c r="J4" s="335"/>
      <c r="K4" s="335"/>
      <c r="L4" s="335"/>
      <c r="M4" s="335"/>
      <c r="N4" s="335"/>
      <c r="O4" s="335"/>
      <c r="P4" s="335"/>
      <c r="Q4" s="334"/>
      <c r="R4" s="334"/>
      <c r="S4" s="334"/>
    </row>
    <row r="6" spans="1:19" ht="18.75">
      <c r="C6" s="331" t="s">
        <v>77</v>
      </c>
      <c r="D6" s="332"/>
      <c r="E6" s="332"/>
      <c r="F6" s="332"/>
      <c r="G6" s="332"/>
      <c r="I6" s="331" t="s">
        <v>78</v>
      </c>
      <c r="J6" s="332"/>
      <c r="K6" s="332"/>
      <c r="L6" s="332"/>
      <c r="M6" s="332"/>
      <c r="O6" s="331" t="s">
        <v>178</v>
      </c>
      <c r="P6" s="332"/>
      <c r="Q6" s="332"/>
      <c r="R6" s="332"/>
      <c r="S6" s="332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5"/>
  <sheetViews>
    <sheetView rightToLeft="1" view="pageBreakPreview" zoomScale="90" zoomScaleNormal="100" zoomScaleSheetLayoutView="90" workbookViewId="0">
      <selection activeCell="C23" sqref="C23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70" customWidth="1"/>
    <col min="6" max="6" width="0.5703125" style="170" customWidth="1"/>
    <col min="7" max="7" width="24.42578125" style="170" bestFit="1" customWidth="1"/>
    <col min="8" max="8" width="0.85546875" style="170" customWidth="1"/>
    <col min="9" max="9" width="22" style="171" customWidth="1"/>
    <col min="10" max="10" width="0.5703125" style="171" customWidth="1"/>
    <col min="11" max="11" width="19" style="171" customWidth="1"/>
    <col min="12" max="12" width="0.42578125" style="171" customWidth="1"/>
    <col min="13" max="13" width="26.28515625" style="171" bestFit="1" customWidth="1"/>
    <col min="14" max="14" width="0.42578125" style="171" customWidth="1"/>
    <col min="15" max="15" width="24.28515625" style="171" bestFit="1" customWidth="1"/>
    <col min="16" max="16" width="0.5703125" style="171" customWidth="1"/>
    <col min="17" max="17" width="24.28515625" style="171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23" ht="22.5">
      <c r="A2" s="333" t="s">
        <v>57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23" ht="22.5">
      <c r="A3" s="333" t="str">
        <f>' سهام'!A3:W3</f>
        <v>برای ماه منتهی به 1401/11/30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23" ht="22.5">
      <c r="A4" s="334" t="s">
        <v>64</v>
      </c>
      <c r="B4" s="334"/>
      <c r="C4" s="334"/>
      <c r="D4" s="334"/>
      <c r="E4" s="334"/>
      <c r="F4" s="334"/>
      <c r="G4" s="334"/>
      <c r="H4" s="334"/>
      <c r="I4" s="334"/>
      <c r="J4" s="341"/>
      <c r="K4" s="341"/>
      <c r="L4" s="341"/>
      <c r="M4" s="341"/>
      <c r="N4" s="341"/>
      <c r="O4" s="341"/>
      <c r="P4" s="341"/>
      <c r="Q4" s="341"/>
    </row>
    <row r="5" spans="1:23" ht="15.75" customHeight="1" thickBot="1">
      <c r="A5" s="7"/>
      <c r="B5" s="7"/>
      <c r="C5" s="339" t="s">
        <v>176</v>
      </c>
      <c r="D5" s="339"/>
      <c r="E5" s="339"/>
      <c r="F5" s="339"/>
      <c r="G5" s="339"/>
      <c r="H5" s="339"/>
      <c r="I5" s="339"/>
      <c r="J5" s="27"/>
      <c r="K5" s="340" t="s">
        <v>177</v>
      </c>
      <c r="L5" s="340"/>
      <c r="M5" s="340"/>
      <c r="N5" s="340"/>
      <c r="O5" s="340"/>
      <c r="P5" s="340"/>
      <c r="Q5" s="340"/>
    </row>
    <row r="6" spans="1:23" ht="22.5" thickBot="1">
      <c r="A6" s="157" t="s">
        <v>38</v>
      </c>
      <c r="B6" s="157"/>
      <c r="C6" s="206" t="s">
        <v>3</v>
      </c>
      <c r="D6" s="157"/>
      <c r="E6" s="207" t="s">
        <v>45</v>
      </c>
      <c r="F6" s="158"/>
      <c r="G6" s="208" t="s">
        <v>42</v>
      </c>
      <c r="H6" s="158"/>
      <c r="I6" s="204" t="s">
        <v>46</v>
      </c>
      <c r="J6" s="27"/>
      <c r="K6" s="203" t="s">
        <v>3</v>
      </c>
      <c r="L6" s="159"/>
      <c r="M6" s="204" t="s">
        <v>21</v>
      </c>
      <c r="N6" s="159"/>
      <c r="O6" s="203" t="s">
        <v>42</v>
      </c>
      <c r="P6" s="159"/>
      <c r="Q6" s="205" t="s">
        <v>46</v>
      </c>
    </row>
    <row r="7" spans="1:23" ht="21.75">
      <c r="A7" s="160" t="s">
        <v>135</v>
      </c>
      <c r="B7" s="161"/>
      <c r="C7" s="162">
        <v>0</v>
      </c>
      <c r="D7" s="161"/>
      <c r="E7" s="162">
        <v>0</v>
      </c>
      <c r="F7" s="141"/>
      <c r="G7" s="163">
        <v>0</v>
      </c>
      <c r="H7" s="141"/>
      <c r="I7" s="141">
        <v>0</v>
      </c>
      <c r="J7" s="164"/>
      <c r="K7" s="162">
        <v>60000</v>
      </c>
      <c r="L7" s="161"/>
      <c r="M7" s="162">
        <v>60363697098</v>
      </c>
      <c r="N7" s="141"/>
      <c r="O7" s="163">
        <f>Q7-M7</f>
        <v>-59823428439</v>
      </c>
      <c r="P7" s="165"/>
      <c r="Q7" s="141">
        <v>540268659</v>
      </c>
      <c r="R7" s="223"/>
      <c r="S7" s="223"/>
      <c r="T7" s="211"/>
      <c r="U7" s="156"/>
      <c r="V7" s="211"/>
      <c r="W7" s="156"/>
    </row>
    <row r="8" spans="1:23" ht="21.75">
      <c r="A8" s="160" t="s">
        <v>134</v>
      </c>
      <c r="B8" s="161"/>
      <c r="C8" s="162">
        <v>0</v>
      </c>
      <c r="D8" s="161"/>
      <c r="E8" s="162">
        <v>0</v>
      </c>
      <c r="F8" s="141"/>
      <c r="G8" s="163">
        <v>0</v>
      </c>
      <c r="H8" s="141"/>
      <c r="I8" s="141">
        <v>0</v>
      </c>
      <c r="J8" s="164"/>
      <c r="K8" s="162">
        <v>175000</v>
      </c>
      <c r="L8" s="161"/>
      <c r="M8" s="162">
        <v>169781193782</v>
      </c>
      <c r="N8" s="141"/>
      <c r="O8" s="163">
        <f>Q8-M8</f>
        <v>-169752476787</v>
      </c>
      <c r="P8" s="165"/>
      <c r="Q8" s="141">
        <v>28716995</v>
      </c>
      <c r="T8" s="211"/>
      <c r="U8" s="156"/>
      <c r="V8" s="211"/>
      <c r="W8" s="156"/>
    </row>
    <row r="9" spans="1:23" ht="23.25" thickBot="1">
      <c r="E9" s="166">
        <f>SUM(E7:E8)</f>
        <v>0</v>
      </c>
      <c r="F9" s="8"/>
      <c r="G9" s="166">
        <f>SUM(G7:G8)</f>
        <v>0</v>
      </c>
      <c r="H9" s="8"/>
      <c r="I9" s="166">
        <f>SUM(I7:I8)</f>
        <v>0</v>
      </c>
      <c r="J9" s="8"/>
      <c r="K9" s="8"/>
      <c r="L9" s="8"/>
      <c r="M9" s="166">
        <f>SUM(M7:M8)</f>
        <v>230144890880</v>
      </c>
      <c r="N9" s="8"/>
      <c r="O9" s="166">
        <f>SUM(O7:O8)</f>
        <v>-229575905226</v>
      </c>
      <c r="P9" s="8"/>
      <c r="Q9" s="166">
        <f>SUM(Q7:Q8)</f>
        <v>568985654</v>
      </c>
      <c r="T9" s="210"/>
      <c r="V9" s="210"/>
    </row>
    <row r="10" spans="1:23" ht="23.25" thickTop="1">
      <c r="E10" s="167"/>
      <c r="F10" s="8"/>
      <c r="G10" s="167"/>
      <c r="H10" s="8"/>
      <c r="I10" s="167"/>
      <c r="J10" s="8"/>
      <c r="K10" s="8"/>
      <c r="L10" s="8"/>
      <c r="M10" s="167"/>
      <c r="N10" s="8"/>
      <c r="O10" s="167"/>
      <c r="P10" s="8"/>
      <c r="Q10" s="167"/>
      <c r="V10" s="210"/>
    </row>
    <row r="11" spans="1:23" ht="10.5" customHeight="1">
      <c r="A11" s="7"/>
      <c r="B11" s="7"/>
      <c r="C11" s="7"/>
      <c r="D11" s="7"/>
      <c r="E11" s="142"/>
      <c r="F11" s="142"/>
      <c r="G11" s="142"/>
      <c r="H11" s="142"/>
      <c r="I11" s="27"/>
      <c r="J11" s="27"/>
      <c r="K11" s="27"/>
      <c r="L11" s="27"/>
      <c r="M11" s="27"/>
      <c r="N11" s="27"/>
      <c r="O11" s="27"/>
      <c r="P11" s="27"/>
      <c r="Q11" s="27"/>
    </row>
    <row r="12" spans="1:23" ht="21.75">
      <c r="A12" s="336" t="s">
        <v>44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8"/>
      <c r="V12" s="156"/>
    </row>
    <row r="13" spans="1:23" ht="6" customHeight="1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</row>
    <row r="14" spans="1:23" ht="18" customHeight="1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</row>
    <row r="15" spans="1:23" ht="24">
      <c r="I15" s="172"/>
      <c r="O15" s="172"/>
      <c r="P15" s="172"/>
      <c r="Q15" s="172"/>
    </row>
    <row r="16" spans="1:23" s="172" customFormat="1" ht="24"/>
    <row r="17" s="172" customFormat="1" ht="24"/>
    <row r="18" s="172" customFormat="1" ht="24"/>
    <row r="19" s="172" customFormat="1" ht="24"/>
    <row r="20" s="172" customFormat="1" ht="24"/>
    <row r="21" s="172" customFormat="1" ht="24"/>
    <row r="22" s="172" customFormat="1" ht="24"/>
    <row r="23" s="172" customFormat="1" ht="24"/>
    <row r="24" s="172" customFormat="1" ht="24"/>
    <row r="25" s="172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2:Q12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3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7"/>
  <sheetViews>
    <sheetView rightToLeft="1" view="pageBreakPreview" zoomScale="85" zoomScaleNormal="100" zoomScaleSheetLayoutView="85" workbookViewId="0">
      <selection activeCell="O10" sqref="O10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5.7109375" style="27" bestFit="1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5.7109375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9" ht="22.5">
      <c r="A2" s="333" t="s">
        <v>57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9" ht="22.5">
      <c r="A3" s="333" t="str">
        <f>' سهام'!A3:W3</f>
        <v>برای ماه منتهی به 1401/11/30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9">
      <c r="A4" s="320" t="s">
        <v>63</v>
      </c>
      <c r="B4" s="320"/>
      <c r="C4" s="320"/>
      <c r="D4" s="320"/>
      <c r="E4" s="320"/>
      <c r="F4" s="320"/>
      <c r="G4" s="320"/>
      <c r="H4" s="320"/>
    </row>
    <row r="5" spans="1:19" ht="16.5" customHeight="1" thickBot="1">
      <c r="A5" s="10"/>
      <c r="B5" s="10"/>
      <c r="C5" s="345" t="s">
        <v>176</v>
      </c>
      <c r="D5" s="345"/>
      <c r="E5" s="345"/>
      <c r="F5" s="345"/>
      <c r="G5" s="345"/>
      <c r="H5" s="345"/>
      <c r="I5" s="345"/>
      <c r="K5" s="340" t="s">
        <v>177</v>
      </c>
      <c r="L5" s="340"/>
      <c r="M5" s="340"/>
      <c r="N5" s="340"/>
      <c r="O5" s="340"/>
      <c r="P5" s="340"/>
      <c r="Q5" s="340"/>
    </row>
    <row r="6" spans="1:19" ht="27" customHeight="1" thickBot="1">
      <c r="A6" s="14" t="s">
        <v>38</v>
      </c>
      <c r="B6" s="14"/>
      <c r="C6" s="203" t="s">
        <v>3</v>
      </c>
      <c r="D6" s="159"/>
      <c r="E6" s="204" t="s">
        <v>21</v>
      </c>
      <c r="F6" s="159"/>
      <c r="G6" s="203" t="s">
        <v>42</v>
      </c>
      <c r="H6" s="159"/>
      <c r="I6" s="205" t="s">
        <v>43</v>
      </c>
      <c r="K6" s="203" t="s">
        <v>3</v>
      </c>
      <c r="L6" s="159"/>
      <c r="M6" s="204" t="s">
        <v>21</v>
      </c>
      <c r="N6" s="159"/>
      <c r="O6" s="203" t="s">
        <v>42</v>
      </c>
      <c r="P6" s="159"/>
      <c r="Q6" s="205" t="s">
        <v>43</v>
      </c>
    </row>
    <row r="7" spans="1:19" ht="27" customHeight="1">
      <c r="A7" s="14" t="s">
        <v>169</v>
      </c>
      <c r="B7" s="14"/>
      <c r="C7" s="228">
        <v>10420</v>
      </c>
      <c r="D7" s="159"/>
      <c r="E7" s="229">
        <v>9713638687</v>
      </c>
      <c r="F7" s="159"/>
      <c r="G7" s="228">
        <f>I7-E7</f>
        <v>-9492149638</v>
      </c>
      <c r="H7" s="159"/>
      <c r="I7" s="229">
        <v>221489049</v>
      </c>
      <c r="K7" s="228">
        <v>10420</v>
      </c>
      <c r="L7" s="159"/>
      <c r="M7" s="229">
        <v>9492149638</v>
      </c>
      <c r="N7" s="159"/>
      <c r="O7" s="228">
        <f>Q7-M7</f>
        <v>-9158910822</v>
      </c>
      <c r="P7" s="159"/>
      <c r="Q7" s="229">
        <v>333238816</v>
      </c>
    </row>
    <row r="8" spans="1:19" ht="27" customHeight="1">
      <c r="A8" s="14" t="s">
        <v>108</v>
      </c>
      <c r="B8" s="14"/>
      <c r="C8" s="228">
        <v>200000</v>
      </c>
      <c r="D8" s="159"/>
      <c r="E8" s="229">
        <v>59883834970</v>
      </c>
      <c r="F8" s="159"/>
      <c r="G8" s="228">
        <f>I8-E8</f>
        <v>-59400322622</v>
      </c>
      <c r="H8" s="159"/>
      <c r="I8" s="229">
        <v>483512348</v>
      </c>
      <c r="K8" s="228">
        <v>200000</v>
      </c>
      <c r="L8" s="159"/>
      <c r="M8" s="229">
        <v>91721922622</v>
      </c>
      <c r="N8" s="159"/>
      <c r="O8" s="228">
        <f>Q8-M8</f>
        <v>-90755097890</v>
      </c>
      <c r="P8" s="159"/>
      <c r="Q8" s="229">
        <v>966824732</v>
      </c>
    </row>
    <row r="9" spans="1:19" ht="27" customHeight="1">
      <c r="A9" s="14" t="s">
        <v>183</v>
      </c>
      <c r="B9" s="14"/>
      <c r="C9" s="228">
        <v>25000</v>
      </c>
      <c r="D9" s="159"/>
      <c r="E9" s="229">
        <v>22958837957</v>
      </c>
      <c r="F9" s="159"/>
      <c r="G9" s="228">
        <f>I9-E9</f>
        <v>-22963000000</v>
      </c>
      <c r="H9" s="159"/>
      <c r="I9" s="229">
        <v>-4162043</v>
      </c>
      <c r="K9" s="228">
        <v>25000</v>
      </c>
      <c r="L9" s="159"/>
      <c r="M9" s="229">
        <v>0</v>
      </c>
      <c r="N9" s="159"/>
      <c r="O9" s="228">
        <f>Q9-M9</f>
        <v>-4162043</v>
      </c>
      <c r="P9" s="159"/>
      <c r="Q9" s="229">
        <v>-4162043</v>
      </c>
    </row>
    <row r="10" spans="1:19" ht="27" customHeight="1">
      <c r="A10" s="14" t="s">
        <v>135</v>
      </c>
      <c r="B10" s="14"/>
      <c r="C10" s="228">
        <v>100000</v>
      </c>
      <c r="D10" s="159"/>
      <c r="E10" s="229">
        <v>101372833492</v>
      </c>
      <c r="F10" s="159"/>
      <c r="G10" s="228">
        <f>I10-E10</f>
        <v>-101203950920</v>
      </c>
      <c r="H10" s="159"/>
      <c r="I10" s="229">
        <v>168882572</v>
      </c>
      <c r="K10" s="228">
        <v>100000</v>
      </c>
      <c r="L10" s="159"/>
      <c r="M10" s="229">
        <v>39630159512</v>
      </c>
      <c r="N10" s="159"/>
      <c r="O10" s="228">
        <f>Q10-M10</f>
        <v>-39684603054</v>
      </c>
      <c r="P10" s="159"/>
      <c r="Q10" s="229">
        <v>-54443542</v>
      </c>
    </row>
    <row r="11" spans="1:19">
      <c r="A11" s="194" t="s">
        <v>122</v>
      </c>
      <c r="C11" s="229">
        <v>550000</v>
      </c>
      <c r="D11" s="141"/>
      <c r="E11" s="229">
        <v>536197857305</v>
      </c>
      <c r="F11" s="141"/>
      <c r="G11" s="228">
        <f>I11-E11</f>
        <v>-534193470667</v>
      </c>
      <c r="H11" s="141"/>
      <c r="I11" s="229">
        <v>2004386638</v>
      </c>
      <c r="J11" s="141"/>
      <c r="K11" s="229">
        <v>550000</v>
      </c>
      <c r="L11" s="141"/>
      <c r="M11" s="229">
        <v>549765620667</v>
      </c>
      <c r="N11" s="141"/>
      <c r="O11" s="228">
        <f>Q11-M11</f>
        <v>-545756297491</v>
      </c>
      <c r="P11" s="141"/>
      <c r="Q11" s="229">
        <v>4009323176</v>
      </c>
      <c r="R11" s="135"/>
      <c r="S11" s="156"/>
    </row>
    <row r="12" spans="1:19" ht="23.25" thickBot="1">
      <c r="A12" s="10" t="s">
        <v>2</v>
      </c>
      <c r="B12" s="10"/>
      <c r="C12" s="10"/>
      <c r="D12" s="10"/>
      <c r="E12" s="174">
        <f>SUM(E7:E11)</f>
        <v>730127002411</v>
      </c>
      <c r="F12" s="175"/>
      <c r="G12" s="174">
        <f>SUM(G7:G11)</f>
        <v>-727252893847</v>
      </c>
      <c r="H12" s="175"/>
      <c r="I12" s="174">
        <f>SUM(I7:I11)</f>
        <v>2874108564</v>
      </c>
      <c r="J12" s="175"/>
      <c r="K12" s="10"/>
      <c r="L12" s="175"/>
      <c r="M12" s="174">
        <f>SUM(M7:M11)</f>
        <v>690609852439</v>
      </c>
      <c r="N12" s="175"/>
      <c r="O12" s="174">
        <f>SUM(O7:O11)</f>
        <v>-685359071300</v>
      </c>
      <c r="P12" s="175"/>
      <c r="Q12" s="174">
        <f>SUM(Q7:Q11)</f>
        <v>5250781139</v>
      </c>
      <c r="R12" s="156"/>
    </row>
    <row r="13" spans="1:19" ht="7.5" customHeight="1" thickTop="1">
      <c r="A13" s="10"/>
      <c r="B13" s="10"/>
    </row>
    <row r="14" spans="1:19" ht="24.75" customHeight="1">
      <c r="A14" s="342" t="s">
        <v>44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4"/>
    </row>
    <row r="15" spans="1:19">
      <c r="Q15" s="169"/>
    </row>
    <row r="16" spans="1:19" s="176" customFormat="1" ht="24">
      <c r="I16" s="141"/>
      <c r="J16" s="171"/>
      <c r="K16" s="171"/>
      <c r="L16" s="171"/>
      <c r="M16" s="171"/>
      <c r="N16" s="171"/>
      <c r="O16" s="171"/>
      <c r="P16" s="171"/>
      <c r="Q16" s="141"/>
    </row>
    <row r="17" spans="1:17">
      <c r="A17" s="13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ht="24">
      <c r="A18" s="131"/>
      <c r="C18" s="141"/>
      <c r="D18" s="141"/>
      <c r="E18" s="141"/>
      <c r="F18" s="141"/>
      <c r="G18" s="141"/>
      <c r="H18" s="141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176" customFormat="1" ht="24"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s="176" customFormat="1" ht="24.75">
      <c r="G20" s="135"/>
      <c r="J20" s="172"/>
      <c r="K20" s="172"/>
      <c r="L20" s="172"/>
      <c r="M20" s="172"/>
      <c r="N20" s="172"/>
      <c r="O20" s="172"/>
      <c r="P20" s="172"/>
      <c r="Q20" s="173"/>
    </row>
    <row r="21" spans="1:17" s="176" customFormat="1" ht="24">
      <c r="G21" s="135"/>
      <c r="Q21" s="155"/>
    </row>
    <row r="22" spans="1:17" s="176" customFormat="1" ht="24"/>
    <row r="23" spans="1:17" s="176" customFormat="1" ht="24"/>
    <row r="24" spans="1:17" s="176" customFormat="1" ht="24">
      <c r="I24" s="211"/>
    </row>
    <row r="25" spans="1:17" s="176" customFormat="1" ht="24">
      <c r="M25" s="211"/>
    </row>
    <row r="26" spans="1:17" s="176" customFormat="1" ht="30.75">
      <c r="E26" s="113"/>
    </row>
    <row r="27" spans="1:17" s="176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I28" sqref="I28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46" t="s">
        <v>90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1" ht="27.75">
      <c r="A2" s="346" t="s">
        <v>57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</row>
    <row r="3" spans="1:21" ht="27.75">
      <c r="A3" s="346" t="str">
        <f>' سهام'!A3:W3</f>
        <v>برای ماه منتهی به 1401/11/30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</row>
    <row r="5" spans="1:21" s="61" customFormat="1" ht="24.75">
      <c r="A5" s="299" t="s">
        <v>28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52" t="s">
        <v>179</v>
      </c>
      <c r="D7" s="352"/>
      <c r="E7" s="352"/>
      <c r="F7" s="352"/>
      <c r="G7" s="352"/>
      <c r="H7" s="352"/>
      <c r="I7" s="352"/>
      <c r="J7" s="352"/>
      <c r="K7" s="352"/>
      <c r="L7" s="24"/>
      <c r="M7" s="352" t="s">
        <v>177</v>
      </c>
      <c r="N7" s="352"/>
      <c r="O7" s="352"/>
      <c r="P7" s="352"/>
      <c r="Q7" s="352"/>
      <c r="R7" s="352"/>
      <c r="S7" s="352"/>
      <c r="T7" s="352"/>
      <c r="U7" s="352"/>
    </row>
    <row r="8" spans="1:21" s="38" customFormat="1" ht="24.75" customHeight="1">
      <c r="A8" s="361" t="s">
        <v>24</v>
      </c>
      <c r="B8" s="361"/>
      <c r="C8" s="347" t="s">
        <v>12</v>
      </c>
      <c r="D8" s="363"/>
      <c r="E8" s="349" t="s">
        <v>13</v>
      </c>
      <c r="F8" s="356"/>
      <c r="G8" s="349" t="s">
        <v>14</v>
      </c>
      <c r="H8" s="359"/>
      <c r="I8" s="351" t="s">
        <v>2</v>
      </c>
      <c r="J8" s="351"/>
      <c r="K8" s="351"/>
      <c r="L8" s="361"/>
      <c r="M8" s="347" t="s">
        <v>12</v>
      </c>
      <c r="N8" s="353"/>
      <c r="O8" s="349" t="s">
        <v>13</v>
      </c>
      <c r="P8" s="356"/>
      <c r="Q8" s="349" t="s">
        <v>14</v>
      </c>
      <c r="R8" s="356"/>
      <c r="S8" s="351" t="s">
        <v>2</v>
      </c>
      <c r="T8" s="351"/>
      <c r="U8" s="351"/>
    </row>
    <row r="9" spans="1:21" s="38" customFormat="1" ht="6" customHeight="1" thickBot="1">
      <c r="A9" s="361"/>
      <c r="B9" s="361"/>
      <c r="C9" s="348"/>
      <c r="D9" s="361"/>
      <c r="E9" s="350"/>
      <c r="F9" s="357"/>
      <c r="G9" s="350"/>
      <c r="H9" s="360"/>
      <c r="I9" s="352"/>
      <c r="J9" s="352"/>
      <c r="K9" s="352"/>
      <c r="L9" s="361"/>
      <c r="M9" s="348"/>
      <c r="N9" s="354"/>
      <c r="O9" s="350"/>
      <c r="P9" s="357"/>
      <c r="Q9" s="350"/>
      <c r="R9" s="357"/>
      <c r="S9" s="352"/>
      <c r="T9" s="352"/>
      <c r="U9" s="352"/>
    </row>
    <row r="10" spans="1:21" s="38" customFormat="1" ht="42.75" customHeight="1" thickBot="1">
      <c r="A10" s="362"/>
      <c r="B10" s="361"/>
      <c r="C10" s="72" t="s">
        <v>60</v>
      </c>
      <c r="D10" s="361"/>
      <c r="E10" s="73" t="s">
        <v>61</v>
      </c>
      <c r="F10" s="358"/>
      <c r="G10" s="73" t="s">
        <v>62</v>
      </c>
      <c r="H10" s="360"/>
      <c r="I10" s="25" t="s">
        <v>6</v>
      </c>
      <c r="J10" s="25"/>
      <c r="K10" s="71" t="s">
        <v>19</v>
      </c>
      <c r="L10" s="361"/>
      <c r="M10" s="72" t="s">
        <v>60</v>
      </c>
      <c r="N10" s="355"/>
      <c r="O10" s="73" t="s">
        <v>61</v>
      </c>
      <c r="P10" s="358"/>
      <c r="Q10" s="73" t="s">
        <v>62</v>
      </c>
      <c r="R10" s="358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3"/>
  <sheetViews>
    <sheetView rightToLeft="1" view="pageBreakPreview" zoomScale="90" zoomScaleNormal="100" zoomScaleSheetLayoutView="90" workbookViewId="0">
      <selection activeCell="I20" sqref="I20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0.4257812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20" ht="18" customHeight="1">
      <c r="A2" s="333" t="s">
        <v>57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20" ht="19.5" customHeight="1">
      <c r="A3" s="333" t="str">
        <f>' سهام'!A3:W3</f>
        <v>برای ماه منتهی به 1401/11/30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20">
      <c r="A4" s="320" t="s">
        <v>29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7"/>
      <c r="B6" s="178"/>
      <c r="C6" s="366" t="s">
        <v>176</v>
      </c>
      <c r="D6" s="366"/>
      <c r="E6" s="366"/>
      <c r="F6" s="366"/>
      <c r="G6" s="366"/>
      <c r="H6" s="366"/>
      <c r="I6" s="366"/>
      <c r="J6" s="126"/>
      <c r="K6" s="366" t="s">
        <v>177</v>
      </c>
      <c r="L6" s="366"/>
      <c r="M6" s="366"/>
      <c r="N6" s="366"/>
      <c r="O6" s="366"/>
      <c r="P6" s="366"/>
      <c r="Q6" s="366"/>
    </row>
    <row r="7" spans="1:20" ht="15.75" customHeight="1">
      <c r="A7" s="367"/>
      <c r="B7" s="368"/>
      <c r="C7" s="364" t="s">
        <v>15</v>
      </c>
      <c r="D7" s="364"/>
      <c r="E7" s="364" t="s">
        <v>13</v>
      </c>
      <c r="F7" s="367"/>
      <c r="G7" s="364" t="s">
        <v>14</v>
      </c>
      <c r="H7" s="367"/>
      <c r="I7" s="364" t="s">
        <v>2</v>
      </c>
      <c r="J7" s="179"/>
      <c r="K7" s="364" t="s">
        <v>15</v>
      </c>
      <c r="L7" s="364"/>
      <c r="M7" s="364" t="s">
        <v>13</v>
      </c>
      <c r="N7" s="367"/>
      <c r="O7" s="364" t="s">
        <v>14</v>
      </c>
      <c r="P7" s="367"/>
      <c r="Q7" s="364" t="s">
        <v>2</v>
      </c>
    </row>
    <row r="8" spans="1:20" ht="12" customHeight="1">
      <c r="A8" s="368"/>
      <c r="B8" s="368"/>
      <c r="C8" s="365"/>
      <c r="D8" s="365"/>
      <c r="E8" s="365"/>
      <c r="F8" s="368"/>
      <c r="G8" s="365"/>
      <c r="H8" s="368"/>
      <c r="I8" s="365"/>
      <c r="J8" s="179"/>
      <c r="K8" s="365"/>
      <c r="L8" s="365"/>
      <c r="M8" s="365"/>
      <c r="N8" s="368"/>
      <c r="O8" s="365"/>
      <c r="P8" s="368"/>
      <c r="Q8" s="365"/>
    </row>
    <row r="9" spans="1:20" ht="14.25" customHeight="1" thickBot="1">
      <c r="A9" s="368"/>
      <c r="B9" s="368"/>
      <c r="C9" s="180" t="s">
        <v>66</v>
      </c>
      <c r="D9" s="365"/>
      <c r="E9" s="180" t="s">
        <v>61</v>
      </c>
      <c r="F9" s="368"/>
      <c r="G9" s="180" t="s">
        <v>62</v>
      </c>
      <c r="H9" s="368"/>
      <c r="I9" s="366"/>
      <c r="J9" s="181"/>
      <c r="K9" s="180" t="s">
        <v>66</v>
      </c>
      <c r="L9" s="365"/>
      <c r="M9" s="180" t="s">
        <v>61</v>
      </c>
      <c r="N9" s="368"/>
      <c r="O9" s="180" t="s">
        <v>62</v>
      </c>
      <c r="P9" s="368"/>
      <c r="Q9" s="366"/>
    </row>
    <row r="10" spans="1:20" ht="21" customHeight="1">
      <c r="A10" s="129" t="s">
        <v>169</v>
      </c>
      <c r="B10" s="126"/>
      <c r="C10" s="141">
        <v>0</v>
      </c>
      <c r="D10" s="179"/>
      <c r="E10" s="141">
        <f>'درآمد ناشی از تغییر قیمت اوراق '!I7</f>
        <v>221489049</v>
      </c>
      <c r="F10" s="126"/>
      <c r="G10" s="141">
        <v>0</v>
      </c>
      <c r="H10" s="126"/>
      <c r="I10" s="141">
        <f>C10+E10+G10</f>
        <v>221489049</v>
      </c>
      <c r="J10" s="181"/>
      <c r="K10" s="141">
        <v>0</v>
      </c>
      <c r="L10" s="179"/>
      <c r="M10" s="141">
        <f>'درآمد ناشی از تغییر قیمت اوراق '!Q7</f>
        <v>333238816</v>
      </c>
      <c r="N10" s="126"/>
      <c r="O10" s="141">
        <v>0</v>
      </c>
      <c r="P10" s="126"/>
      <c r="Q10" s="141">
        <f>K10+M10+O10</f>
        <v>333238816</v>
      </c>
    </row>
    <row r="11" spans="1:20" ht="21" customHeight="1">
      <c r="A11" s="129" t="s">
        <v>108</v>
      </c>
      <c r="B11" s="126"/>
      <c r="C11" s="141">
        <f>'سود اوراق بهادار و سپرده بانکی'!G44</f>
        <v>2997941703</v>
      </c>
      <c r="D11" s="179"/>
      <c r="E11" s="141">
        <f>'درآمد ناشی از تغییر قیمت اوراق '!I8</f>
        <v>483512348</v>
      </c>
      <c r="F11" s="126"/>
      <c r="G11" s="141">
        <v>0</v>
      </c>
      <c r="H11" s="126"/>
      <c r="I11" s="141">
        <f t="shared" ref="I11:I15" si="0">C11+E11+G11</f>
        <v>3481454051</v>
      </c>
      <c r="J11" s="181"/>
      <c r="K11" s="141">
        <f>'سود اوراق بهادار و سپرده بانکی'!M44</f>
        <v>6032859883</v>
      </c>
      <c r="L11" s="179"/>
      <c r="M11" s="141">
        <f>'درآمد ناشی از تغییر قیمت اوراق '!Q8</f>
        <v>966824732</v>
      </c>
      <c r="N11" s="126"/>
      <c r="O11" s="141">
        <v>0</v>
      </c>
      <c r="P11" s="126"/>
      <c r="Q11" s="141">
        <f t="shared" ref="Q11:Q15" si="1">K11+M11+O11</f>
        <v>6999684615</v>
      </c>
    </row>
    <row r="12" spans="1:20" ht="21" customHeight="1">
      <c r="A12" s="129" t="s">
        <v>183</v>
      </c>
      <c r="B12" s="126"/>
      <c r="C12" s="141">
        <f>'سود اوراق بهادار و سپرده بانکی'!G41</f>
        <v>62294712</v>
      </c>
      <c r="D12" s="179"/>
      <c r="E12" s="141">
        <f>'درآمد ناشی از تغییر قیمت اوراق '!I9</f>
        <v>-4162043</v>
      </c>
      <c r="F12" s="126"/>
      <c r="G12" s="141">
        <v>0</v>
      </c>
      <c r="H12" s="126"/>
      <c r="I12" s="141">
        <f t="shared" si="0"/>
        <v>58132669</v>
      </c>
      <c r="J12" s="181"/>
      <c r="K12" s="141">
        <f>'سود اوراق بهادار و سپرده بانکی'!M41</f>
        <v>62294712</v>
      </c>
      <c r="L12" s="179"/>
      <c r="M12" s="141">
        <f>'درآمد ناشی از تغییر قیمت اوراق '!Q9</f>
        <v>-4162043</v>
      </c>
      <c r="N12" s="126"/>
      <c r="O12" s="141">
        <v>0</v>
      </c>
      <c r="P12" s="126"/>
      <c r="Q12" s="141">
        <f t="shared" si="1"/>
        <v>58132669</v>
      </c>
    </row>
    <row r="13" spans="1:20" ht="21" customHeight="1">
      <c r="A13" s="129" t="s">
        <v>135</v>
      </c>
      <c r="B13" s="126"/>
      <c r="C13" s="141">
        <f>'سود اوراق بهادار و سپرده بانکی'!G43</f>
        <v>831744852</v>
      </c>
      <c r="D13" s="179"/>
      <c r="E13" s="141">
        <f>'درآمد ناشی از تغییر قیمت اوراق '!I10</f>
        <v>168882572</v>
      </c>
      <c r="F13" s="126"/>
      <c r="G13" s="141">
        <f>'درآمد ناشی ازفروش'!I7</f>
        <v>0</v>
      </c>
      <c r="H13" s="126"/>
      <c r="I13" s="141">
        <f t="shared" si="0"/>
        <v>1000627424</v>
      </c>
      <c r="J13" s="181"/>
      <c r="K13" s="141">
        <f>'سود اوراق بهادار و سپرده بانکی'!M43</f>
        <v>2164769940</v>
      </c>
      <c r="L13" s="179"/>
      <c r="M13" s="141">
        <f>'درآمد ناشی از تغییر قیمت اوراق '!Q10</f>
        <v>-54443542</v>
      </c>
      <c r="N13" s="126"/>
      <c r="O13" s="141">
        <f>'درآمد ناشی ازفروش'!Q7</f>
        <v>540268659</v>
      </c>
      <c r="P13" s="126"/>
      <c r="Q13" s="141">
        <f t="shared" si="1"/>
        <v>2650595057</v>
      </c>
    </row>
    <row r="14" spans="1:20" ht="21" customHeight="1">
      <c r="A14" s="129" t="s">
        <v>134</v>
      </c>
      <c r="B14" s="8"/>
      <c r="C14" s="141">
        <f>'سود اوراق بهادار و سپرده بانکی'!G42</f>
        <v>0</v>
      </c>
      <c r="D14" s="141"/>
      <c r="E14" s="141">
        <v>0</v>
      </c>
      <c r="F14" s="141"/>
      <c r="G14" s="141">
        <f>'درآمد ناشی ازفروش'!I8</f>
        <v>0</v>
      </c>
      <c r="H14" s="141"/>
      <c r="I14" s="141">
        <f t="shared" si="0"/>
        <v>0</v>
      </c>
      <c r="J14" s="141"/>
      <c r="K14" s="141">
        <f>'سود اوراق بهادار و سپرده بانکی'!M42</f>
        <v>217249316</v>
      </c>
      <c r="L14" s="141"/>
      <c r="M14" s="141">
        <v>0</v>
      </c>
      <c r="N14" s="141"/>
      <c r="O14" s="141">
        <f>'درآمد ناشی ازفروش'!Q8</f>
        <v>28716995</v>
      </c>
      <c r="P14" s="141"/>
      <c r="Q14" s="141">
        <f t="shared" si="1"/>
        <v>245966311</v>
      </c>
      <c r="T14" s="153"/>
    </row>
    <row r="15" spans="1:20" ht="21" customHeight="1">
      <c r="A15" s="129" t="s">
        <v>122</v>
      </c>
      <c r="B15" s="8"/>
      <c r="C15" s="141">
        <f>'سود اوراق بهادار و سپرده بانکی'!G40</f>
        <v>7939504388</v>
      </c>
      <c r="D15" s="141"/>
      <c r="E15" s="141">
        <f>'درآمد ناشی از تغییر قیمت اوراق '!I11</f>
        <v>2004386638</v>
      </c>
      <c r="F15" s="141"/>
      <c r="G15" s="141">
        <v>0</v>
      </c>
      <c r="H15" s="141"/>
      <c r="I15" s="141">
        <f t="shared" si="0"/>
        <v>9943891026</v>
      </c>
      <c r="J15" s="141"/>
      <c r="K15" s="141">
        <f>'سود اوراق بهادار و سپرده بانکی'!M40</f>
        <v>16298657843</v>
      </c>
      <c r="L15" s="141"/>
      <c r="M15" s="141">
        <f>'درآمد ناشی از تغییر قیمت اوراق '!Q11</f>
        <v>4009323176</v>
      </c>
      <c r="N15" s="141"/>
      <c r="O15" s="141">
        <v>0</v>
      </c>
      <c r="P15" s="141"/>
      <c r="Q15" s="141">
        <f t="shared" si="1"/>
        <v>20307981019</v>
      </c>
      <c r="T15" s="153"/>
    </row>
    <row r="16" spans="1:20" ht="21" customHeight="1" thickBot="1">
      <c r="A16" s="182" t="s">
        <v>2</v>
      </c>
      <c r="B16" s="183"/>
      <c r="C16" s="184">
        <f>SUM(C14:C15)</f>
        <v>7939504388</v>
      </c>
      <c r="D16" s="185">
        <f t="shared" ref="D16:P16" si="2">SUM(D14:D14)</f>
        <v>0</v>
      </c>
      <c r="E16" s="184">
        <f>SUM(E14:E15)</f>
        <v>2004386638</v>
      </c>
      <c r="F16" s="185">
        <f t="shared" si="2"/>
        <v>0</v>
      </c>
      <c r="G16" s="184">
        <f>SUM(G10:G15)</f>
        <v>0</v>
      </c>
      <c r="H16" s="185">
        <f t="shared" si="2"/>
        <v>0</v>
      </c>
      <c r="I16" s="184">
        <f>SUM(I10:I15)</f>
        <v>14705594219</v>
      </c>
      <c r="J16" s="185">
        <f t="shared" si="2"/>
        <v>0</v>
      </c>
      <c r="K16" s="184">
        <f>SUM(K10:K15)</f>
        <v>24775831694</v>
      </c>
      <c r="L16" s="185">
        <f t="shared" si="2"/>
        <v>0</v>
      </c>
      <c r="M16" s="184">
        <f>SUM(M14:M15)</f>
        <v>4009323176</v>
      </c>
      <c r="N16" s="185">
        <f t="shared" si="2"/>
        <v>0</v>
      </c>
      <c r="O16" s="184">
        <f>SUM(O10:O15)</f>
        <v>568985654</v>
      </c>
      <c r="P16" s="185">
        <f t="shared" si="2"/>
        <v>0</v>
      </c>
      <c r="Q16" s="184">
        <f>SUM(Q10:Q15)</f>
        <v>30595598487</v>
      </c>
    </row>
    <row r="17" spans="1:17" ht="22.5" thickTop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141" customFormat="1"/>
    <row r="19" spans="1:17" s="141" customFormat="1"/>
    <row r="20" spans="1:17" s="141" customFormat="1" ht="27">
      <c r="B20" s="219"/>
      <c r="C20" s="219"/>
      <c r="D20" s="219"/>
      <c r="E20" s="219"/>
      <c r="F20" s="219"/>
      <c r="G20" s="219"/>
      <c r="H20" s="219"/>
      <c r="I20" s="220"/>
      <c r="J20" s="219"/>
      <c r="K20" s="219"/>
      <c r="L20" s="219"/>
      <c r="M20" s="219"/>
      <c r="O20" s="219"/>
    </row>
    <row r="21" spans="1:17">
      <c r="C21" s="153"/>
      <c r="E21" s="153"/>
      <c r="I21" s="153"/>
      <c r="O21" s="153"/>
    </row>
    <row r="22" spans="1:17">
      <c r="O22" s="186"/>
      <c r="Q22" s="186"/>
    </row>
    <row r="23" spans="1:17">
      <c r="O23" s="153"/>
      <c r="Q23" s="153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45"/>
  <sheetViews>
    <sheetView rightToLeft="1" view="pageBreakPreview" topLeftCell="A22" zoomScaleNormal="100" zoomScaleSheetLayoutView="100" workbookViewId="0">
      <selection activeCell="G48" sqref="G48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2" customWidth="1"/>
    <col min="6" max="6" width="1.42578125" style="142" customWidth="1"/>
    <col min="7" max="7" width="21.7109375" style="142" customWidth="1"/>
    <col min="8" max="8" width="1.42578125" style="142" customWidth="1"/>
    <col min="9" max="9" width="19.5703125" style="142" customWidth="1"/>
    <col min="10" max="10" width="1.28515625" style="7" customWidth="1"/>
    <col min="11" max="11" width="22" style="7" customWidth="1"/>
    <col min="12" max="12" width="0.7109375" style="7" customWidth="1"/>
    <col min="13" max="13" width="11.285156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22.5">
      <c r="A2" s="333" t="s">
        <v>57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2" ht="22.5">
      <c r="A3" s="333" t="str">
        <f>' سهام'!A3:W3</f>
        <v>برای ماه منتهی به 1401/11/30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2">
      <c r="A4" s="320" t="s">
        <v>30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22.5" thickBot="1">
      <c r="A5" s="121"/>
      <c r="B5" s="121"/>
      <c r="C5" s="121"/>
      <c r="D5" s="10"/>
      <c r="E5" s="122"/>
      <c r="F5" s="122"/>
      <c r="G5" s="122"/>
      <c r="H5" s="122"/>
      <c r="I5" s="122"/>
      <c r="J5" s="121"/>
      <c r="K5" s="121"/>
      <c r="L5" s="121"/>
    </row>
    <row r="6" spans="1:12" ht="37.5" customHeight="1" thickBot="1">
      <c r="A6" s="369" t="s">
        <v>20</v>
      </c>
      <c r="B6" s="369"/>
      <c r="C6" s="369"/>
      <c r="D6" s="126"/>
      <c r="E6" s="370" t="s">
        <v>176</v>
      </c>
      <c r="F6" s="370"/>
      <c r="G6" s="370"/>
      <c r="H6" s="370"/>
      <c r="I6" s="369" t="s">
        <v>177</v>
      </c>
      <c r="J6" s="369"/>
      <c r="K6" s="369"/>
      <c r="L6" s="369"/>
    </row>
    <row r="7" spans="1:12" ht="37.5">
      <c r="A7" s="187" t="s">
        <v>16</v>
      </c>
      <c r="B7" s="126"/>
      <c r="C7" s="187" t="s">
        <v>9</v>
      </c>
      <c r="D7" s="179"/>
      <c r="E7" s="188" t="s">
        <v>17</v>
      </c>
      <c r="F7" s="189"/>
      <c r="G7" s="188" t="s">
        <v>18</v>
      </c>
      <c r="H7" s="190"/>
      <c r="I7" s="188" t="s">
        <v>17</v>
      </c>
      <c r="J7" s="126"/>
      <c r="K7" s="187" t="s">
        <v>18</v>
      </c>
      <c r="L7" s="126"/>
    </row>
    <row r="8" spans="1:12">
      <c r="A8" s="191" t="s">
        <v>125</v>
      </c>
      <c r="B8" s="126"/>
      <c r="C8" s="226" t="s">
        <v>128</v>
      </c>
      <c r="D8" s="179"/>
      <c r="E8" s="133">
        <f>'سود اوراق بهادار و سپرده بانکی'!K7</f>
        <v>0</v>
      </c>
      <c r="F8" s="189"/>
      <c r="G8" s="192">
        <f>E8/E41</f>
        <v>0</v>
      </c>
      <c r="H8" s="251"/>
      <c r="I8" s="133">
        <f>'سود اوراق بهادار و سپرده بانکی'!Q7</f>
        <v>527242685.36170214</v>
      </c>
      <c r="J8" s="126"/>
      <c r="K8" s="192">
        <f>I8/I41</f>
        <v>6.1548593639865132E-3</v>
      </c>
      <c r="L8" s="126"/>
    </row>
    <row r="9" spans="1:12">
      <c r="A9" s="191" t="s">
        <v>146</v>
      </c>
      <c r="B9" s="126"/>
      <c r="C9" s="226" t="s">
        <v>156</v>
      </c>
      <c r="D9" s="179"/>
      <c r="E9" s="133">
        <f>'سود اوراق بهادار و سپرده بانکی'!K8</f>
        <v>0</v>
      </c>
      <c r="F9" s="189"/>
      <c r="G9" s="192">
        <f>E9/E41</f>
        <v>0</v>
      </c>
      <c r="H9" s="251"/>
      <c r="I9" s="133">
        <f>'سود اوراق بهادار و سپرده بانکی'!Q8</f>
        <v>136072596.25531915</v>
      </c>
      <c r="J9" s="126"/>
      <c r="K9" s="192">
        <f>I9/I41</f>
        <v>1.5884671641664507E-3</v>
      </c>
      <c r="L9" s="126"/>
    </row>
    <row r="10" spans="1:12">
      <c r="A10" s="191" t="s">
        <v>147</v>
      </c>
      <c r="B10" s="8"/>
      <c r="C10" s="226" t="s">
        <v>157</v>
      </c>
      <c r="D10" s="8"/>
      <c r="E10" s="133">
        <f>'سود اوراق بهادار و سپرده بانکی'!K9</f>
        <v>0</v>
      </c>
      <c r="F10" s="8"/>
      <c r="G10" s="192">
        <f>E10/E41</f>
        <v>0</v>
      </c>
      <c r="H10" s="8"/>
      <c r="I10" s="133">
        <f>'سود اوراق بهادار و سپرده بانکی'!Q9</f>
        <v>118421260.08510639</v>
      </c>
      <c r="J10" s="8"/>
      <c r="K10" s="192">
        <f>I10/I41</f>
        <v>1.3824112154915498E-3</v>
      </c>
      <c r="L10" s="126"/>
    </row>
    <row r="11" spans="1:12">
      <c r="A11" s="191" t="s">
        <v>148</v>
      </c>
      <c r="B11" s="8"/>
      <c r="C11" s="226" t="s">
        <v>158</v>
      </c>
      <c r="D11" s="8"/>
      <c r="E11" s="133">
        <f>'سود اوراق بهادار و سپرده بانکی'!K10</f>
        <v>0</v>
      </c>
      <c r="F11" s="8"/>
      <c r="G11" s="192">
        <f>E11/E41</f>
        <v>0</v>
      </c>
      <c r="H11" s="8"/>
      <c r="I11" s="133">
        <f>'سود اوراق بهادار و سپرده بانکی'!Q10</f>
        <v>464424653.10638297</v>
      </c>
      <c r="J11" s="8"/>
      <c r="K11" s="192">
        <f>I11/I41</f>
        <v>5.4215421178902198E-3</v>
      </c>
      <c r="L11" s="126"/>
    </row>
    <row r="12" spans="1:12">
      <c r="A12" s="191" t="s">
        <v>149</v>
      </c>
      <c r="B12" s="8"/>
      <c r="C12" s="226" t="s">
        <v>159</v>
      </c>
      <c r="D12" s="8"/>
      <c r="E12" s="133">
        <f>'سود اوراق بهادار و سپرده بانکی'!K11</f>
        <v>0</v>
      </c>
      <c r="F12" s="8"/>
      <c r="G12" s="192">
        <f>E12/E41</f>
        <v>0</v>
      </c>
      <c r="H12" s="8"/>
      <c r="I12" s="133">
        <f>'سود اوراق بهادار و سپرده بانکی'!Q11</f>
        <v>493150680.76595747</v>
      </c>
      <c r="J12" s="8"/>
      <c r="K12" s="192">
        <f>I12/I41</f>
        <v>5.7568804075231522E-3</v>
      </c>
      <c r="L12" s="126"/>
    </row>
    <row r="13" spans="1:12">
      <c r="A13" s="191" t="s">
        <v>150</v>
      </c>
      <c r="B13" s="8"/>
      <c r="C13" s="226" t="s">
        <v>160</v>
      </c>
      <c r="D13" s="8"/>
      <c r="E13" s="133">
        <f>'سود اوراق بهادار و سپرده بانکی'!K12</f>
        <v>0</v>
      </c>
      <c r="F13" s="8"/>
      <c r="G13" s="192">
        <f>E13/E41</f>
        <v>0</v>
      </c>
      <c r="H13" s="8"/>
      <c r="I13" s="133">
        <f>'سود اوراق بهادار و سپرده بانکی'!Q12</f>
        <v>1406958905.8723404</v>
      </c>
      <c r="J13" s="8"/>
      <c r="K13" s="192">
        <f>I13/I41</f>
        <v>1.642437996197493E-2</v>
      </c>
      <c r="L13" s="126"/>
    </row>
    <row r="14" spans="1:12">
      <c r="A14" s="191" t="s">
        <v>151</v>
      </c>
      <c r="B14" s="8"/>
      <c r="C14" s="226" t="s">
        <v>161</v>
      </c>
      <c r="D14" s="8"/>
      <c r="E14" s="133">
        <f>'سود اوراق بهادار و سپرده بانکی'!K13</f>
        <v>0</v>
      </c>
      <c r="F14" s="8"/>
      <c r="G14" s="192">
        <f>E14/E41</f>
        <v>0</v>
      </c>
      <c r="H14" s="8"/>
      <c r="I14" s="133">
        <f>'سود اوراق بهادار و سپرده بانکی'!Q13</f>
        <v>320547945.44680852</v>
      </c>
      <c r="J14" s="8"/>
      <c r="K14" s="192">
        <f>I14/I41</f>
        <v>3.7419722993149692E-3</v>
      </c>
      <c r="L14" s="126"/>
    </row>
    <row r="15" spans="1:12">
      <c r="A15" s="191" t="s">
        <v>152</v>
      </c>
      <c r="B15" s="8"/>
      <c r="C15" s="226" t="s">
        <v>162</v>
      </c>
      <c r="D15" s="8"/>
      <c r="E15" s="133">
        <f>'سود اوراق بهادار و سپرده بانکی'!K14</f>
        <v>0</v>
      </c>
      <c r="F15" s="8"/>
      <c r="G15" s="192">
        <f>E15/E41</f>
        <v>0</v>
      </c>
      <c r="H15" s="8"/>
      <c r="I15" s="133">
        <f>'سود اوراق بهادار و سپرده بانکی'!Q14</f>
        <v>138082191.31914893</v>
      </c>
      <c r="J15" s="8"/>
      <c r="K15" s="192">
        <f>I15/I41</f>
        <v>1.6119265223326971E-3</v>
      </c>
      <c r="L15" s="126"/>
    </row>
    <row r="16" spans="1:12">
      <c r="A16" s="191" t="s">
        <v>153</v>
      </c>
      <c r="B16" s="8"/>
      <c r="C16" s="226" t="s">
        <v>163</v>
      </c>
      <c r="D16" s="8"/>
      <c r="E16" s="133">
        <f>'سود اوراق بهادار و سپرده بانکی'!K15</f>
        <v>0</v>
      </c>
      <c r="F16" s="8"/>
      <c r="G16" s="192">
        <f>E16/E41</f>
        <v>0</v>
      </c>
      <c r="H16" s="8"/>
      <c r="I16" s="133">
        <f>'سود اوراق بهادار و سپرده بانکی'!Q15</f>
        <v>439452737.61702126</v>
      </c>
      <c r="J16" s="8"/>
      <c r="K16" s="192">
        <f>I16/I41</f>
        <v>5.1300281108614893E-3</v>
      </c>
      <c r="L16" s="126"/>
    </row>
    <row r="17" spans="1:12">
      <c r="A17" s="191" t="s">
        <v>154</v>
      </c>
      <c r="B17" s="8"/>
      <c r="C17" s="226" t="s">
        <v>164</v>
      </c>
      <c r="D17" s="8"/>
      <c r="E17" s="133">
        <f>'سود اوراق بهادار و سپرده بانکی'!K16</f>
        <v>61434402.893617019</v>
      </c>
      <c r="F17" s="8"/>
      <c r="G17" s="192">
        <f>E17/E41</f>
        <v>1.2394413207189574E-3</v>
      </c>
      <c r="H17" s="8"/>
      <c r="I17" s="133">
        <f>'سود اوراق بهادار و سپرده بانکی'!Q16</f>
        <v>215622769.02127659</v>
      </c>
      <c r="J17" s="8"/>
      <c r="K17" s="192">
        <f>I17/I41</f>
        <v>2.5171099682281249E-3</v>
      </c>
      <c r="L17" s="126"/>
    </row>
    <row r="18" spans="1:12">
      <c r="A18" s="191" t="s">
        <v>155</v>
      </c>
      <c r="B18" s="8"/>
      <c r="C18" s="226" t="s">
        <v>165</v>
      </c>
      <c r="D18" s="8"/>
      <c r="E18" s="133">
        <f>'سود اوراق بهادار و سپرده بانکی'!K17</f>
        <v>107955616.5</v>
      </c>
      <c r="F18" s="8"/>
      <c r="G18" s="192">
        <f>E18/E41</f>
        <v>2.1780085032403148E-3</v>
      </c>
      <c r="H18" s="8"/>
      <c r="I18" s="133">
        <f>'سود اوراق بهادار و سپرده بانکی'!Q17</f>
        <v>219432156.25</v>
      </c>
      <c r="J18" s="8"/>
      <c r="K18" s="192">
        <f>I18/I41</f>
        <v>2.5615795138599893E-3</v>
      </c>
      <c r="L18" s="126"/>
    </row>
    <row r="19" spans="1:12">
      <c r="A19" s="191" t="s">
        <v>190</v>
      </c>
      <c r="B19" s="8"/>
      <c r="C19" s="226" t="s">
        <v>191</v>
      </c>
      <c r="D19" s="8"/>
      <c r="E19" s="133">
        <f>'سود اوراق بهادار و سپرده بانکی'!K18</f>
        <v>6811158901.0769234</v>
      </c>
      <c r="F19" s="8"/>
      <c r="G19" s="192">
        <f>E19/E41</f>
        <v>0.1374153794348115</v>
      </c>
      <c r="H19" s="8"/>
      <c r="I19" s="133">
        <f>'سود اوراق بهادار و سپرده بانکی'!Q18</f>
        <v>6714226521.0769234</v>
      </c>
      <c r="J19" s="8"/>
      <c r="K19" s="192">
        <f>I19/I41</f>
        <v>7.8379693303524525E-2</v>
      </c>
      <c r="L19" s="126"/>
    </row>
    <row r="20" spans="1:12">
      <c r="A20" s="191" t="s">
        <v>112</v>
      </c>
      <c r="B20" s="8"/>
      <c r="C20" s="130" t="s">
        <v>130</v>
      </c>
      <c r="D20" s="8"/>
      <c r="E20" s="133">
        <f>'سود اوراق بهادار و سپرده بانکی'!K19</f>
        <v>3005645941.9230766</v>
      </c>
      <c r="F20" s="8"/>
      <c r="G20" s="192">
        <f>E20/E41</f>
        <v>6.0639016583618012E-2</v>
      </c>
      <c r="H20" s="8"/>
      <c r="I20" s="133">
        <f>'سود اوراق بهادار و سپرده بانکی'!Q19</f>
        <v>3005650447.9230766</v>
      </c>
      <c r="J20" s="8"/>
      <c r="K20" s="192">
        <f>I20/I41</f>
        <v>3.508698426338256E-2</v>
      </c>
      <c r="L20" s="126"/>
    </row>
    <row r="21" spans="1:12">
      <c r="A21" s="191" t="s">
        <v>192</v>
      </c>
      <c r="B21" s="8"/>
      <c r="C21" s="130" t="s">
        <v>204</v>
      </c>
      <c r="D21" s="8"/>
      <c r="E21" s="133">
        <f>'سود اوراق بهادار و سپرده بانکی'!K20</f>
        <v>194515318</v>
      </c>
      <c r="F21" s="8"/>
      <c r="G21" s="192">
        <f>E21/E41</f>
        <v>3.9243536404101201E-3</v>
      </c>
      <c r="H21" s="8"/>
      <c r="I21" s="133">
        <f>'سود اوراق بهادار و سپرده بانکی'!Q20</f>
        <v>191731274</v>
      </c>
      <c r="J21" s="8"/>
      <c r="K21" s="192">
        <f>I21/I41</f>
        <v>2.2382084378058257E-3</v>
      </c>
      <c r="L21" s="126"/>
    </row>
    <row r="22" spans="1:12">
      <c r="A22" s="191" t="s">
        <v>193</v>
      </c>
      <c r="B22" s="8"/>
      <c r="C22" s="130" t="s">
        <v>205</v>
      </c>
      <c r="D22" s="8"/>
      <c r="E22" s="133">
        <f>'سود اوراق بهادار و سپرده بانکی'!K21</f>
        <v>144430205</v>
      </c>
      <c r="F22" s="8"/>
      <c r="G22" s="192">
        <f>E22/E41</f>
        <v>2.9138846575411095E-3</v>
      </c>
      <c r="H22" s="8"/>
      <c r="I22" s="133">
        <f>'سود اوراق بهادار و سپرده بانکی'!Q21</f>
        <v>140950843</v>
      </c>
      <c r="J22" s="8"/>
      <c r="K22" s="192">
        <f>I22/I41</f>
        <v>1.6454142276154918E-3</v>
      </c>
      <c r="L22" s="126"/>
    </row>
    <row r="23" spans="1:12">
      <c r="A23" s="191" t="s">
        <v>194</v>
      </c>
      <c r="B23" s="8"/>
      <c r="C23" s="130" t="s">
        <v>219</v>
      </c>
      <c r="D23" s="8"/>
      <c r="E23" s="133">
        <f>'سود اوراق بهادار و سپرده بانکی'!K22</f>
        <v>1670207783</v>
      </c>
      <c r="F23" s="8"/>
      <c r="G23" s="192">
        <f>E23/E41</f>
        <v>3.3696502984188456E-2</v>
      </c>
      <c r="H23" s="8"/>
      <c r="I23" s="133">
        <f>'سود اوراق بهادار و سپرده بانکی'!Q22</f>
        <v>1822085582</v>
      </c>
      <c r="J23" s="8"/>
      <c r="K23" s="192">
        <f>I23/I41</f>
        <v>2.1270433555022113E-2</v>
      </c>
      <c r="L23" s="126"/>
    </row>
    <row r="24" spans="1:12">
      <c r="A24" s="191" t="s">
        <v>195</v>
      </c>
      <c r="B24" s="8"/>
      <c r="C24" s="130" t="s">
        <v>220</v>
      </c>
      <c r="D24" s="8"/>
      <c r="E24" s="133">
        <f>'سود اوراق بهادار و سپرده بانکی'!K23</f>
        <v>283723298</v>
      </c>
      <c r="F24" s="8"/>
      <c r="G24" s="192">
        <f>E24/E41</f>
        <v>5.7241278929789242E-3</v>
      </c>
      <c r="H24" s="8"/>
      <c r="I24" s="133">
        <f>'سود اوراق بهادار و سپرده بانکی'!Q23</f>
        <v>283723298</v>
      </c>
      <c r="J24" s="8"/>
      <c r="K24" s="192">
        <f>I24/I41</f>
        <v>3.3120933603440032E-3</v>
      </c>
      <c r="L24" s="126"/>
    </row>
    <row r="25" spans="1:12">
      <c r="A25" s="191" t="s">
        <v>196</v>
      </c>
      <c r="B25" s="8"/>
      <c r="C25" s="130" t="s">
        <v>221</v>
      </c>
      <c r="D25" s="8"/>
      <c r="E25" s="133">
        <f>'سود اوراق بهادار و سپرده بانکی'!K24</f>
        <v>423725239</v>
      </c>
      <c r="F25" s="8"/>
      <c r="G25" s="192">
        <f>E25/E41</f>
        <v>8.5486721626895131E-3</v>
      </c>
      <c r="H25" s="8"/>
      <c r="I25" s="133">
        <f>'سود اوراق بهادار و سپرده بانکی'!Q24</f>
        <v>422521343</v>
      </c>
      <c r="J25" s="8"/>
      <c r="K25" s="192">
        <f>I25/I41</f>
        <v>4.9323765253635639E-3</v>
      </c>
      <c r="L25" s="126"/>
    </row>
    <row r="26" spans="1:12">
      <c r="A26" s="191" t="s">
        <v>197</v>
      </c>
      <c r="B26" s="8"/>
      <c r="C26" s="130" t="s">
        <v>222</v>
      </c>
      <c r="D26" s="8"/>
      <c r="E26" s="133">
        <f>'سود اوراق بهادار و سپرده بانکی'!K25</f>
        <v>238468773</v>
      </c>
      <c r="F26" s="8"/>
      <c r="G26" s="192">
        <f>E26/E41</f>
        <v>4.8111161993251586E-3</v>
      </c>
      <c r="H26" s="8"/>
      <c r="I26" s="133">
        <f>'سود اوراق بهادار و سپرده بانکی'!Q25</f>
        <v>237117527</v>
      </c>
      <c r="J26" s="8"/>
      <c r="K26" s="192">
        <f>I26/I41</f>
        <v>2.7680327711328448E-3</v>
      </c>
      <c r="L26" s="126"/>
    </row>
    <row r="27" spans="1:12">
      <c r="A27" s="191" t="s">
        <v>198</v>
      </c>
      <c r="B27" s="8"/>
      <c r="C27" s="130" t="s">
        <v>223</v>
      </c>
      <c r="D27" s="8"/>
      <c r="E27" s="133">
        <f>'سود اوراق بهادار و سپرده بانکی'!K26</f>
        <v>14614812831</v>
      </c>
      <c r="F27" s="8"/>
      <c r="G27" s="192">
        <f>E27/E41</f>
        <v>0.29485438230241273</v>
      </c>
      <c r="H27" s="8"/>
      <c r="I27" s="133">
        <f>'سود اوراق بهادار و سپرده بانکی'!Q26</f>
        <v>14426283049</v>
      </c>
      <c r="J27" s="8"/>
      <c r="K27" s="192">
        <f>I27/I41</f>
        <v>0.16840772907213331</v>
      </c>
      <c r="L27" s="126"/>
    </row>
    <row r="28" spans="1:12">
      <c r="A28" s="191" t="s">
        <v>126</v>
      </c>
      <c r="B28" s="8"/>
      <c r="C28" s="226" t="s">
        <v>129</v>
      </c>
      <c r="D28" s="8"/>
      <c r="E28" s="133">
        <f>'سود اوراق بهادار و سپرده بانکی'!K27</f>
        <v>0</v>
      </c>
      <c r="F28" s="8"/>
      <c r="G28" s="192">
        <f>E28/E41</f>
        <v>0</v>
      </c>
      <c r="H28" s="8"/>
      <c r="I28" s="133">
        <f>'سود اوراق بهادار و سپرده بانکی'!Q27</f>
        <v>1046382250</v>
      </c>
      <c r="J28" s="8"/>
      <c r="K28" s="192">
        <f>I28/I41</f>
        <v>1.2215125536172284E-2</v>
      </c>
      <c r="L28" s="126"/>
    </row>
    <row r="29" spans="1:12">
      <c r="A29" s="191" t="s">
        <v>140</v>
      </c>
      <c r="B29" s="8"/>
      <c r="C29" s="226" t="s">
        <v>143</v>
      </c>
      <c r="D29" s="8"/>
      <c r="E29" s="133">
        <f>'سود اوراق بهادار و سپرده بانکی'!K28</f>
        <v>6813066</v>
      </c>
      <c r="F29" s="8"/>
      <c r="G29" s="192">
        <f>E29/E41</f>
        <v>1.3745385522519321E-4</v>
      </c>
      <c r="H29" s="8"/>
      <c r="I29" s="133">
        <f>'سود اوراق بهادار و سپرده بانکی'!Q28</f>
        <v>378977088</v>
      </c>
      <c r="J29" s="8"/>
      <c r="K29" s="192">
        <f>I29/I41</f>
        <v>4.4240550766729949E-3</v>
      </c>
      <c r="L29" s="126"/>
    </row>
    <row r="30" spans="1:12">
      <c r="A30" s="191" t="s">
        <v>141</v>
      </c>
      <c r="B30" s="8"/>
      <c r="C30" s="226" t="s">
        <v>144</v>
      </c>
      <c r="D30" s="8"/>
      <c r="E30" s="133">
        <f>'سود اوراق بهادار و سپرده بانکی'!K29</f>
        <v>9869935760</v>
      </c>
      <c r="F30" s="8"/>
      <c r="G30" s="192">
        <f>E30/E41</f>
        <v>0.19912631420816962</v>
      </c>
      <c r="H30" s="8"/>
      <c r="I30" s="133">
        <f>'سود اوراق بهادار و سپرده بانکی'!Q29</f>
        <v>21934295062</v>
      </c>
      <c r="J30" s="8"/>
      <c r="K30" s="192">
        <f>I30/I41</f>
        <v>0.25605381563933621</v>
      </c>
      <c r="L30" s="126"/>
    </row>
    <row r="31" spans="1:12">
      <c r="A31" s="191" t="s">
        <v>142</v>
      </c>
      <c r="B31" s="8"/>
      <c r="C31" s="226" t="s">
        <v>145</v>
      </c>
      <c r="D31" s="8"/>
      <c r="E31" s="133">
        <f>'سود اوراق بهادار و سپرده بانکی'!K30</f>
        <v>3329315055</v>
      </c>
      <c r="F31" s="8"/>
      <c r="G31" s="192">
        <f>E31/E41</f>
        <v>6.7169052753786054E-2</v>
      </c>
      <c r="H31" s="8"/>
      <c r="I31" s="133">
        <f>'سود اوراق بهادار و سپرده بانکی'!Q30</f>
        <v>15814246575</v>
      </c>
      <c r="J31" s="8"/>
      <c r="K31" s="192">
        <f>I31/I41</f>
        <v>0.18461036315706578</v>
      </c>
      <c r="L31" s="126"/>
    </row>
    <row r="32" spans="1:12">
      <c r="A32" s="191" t="s">
        <v>199</v>
      </c>
      <c r="B32" s="8"/>
      <c r="C32" s="226" t="s">
        <v>211</v>
      </c>
      <c r="D32" s="8"/>
      <c r="E32" s="133">
        <f>'سود اوراق بهادار و سپرده بانکی'!K31</f>
        <v>-1641800712</v>
      </c>
      <c r="F32" s="8"/>
      <c r="G32" s="192">
        <f>E32/E41</f>
        <v>-3.3123389289912521E-2</v>
      </c>
      <c r="H32" s="8"/>
      <c r="I32" s="133">
        <f>'سود اوراق بهادار و سپرده بانکی'!Q31</f>
        <v>2159300196</v>
      </c>
      <c r="J32" s="8"/>
      <c r="K32" s="192">
        <f>I32/I41</f>
        <v>2.5206967113998176E-2</v>
      </c>
      <c r="L32" s="126"/>
    </row>
    <row r="33" spans="1:12">
      <c r="A33" s="191" t="s">
        <v>200</v>
      </c>
      <c r="B33" s="8"/>
      <c r="C33" s="226" t="s">
        <v>212</v>
      </c>
      <c r="D33" s="8"/>
      <c r="E33" s="133">
        <f>'سود اوراق بهادار و سپرده بانکی'!K32</f>
        <v>6136968854</v>
      </c>
      <c r="F33" s="8"/>
      <c r="G33" s="192">
        <f>E33/E41</f>
        <v>0.12381357062726764</v>
      </c>
      <c r="H33" s="8"/>
      <c r="I33" s="133">
        <f>'سود اوراق بهادار و سپرده بانکی'!Q32</f>
        <v>6125295910</v>
      </c>
      <c r="J33" s="8"/>
      <c r="K33" s="192">
        <f>I33/I41</f>
        <v>7.1504709189067997E-2</v>
      </c>
      <c r="L33" s="126"/>
    </row>
    <row r="34" spans="1:12">
      <c r="A34" s="191" t="s">
        <v>201</v>
      </c>
      <c r="B34" s="8"/>
      <c r="C34" s="226" t="s">
        <v>213</v>
      </c>
      <c r="D34" s="8"/>
      <c r="E34" s="133">
        <f>'سود اوراق بهادار و سپرده بانکی'!K33</f>
        <v>129230201</v>
      </c>
      <c r="F34" s="8"/>
      <c r="G34" s="192">
        <f>E34/E41</f>
        <v>2.6072240220447913E-3</v>
      </c>
      <c r="H34" s="8"/>
      <c r="I34" s="133">
        <f>'سود اوراق بهادار و سپرده بانکی'!Q33</f>
        <v>233137734</v>
      </c>
      <c r="J34" s="8"/>
      <c r="K34" s="192">
        <f>I34/I41</f>
        <v>2.7215739640353621E-3</v>
      </c>
      <c r="L34" s="126"/>
    </row>
    <row r="35" spans="1:12">
      <c r="A35" s="191" t="s">
        <v>202</v>
      </c>
      <c r="B35" s="8"/>
      <c r="C35" s="226" t="s">
        <v>214</v>
      </c>
      <c r="D35" s="8"/>
      <c r="E35" s="133">
        <f>'سود اوراق بهادار و سپرده بانکی'!K34</f>
        <v>1056167397</v>
      </c>
      <c r="F35" s="8"/>
      <c r="G35" s="192">
        <f>E35/E41</f>
        <v>2.1308215784319007E-2</v>
      </c>
      <c r="H35" s="8"/>
      <c r="I35" s="133">
        <f>'سود اوراق بهادار و سپرده بانکی'!Q34</f>
        <v>1629927953</v>
      </c>
      <c r="J35" s="8"/>
      <c r="K35" s="192">
        <f>I35/I41</f>
        <v>1.902724798782789E-2</v>
      </c>
      <c r="L35" s="126"/>
    </row>
    <row r="36" spans="1:12">
      <c r="A36" s="191" t="s">
        <v>218</v>
      </c>
      <c r="B36" s="8"/>
      <c r="C36" s="226" t="s">
        <v>215</v>
      </c>
      <c r="D36" s="8"/>
      <c r="E36" s="133">
        <f>'سود اوراق بهادار و سپرده بانکی'!K35</f>
        <v>3122189179</v>
      </c>
      <c r="F36" s="8"/>
      <c r="G36" s="192">
        <f>E36/E41</f>
        <v>6.299028064544375E-2</v>
      </c>
      <c r="H36" s="8"/>
      <c r="I36" s="133">
        <f>'سود اوراق بهادار و سپرده بانکی'!Q35</f>
        <v>4616206026</v>
      </c>
      <c r="J36" s="8"/>
      <c r="K36" s="192">
        <f>I36/I41</f>
        <v>5.3888085456748697E-2</v>
      </c>
      <c r="L36" s="126"/>
    </row>
    <row r="37" spans="1:12">
      <c r="A37" s="191" t="s">
        <v>97</v>
      </c>
      <c r="B37" s="8"/>
      <c r="C37" s="226" t="s">
        <v>131</v>
      </c>
      <c r="D37" s="8"/>
      <c r="E37" s="133">
        <f>'سود اوراق بهادار و سپرده بانکی'!K36</f>
        <v>5150</v>
      </c>
      <c r="F37" s="8"/>
      <c r="G37" s="192">
        <f>E37/E41</f>
        <v>1.0390143797370303E-7</v>
      </c>
      <c r="H37" s="8"/>
      <c r="I37" s="133">
        <f>'سود اوراق بهادار و سپرده بانکی'!Q36</f>
        <v>11861</v>
      </c>
      <c r="J37" s="8"/>
      <c r="K37" s="192">
        <f>I37/I41</f>
        <v>1.3846145037775579E-7</v>
      </c>
      <c r="L37" s="126"/>
    </row>
    <row r="38" spans="1:12">
      <c r="A38" s="191" t="s">
        <v>118</v>
      </c>
      <c r="B38" s="8"/>
      <c r="C38" s="226" t="s">
        <v>119</v>
      </c>
      <c r="D38" s="8"/>
      <c r="E38" s="133">
        <f>'سود اوراق بهادار و سپرده بانکی'!K37</f>
        <v>9143</v>
      </c>
      <c r="F38" s="8"/>
      <c r="G38" s="192">
        <f>E38/E41</f>
        <v>1.8446035871719743E-7</v>
      </c>
      <c r="H38" s="8"/>
      <c r="I38" s="133">
        <f>'سود اوراق بهادار و سپرده بانکی'!Q37</f>
        <v>20972</v>
      </c>
      <c r="J38" s="8"/>
      <c r="K38" s="192">
        <f>I38/I41</f>
        <v>2.448202965451728E-7</v>
      </c>
      <c r="L38" s="126"/>
    </row>
    <row r="39" spans="1:12">
      <c r="A39" s="191" t="s">
        <v>114</v>
      </c>
      <c r="B39" s="8"/>
      <c r="C39" s="226" t="s">
        <v>116</v>
      </c>
      <c r="D39" s="8"/>
      <c r="E39" s="133">
        <f>'سود اوراق بهادار و سپرده بانکی'!K38</f>
        <v>7476</v>
      </c>
      <c r="F39" s="8"/>
      <c r="G39" s="192">
        <f>E39/E41</f>
        <v>1.5082857287211726E-7</v>
      </c>
      <c r="H39" s="8"/>
      <c r="I39" s="133">
        <f>'سود اوراق بهادار و سپرده بانکی'!Q38</f>
        <v>12669</v>
      </c>
      <c r="J39" s="8"/>
      <c r="K39" s="192">
        <f>I39/I41</f>
        <v>1.4789377917846625E-7</v>
      </c>
      <c r="L39" s="126"/>
    </row>
    <row r="40" spans="1:12" ht="22.5" thickBot="1">
      <c r="A40" s="191" t="s">
        <v>91</v>
      </c>
      <c r="B40" s="8"/>
      <c r="C40" s="226" t="s">
        <v>92</v>
      </c>
      <c r="D40" s="8"/>
      <c r="E40" s="133">
        <f>'سود اوراق بهادار و سپرده بانکی'!K39</f>
        <v>1286368</v>
      </c>
      <c r="F40" s="8"/>
      <c r="G40" s="192">
        <f>E40/E41</f>
        <v>2.5952521352108042E-5</v>
      </c>
      <c r="H40" s="8"/>
      <c r="I40" s="133">
        <f>'سود اوراق بهادار و سپرده بانکی'!Q39</f>
        <v>1319511</v>
      </c>
      <c r="J40" s="8"/>
      <c r="K40" s="192">
        <f>I40/I41</f>
        <v>1.5403541594250311E-5</v>
      </c>
      <c r="L40" s="126"/>
    </row>
    <row r="41" spans="1:12" s="225" customFormat="1" ht="22.5" thickBot="1">
      <c r="A41" s="254" t="s">
        <v>2</v>
      </c>
      <c r="B41" s="183"/>
      <c r="C41" s="7"/>
      <c r="D41" s="254"/>
      <c r="E41" s="279">
        <f>SUM(E8:E40)</f>
        <v>49566205246.393616</v>
      </c>
      <c r="F41" s="8"/>
      <c r="G41" s="255">
        <f>SUM(G8:G40)</f>
        <v>1.0000000000000002</v>
      </c>
      <c r="H41" s="8"/>
      <c r="I41" s="279">
        <f>SUM(I8:I40)</f>
        <v>85662832273.101059</v>
      </c>
      <c r="J41" s="8"/>
      <c r="K41" s="255">
        <f>SUM(K8:K40)</f>
        <v>1.0000000000000002</v>
      </c>
      <c r="L41" s="126"/>
    </row>
    <row r="42" spans="1:12" ht="22.5" thickTop="1">
      <c r="F42" s="8"/>
      <c r="H42" s="8"/>
      <c r="J42" s="8"/>
    </row>
    <row r="43" spans="1:12">
      <c r="E43" s="252"/>
    </row>
    <row r="44" spans="1:12">
      <c r="E44" s="253"/>
      <c r="I44" s="141"/>
    </row>
    <row r="45" spans="1:12">
      <c r="E45" s="252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view="pageBreakPreview" zoomScaleNormal="100" zoomScaleSheetLayoutView="100" workbookViewId="0">
      <selection activeCell="H19" sqref="H19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6" s="32" customFormat="1" ht="18.75">
      <c r="A1" s="317" t="s">
        <v>90</v>
      </c>
      <c r="B1" s="317"/>
      <c r="C1" s="317"/>
      <c r="D1" s="317"/>
      <c r="E1" s="317"/>
    </row>
    <row r="2" spans="1:6" s="32" customFormat="1" ht="18.75">
      <c r="A2" s="317" t="s">
        <v>57</v>
      </c>
      <c r="B2" s="317"/>
      <c r="C2" s="317"/>
      <c r="D2" s="317"/>
      <c r="E2" s="317"/>
    </row>
    <row r="3" spans="1:6" s="32" customFormat="1" ht="18.75">
      <c r="A3" s="317" t="str">
        <f>' سهام'!A3:W3</f>
        <v>برای ماه منتهی به 1401/11/30</v>
      </c>
      <c r="B3" s="317"/>
      <c r="C3" s="317"/>
      <c r="D3" s="317"/>
      <c r="E3" s="317"/>
    </row>
    <row r="4" spans="1:6" ht="18.75">
      <c r="A4" s="320" t="s">
        <v>31</v>
      </c>
      <c r="B4" s="320"/>
      <c r="C4" s="320"/>
      <c r="D4" s="320"/>
      <c r="E4" s="320"/>
    </row>
    <row r="5" spans="1:6" ht="49.5" customHeight="1" thickBot="1">
      <c r="A5" s="177"/>
      <c r="B5" s="178"/>
      <c r="C5" s="201" t="s">
        <v>176</v>
      </c>
      <c r="D5" s="126"/>
      <c r="E5" s="201" t="s">
        <v>180</v>
      </c>
    </row>
    <row r="6" spans="1:6" ht="18.75">
      <c r="A6" s="367"/>
      <c r="B6" s="368"/>
      <c r="C6" s="364" t="s">
        <v>6</v>
      </c>
      <c r="D6" s="179"/>
      <c r="E6" s="364" t="s">
        <v>6</v>
      </c>
    </row>
    <row r="7" spans="1:6" ht="18.75" thickBot="1">
      <c r="A7" s="368"/>
      <c r="B7" s="368"/>
      <c r="C7" s="366"/>
      <c r="D7" s="181"/>
      <c r="E7" s="366"/>
    </row>
    <row r="8" spans="1:6" ht="25.9" customHeight="1">
      <c r="A8" s="194" t="s">
        <v>99</v>
      </c>
      <c r="B8" s="8"/>
      <c r="C8" s="133">
        <v>296300</v>
      </c>
      <c r="D8" s="133"/>
      <c r="E8" s="133">
        <v>296300</v>
      </c>
    </row>
    <row r="9" spans="1:6" ht="18.75" thickBot="1">
      <c r="A9" s="195" t="s">
        <v>2</v>
      </c>
      <c r="B9" s="126"/>
      <c r="C9" s="271">
        <f>SUM(C8)</f>
        <v>296300</v>
      </c>
      <c r="D9" s="133"/>
      <c r="E9" s="193">
        <f>SUM(E8)</f>
        <v>296300</v>
      </c>
    </row>
    <row r="10" spans="1:6" ht="18.75" thickTop="1">
      <c r="D10" s="133"/>
    </row>
    <row r="11" spans="1:6">
      <c r="D11" s="133"/>
    </row>
    <row r="12" spans="1:6">
      <c r="E12" s="137"/>
    </row>
    <row r="14" spans="1:6">
      <c r="C14" s="137"/>
      <c r="E14" s="136"/>
    </row>
    <row r="16" spans="1:6">
      <c r="F16" s="211"/>
    </row>
    <row r="18" spans="6:15">
      <c r="N18" s="136"/>
      <c r="O18" s="211"/>
    </row>
    <row r="19" spans="6:15">
      <c r="F19" s="211"/>
      <c r="G19" s="136"/>
    </row>
    <row r="22" spans="6:15">
      <c r="F22" s="211"/>
      <c r="G22" s="13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Marzieh Mirzaee</cp:lastModifiedBy>
  <cp:lastPrinted>2019-05-29T09:35:10Z</cp:lastPrinted>
  <dcterms:created xsi:type="dcterms:W3CDTF">2017-11-22T14:26:20Z</dcterms:created>
  <dcterms:modified xsi:type="dcterms:W3CDTF">2023-03-01T12:46:31Z</dcterms:modified>
</cp:coreProperties>
</file>