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Z:\fund\صندوق ندای ثابت کیان\گزارش ماهانه\1402\اردیبهشت\"/>
    </mc:Choice>
  </mc:AlternateContent>
  <xr:revisionPtr revIDLastSave="0" documentId="13_ncr:1_{261536C1-85B2-48DF-BCC7-F9895FF0D619}" xr6:coauthVersionLast="47" xr6:coauthVersionMax="47" xr10:uidLastSave="{00000000-0000-0000-0000-000000000000}"/>
  <bookViews>
    <workbookView xWindow="-120" yWindow="-120" windowWidth="24240" windowHeight="13140" tabRatio="903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19" r:id="rId4"/>
    <sheet name="سپرده" sheetId="2" r:id="rId5"/>
    <sheet name="درآمدها" sheetId="11" r:id="rId6"/>
    <sheet name="سود اوراق بهادار و سپرده بانکی" sheetId="13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definedNames>
    <definedName name="_xlnm._FilterDatabase" localSheetId="1" hidden="1">' سهام'!$A$9:$W$9</definedName>
    <definedName name="_xlnm._FilterDatabase" localSheetId="12" hidden="1">'درآمد سپرده بانکی'!$A$7:$L$7</definedName>
    <definedName name="_xlnm._FilterDatabase" localSheetId="11" hidden="1">'درآمد سرمایه گذاری در اوراق بها'!$A$9:$Q$9</definedName>
    <definedName name="_xlnm._FilterDatabase" localSheetId="10" hidden="1">'درآمد سرمایه گذاری در سهام '!$A$10:$U$10</definedName>
    <definedName name="_xlnm._FilterDatabase" localSheetId="7" hidden="1">'درآمد سود سهام'!$A$7:$S$7</definedName>
    <definedName name="_xlnm._FilterDatabase" localSheetId="9" hidden="1">'درآمد ناشی از تغییر قیمت اوراق '!$A$6:$Q$6</definedName>
    <definedName name="_xlnm._FilterDatabase" localSheetId="8" hidden="1">'درآمد ناشی ازفروش'!$A$6:$Q$6</definedName>
    <definedName name="_xlnm._FilterDatabase" localSheetId="4" hidden="1">سپرده!$A$8:$S$8</definedName>
    <definedName name="_xlnm._FilterDatabase" localSheetId="6" hidden="1">'سود اوراق بهادار و سپرده بانکی'!$A$6:$Q$49</definedName>
    <definedName name="_xlnm.Print_Area" localSheetId="1">' سهام'!$A$1:$W$12</definedName>
    <definedName name="_xlnm.Print_Area" localSheetId="2">اوراق!$A$1:$AG$15</definedName>
    <definedName name="_xlnm.Print_Area" localSheetId="3">'تعدیل اوراق'!$A$1:$M$12</definedName>
    <definedName name="_xlnm.Print_Area" localSheetId="12">'درآمد سپرده بانکی'!$A$1:$L$47</definedName>
    <definedName name="_xlnm.Print_Area" localSheetId="11">'درآمد سرمایه گذاری در اوراق بها'!$A$1:$Q$17</definedName>
    <definedName name="_xlnm.Print_Area" localSheetId="10">'درآمد سرمایه گذاری در سهام '!$A$1:$U$13</definedName>
    <definedName name="_xlnm.Print_Area" localSheetId="7">'درآمد سود سهام'!$A$1:$S$11</definedName>
    <definedName name="_xlnm.Print_Area" localSheetId="9">'درآمد ناشی از تغییر قیمت اوراق '!$A$1:$Q$16</definedName>
    <definedName name="_xlnm.Print_Area" localSheetId="8">'درآمد ناشی ازفروش'!$A$1:$Q$13</definedName>
    <definedName name="_xlnm.Print_Area" localSheetId="5">درآمدها!$A$1:$I$11</definedName>
    <definedName name="_xlnm.Print_Area" localSheetId="0">روکش!$A$1:$I$36</definedName>
    <definedName name="_xlnm.Print_Area" localSheetId="13">'سایر درآمدها'!$A$1:$E$11</definedName>
    <definedName name="_xlnm.Print_Area" localSheetId="4">سپرده!$A$1:$S$24</definedName>
    <definedName name="_xlnm.Print_Area" localSheetId="6">'سود اوراق بهادار و سپرده بانکی'!$A$1:$Q$50</definedName>
    <definedName name="_xlnm.Print_Titles" localSheetId="1">' سهام'!$7:$9</definedName>
    <definedName name="_xlnm.Print_Titles" localSheetId="10">'درآمد سرمایه گذاری در سهام '!$7:$10</definedName>
    <definedName name="_xlnm.Print_Titles" localSheetId="9">'درآمد ناشی از تغییر قیمت اوراق '!$5:$6</definedName>
    <definedName name="_xlnm.Print_Titles" localSheetId="8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  <c r="I10" i="6"/>
  <c r="Q49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7" i="13"/>
  <c r="E10" i="11"/>
  <c r="I10" i="19"/>
  <c r="I11" i="19"/>
  <c r="I12" i="19"/>
  <c r="I9" i="19"/>
  <c r="K11" i="19"/>
  <c r="K9" i="19"/>
  <c r="K10" i="19"/>
  <c r="K12" i="19"/>
  <c r="T14" i="17"/>
  <c r="E10" i="8"/>
  <c r="C10" i="8"/>
  <c r="O16" i="6"/>
  <c r="M16" i="6"/>
  <c r="G16" i="6"/>
  <c r="E16" i="6"/>
  <c r="Q12" i="14"/>
  <c r="O12" i="14"/>
  <c r="M12" i="14"/>
  <c r="I12" i="14"/>
  <c r="G12" i="14"/>
  <c r="E12" i="14"/>
  <c r="Q10" i="15"/>
  <c r="O10" i="15"/>
  <c r="M10" i="15"/>
  <c r="I10" i="15"/>
  <c r="G10" i="15"/>
  <c r="E10" i="15"/>
  <c r="O50" i="13"/>
  <c r="M50" i="13"/>
  <c r="I50" i="13"/>
  <c r="G50" i="13"/>
  <c r="I7" i="11"/>
  <c r="S22" i="2"/>
  <c r="Q22" i="2"/>
  <c r="O22" i="2"/>
  <c r="M22" i="2"/>
  <c r="K22" i="2"/>
  <c r="K50" i="13" l="1"/>
  <c r="Q50" i="13"/>
  <c r="AG14" i="17"/>
  <c r="AE14" i="17"/>
  <c r="AC14" i="17"/>
  <c r="W14" i="17"/>
  <c r="Q14" i="17"/>
  <c r="O14" i="17"/>
  <c r="I20" i="7" l="1"/>
  <c r="G7" i="14"/>
  <c r="O9" i="15"/>
  <c r="E20" i="7"/>
  <c r="S20" i="2"/>
  <c r="Q20" i="2"/>
  <c r="Q15" i="2"/>
  <c r="S15" i="2" s="1"/>
  <c r="Q61" i="13" l="1"/>
  <c r="E25" i="7" l="1"/>
  <c r="E26" i="7"/>
  <c r="O8" i="15"/>
  <c r="O7" i="15"/>
  <c r="I9" i="15"/>
  <c r="I25" i="7"/>
  <c r="I26" i="7"/>
  <c r="Q21" i="2"/>
  <c r="AG10" i="17"/>
  <c r="AG9" i="17"/>
  <c r="M14" i="6" l="1"/>
  <c r="E14" i="6"/>
  <c r="O10" i="14"/>
  <c r="G10" i="14"/>
  <c r="G9" i="14"/>
  <c r="I8" i="15"/>
  <c r="G12" i="6" s="1"/>
  <c r="I45" i="7"/>
  <c r="E45" i="7"/>
  <c r="E24" i="7"/>
  <c r="I24" i="7"/>
  <c r="Q10" i="2"/>
  <c r="S10" i="2" s="1"/>
  <c r="M15" i="6" l="1"/>
  <c r="M13" i="6"/>
  <c r="M11" i="6"/>
  <c r="M10" i="6"/>
  <c r="K15" i="6"/>
  <c r="Q15" i="6" s="1"/>
  <c r="K14" i="6"/>
  <c r="Q14" i="6" s="1"/>
  <c r="K13" i="6"/>
  <c r="Q13" i="6" s="1"/>
  <c r="K12" i="6"/>
  <c r="Q12" i="6" s="1"/>
  <c r="K11" i="6"/>
  <c r="G14" i="6"/>
  <c r="G13" i="6"/>
  <c r="E15" i="6"/>
  <c r="E13" i="6"/>
  <c r="E11" i="6"/>
  <c r="E10" i="6"/>
  <c r="C15" i="6"/>
  <c r="I15" i="6" s="1"/>
  <c r="C14" i="6"/>
  <c r="I14" i="6" s="1"/>
  <c r="C13" i="6"/>
  <c r="I13" i="6" s="1"/>
  <c r="C12" i="6"/>
  <c r="I12" i="6" s="1"/>
  <c r="C11" i="6"/>
  <c r="Q11" i="6" l="1"/>
  <c r="Q16" i="6" s="1"/>
  <c r="E8" i="11" s="1"/>
  <c r="K16" i="6"/>
  <c r="C16" i="6"/>
  <c r="I11" i="6"/>
  <c r="I16" i="6"/>
  <c r="E17" i="7"/>
  <c r="E8" i="7" l="1"/>
  <c r="I19" i="7" l="1"/>
  <c r="I21" i="7"/>
  <c r="I22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E19" i="7"/>
  <c r="E21" i="7"/>
  <c r="E23" i="7"/>
  <c r="E27" i="7"/>
  <c r="E28" i="7"/>
  <c r="E29" i="7"/>
  <c r="E30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O7" i="14"/>
  <c r="G8" i="14"/>
  <c r="Q19" i="2"/>
  <c r="S19" i="2" s="1"/>
  <c r="Q9" i="2"/>
  <c r="Q11" i="2"/>
  <c r="Q12" i="2"/>
  <c r="Q13" i="2"/>
  <c r="Q14" i="2"/>
  <c r="Q16" i="2"/>
  <c r="S16" i="2" s="1"/>
  <c r="Q17" i="2"/>
  <c r="Q18" i="2"/>
  <c r="I23" i="7" l="1"/>
  <c r="Q60" i="13"/>
  <c r="E31" i="7"/>
  <c r="E22" i="7"/>
  <c r="AG11" i="17"/>
  <c r="I13" i="7"/>
  <c r="I9" i="7"/>
  <c r="I10" i="7"/>
  <c r="I11" i="7"/>
  <c r="I12" i="7"/>
  <c r="I14" i="7"/>
  <c r="I15" i="7"/>
  <c r="I16" i="7"/>
  <c r="I17" i="7"/>
  <c r="I18" i="7"/>
  <c r="E10" i="7"/>
  <c r="E11" i="7"/>
  <c r="E12" i="7"/>
  <c r="E13" i="7"/>
  <c r="E14" i="7"/>
  <c r="E15" i="7"/>
  <c r="E16" i="7"/>
  <c r="E18" i="7"/>
  <c r="O8" i="14"/>
  <c r="O9" i="14"/>
  <c r="S21" i="2"/>
  <c r="S14" i="2"/>
  <c r="I8" i="7" l="1"/>
  <c r="I46" i="7" s="1"/>
  <c r="E9" i="7"/>
  <c r="E46" i="7" s="1"/>
  <c r="AG12" i="17"/>
  <c r="AG13" i="17"/>
  <c r="O11" i="14"/>
  <c r="G11" i="14"/>
  <c r="E9" i="11" l="1"/>
  <c r="G20" i="7"/>
  <c r="G19" i="7"/>
  <c r="G26" i="7"/>
  <c r="G25" i="7"/>
  <c r="G24" i="7"/>
  <c r="G45" i="7"/>
  <c r="G44" i="7"/>
  <c r="G8" i="7"/>
  <c r="G23" i="7"/>
  <c r="K20" i="7" l="1"/>
  <c r="K26" i="7" l="1"/>
  <c r="K25" i="7"/>
  <c r="K24" i="7"/>
  <c r="K45" i="7"/>
  <c r="K44" i="7"/>
  <c r="K8" i="7"/>
  <c r="I9" i="11"/>
  <c r="K29" i="7"/>
  <c r="K18" i="7"/>
  <c r="K19" i="7"/>
  <c r="K17" i="7"/>
  <c r="K16" i="7"/>
  <c r="K22" i="7"/>
  <c r="K28" i="7"/>
  <c r="K21" i="7"/>
  <c r="K23" i="7"/>
  <c r="K27" i="7"/>
  <c r="G34" i="7"/>
  <c r="G27" i="7"/>
  <c r="G17" i="7"/>
  <c r="G22" i="7"/>
  <c r="G18" i="7"/>
  <c r="G16" i="7"/>
  <c r="G29" i="7"/>
  <c r="G21" i="7"/>
  <c r="G28" i="7"/>
  <c r="G15" i="7"/>
  <c r="G33" i="7"/>
  <c r="G38" i="7"/>
  <c r="G31" i="7"/>
  <c r="G12" i="7"/>
  <c r="G42" i="7"/>
  <c r="G32" i="7"/>
  <c r="G39" i="7"/>
  <c r="G37" i="7"/>
  <c r="G43" i="7"/>
  <c r="G40" i="7"/>
  <c r="G14" i="7"/>
  <c r="G11" i="7"/>
  <c r="G35" i="7"/>
  <c r="G41" i="7"/>
  <c r="G13" i="7"/>
  <c r="K40" i="7"/>
  <c r="K11" i="7"/>
  <c r="K9" i="7"/>
  <c r="K39" i="7"/>
  <c r="K12" i="7"/>
  <c r="K41" i="7"/>
  <c r="K34" i="7"/>
  <c r="K42" i="7"/>
  <c r="K15" i="7"/>
  <c r="K35" i="7"/>
  <c r="G36" i="7"/>
  <c r="G9" i="7"/>
  <c r="G10" i="7"/>
  <c r="K36" i="7"/>
  <c r="K31" i="7"/>
  <c r="K32" i="7"/>
  <c r="K10" i="7"/>
  <c r="K13" i="7"/>
  <c r="K30" i="7"/>
  <c r="G30" i="7"/>
  <c r="K33" i="7"/>
  <c r="K14" i="7"/>
  <c r="K43" i="7"/>
  <c r="K37" i="7"/>
  <c r="K38" i="7"/>
  <c r="G46" i="7" l="1"/>
  <c r="K46" i="7"/>
  <c r="C12" i="5"/>
  <c r="I11" i="5"/>
  <c r="I12" i="5" s="1"/>
  <c r="S11" i="5"/>
  <c r="S12" i="5" s="1"/>
  <c r="E12" i="5"/>
  <c r="M12" i="5"/>
  <c r="O12" i="5"/>
  <c r="S18" i="2"/>
  <c r="S12" i="2"/>
  <c r="S13" i="2"/>
  <c r="S17" i="2"/>
  <c r="S11" i="2"/>
  <c r="S9" i="2" l="1"/>
  <c r="I10" i="11" l="1"/>
  <c r="A3" i="19" l="1"/>
  <c r="A3" i="17"/>
  <c r="W10" i="1" l="1"/>
  <c r="Q9" i="18" l="1"/>
  <c r="S8" i="18"/>
  <c r="M8" i="18"/>
  <c r="M9" i="18" l="1"/>
  <c r="K9" i="18"/>
  <c r="I9" i="18"/>
  <c r="O9" i="18"/>
  <c r="S9" i="18"/>
  <c r="W11" i="1" l="1"/>
  <c r="U11" i="1"/>
  <c r="S11" i="1"/>
  <c r="M11" i="1"/>
  <c r="J11" i="1"/>
  <c r="G11" i="1"/>
  <c r="E11" i="1"/>
  <c r="D11" i="1"/>
  <c r="G12" i="5"/>
  <c r="Q12" i="5"/>
  <c r="E7" i="11" l="1"/>
  <c r="U12" i="5" l="1"/>
  <c r="K12" i="5" l="1"/>
  <c r="P50" i="13" l="1"/>
  <c r="J9" i="18"/>
  <c r="L9" i="18"/>
  <c r="N9" i="18"/>
  <c r="R9" i="18"/>
  <c r="D16" i="6" l="1"/>
  <c r="F16" i="6"/>
  <c r="H16" i="6"/>
  <c r="J16" i="6"/>
  <c r="L16" i="6"/>
  <c r="N16" i="6"/>
  <c r="P16" i="6"/>
  <c r="A3" i="14" l="1"/>
  <c r="A3" i="8" l="1"/>
  <c r="A3" i="7"/>
  <c r="A3" i="6"/>
  <c r="A3" i="5"/>
  <c r="A3" i="15"/>
  <c r="A3" i="13"/>
  <c r="A3" i="2" l="1"/>
  <c r="A3" i="11" s="1"/>
  <c r="O13" i="6"/>
  <c r="O14" i="6"/>
  <c r="O12" i="6"/>
  <c r="E11" i="11" l="1"/>
  <c r="I8" i="11"/>
  <c r="I11" i="11" s="1"/>
  <c r="G9" i="11" l="1"/>
  <c r="G10" i="11"/>
  <c r="G7" i="11"/>
  <c r="G8" i="11"/>
  <c r="G1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<sst xmlns="http://schemas.openxmlformats.org/spreadsheetml/2006/main" count="498" uniqueCount="231">
  <si>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</si>
  <si>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</si>
  <si>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</si>
  <si>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</si>
  <si>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</si>
  <si>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</si>
  <si>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</si>
  <si>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</si>
  <si>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</si>
  <si>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</si>
  <si>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</si>
  <si>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</si>
  <si>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</si>
  <si>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</si>
  <si>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</si>
  <si>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</si>
  <si>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</si>
  <si>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</si>
  <si>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</si>
  <si>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</si>
  <si>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</si>
  <si>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</si>
  <si>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</si>
  <si>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</si>
  <si>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</si>
  <si>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</si>
  <si>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</si>
  <si>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</si>
  <si>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</si>
  <si>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</si>
  <si>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</si>
  <si>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</si>
  <si>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</si>
  <si>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</si>
  <si>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</si>
  <si>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</si>
  <si>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</si>
  <si>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</si>
  <si>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</si>
  <si>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</si>
  <si>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</si>
  <si>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</si>
  <si>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</si>
  <si>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</si>
  <si>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</si>
  <si>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</si>
  <si>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</si>
  <si>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</si>
  <si>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</si>
  <si>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</si>
  <si>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</si>
  <si>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</si>
  <si>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</si>
  <si>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</si>
  <si>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</si>
  <si>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</si>
  <si>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</si>
  <si>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</si>
  <si>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</si>
  <si>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</si>
  <si>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</si>
  <si>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</si>
  <si>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</si>
  <si>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</si>
  <si>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</si>
  <si>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</si>
  <si>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</si>
  <si>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</si>
  <si>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</si>
  <si>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</si>
  <si>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</si>
  <si>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</si>
  <si>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</si>
  <si>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</si>
  <si>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</si>
  <si>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</si>
  <si>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</si>
  <si>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</si>
  <si>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</si>
  <si>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</si>
  <si>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</si>
  <si>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</si>
  <si>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</si>
  <si>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</si>
  <si>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</si>
  <si>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</si>
  <si>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</si>
  <si>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</si>
  <si>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</si>
  <si>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</si>
  <si>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صندوق سرمایه گذاری ندای ثابت کیان</t>
  </si>
  <si>
    <t>حساب بانک خاور میانه</t>
  </si>
  <si>
    <t>1005-10-810-707074272</t>
  </si>
  <si>
    <t>کوتاه مدت</t>
  </si>
  <si>
    <t>-</t>
  </si>
  <si>
    <t>---</t>
  </si>
  <si>
    <t>بلی</t>
  </si>
  <si>
    <t>پاسارگاد کوتاه مدت</t>
  </si>
  <si>
    <t>209-8100-15227268-1</t>
  </si>
  <si>
    <t>تعدیل کارمزد کارگزاری‫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</si>
  <si>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</si>
  <si>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</si>
  <si>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</si>
  <si>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</si>
  <si>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</si>
  <si>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</si>
  <si>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>‫اوراق بهاداری که ارزش آن‌ها در تاریخ گزارش تعدیل شده</t>
  </si>
  <si>
    <t>‫قیمت
پایانی</t>
  </si>
  <si>
    <t>اجاره غدیر ایرانیان 14050114 (غدیر05)</t>
  </si>
  <si>
    <t>1401/01/14</t>
  </si>
  <si>
    <t>1405/01/14</t>
  </si>
  <si>
    <t>اجاره غدیر ایرانیان14050114</t>
  </si>
  <si>
    <t>اقتصاد نوین کوتاه مدت</t>
  </si>
  <si>
    <t>سپرده سرمایه‌گذاری</t>
  </si>
  <si>
    <t>سامان کوتاه مدت</t>
  </si>
  <si>
    <t>864-810-3998429-1</t>
  </si>
  <si>
    <t>864-111-3998429-1</t>
  </si>
  <si>
    <r>
      <t>‫</t>
    </r>
    <r>
      <rPr>
        <b/>
        <sz val="12"/>
        <color rgb="FFFF0000"/>
        <rFont val="B Nazanin"/>
        <charset val="178"/>
      </rPr>
      <t>(بر اساس دستورالعمل نحوه تعیین قیمت خرید و فروش اوراق بهادار در صندوق‌های سرمایه گذاری)</t>
    </r>
  </si>
  <si>
    <t>ملی 0228580617005</t>
  </si>
  <si>
    <t>0228580617005</t>
  </si>
  <si>
    <t>دارایی</t>
  </si>
  <si>
    <t>با توجه به قرارداد خرید و تعهد به بازخرید اوراق مدکور بین صندوق و بازارگردان، تفاوت قیمت بازخرید و قیمت تمام شده آن را به صورت روزانه تحت عنوان قیمت کارشناسی تا تاریخ سررسید قرارداد لحاظ شده است.</t>
  </si>
  <si>
    <t>اجاره تابان فردا سپهر14050803 (تابان08)</t>
  </si>
  <si>
    <t>1401/08/03</t>
  </si>
  <si>
    <t>1405/08/03</t>
  </si>
  <si>
    <t>اقتصادنوین 124.283.6867480.8</t>
  </si>
  <si>
    <t>پاسارگاد20990121522726819</t>
  </si>
  <si>
    <t>124-850-6867480-1</t>
  </si>
  <si>
    <t>124-283-6867480-8</t>
  </si>
  <si>
    <t>209-9012-15227268-19</t>
  </si>
  <si>
    <t>124-283-6867480-0</t>
  </si>
  <si>
    <t>209-9012-15227268-0</t>
  </si>
  <si>
    <t xml:space="preserve">اجاره تابان فردا سپهر14050803 </t>
  </si>
  <si>
    <t>مرابحه عام دولت86-ش.خ020404 (اراد86)</t>
  </si>
  <si>
    <t>صکوک اجاره کگل509-بدون ضامن (صگل509)</t>
  </si>
  <si>
    <t>1402/04/04</t>
  </si>
  <si>
    <t>1401/09/02</t>
  </si>
  <si>
    <t>1405/09/02</t>
  </si>
  <si>
    <t>صکوک اجاره کگل509-بدون ضامن</t>
  </si>
  <si>
    <t>پاسارگاد209.9012.15227268.20</t>
  </si>
  <si>
    <t>پاسارگاد209.9012.15227268.21</t>
  </si>
  <si>
    <t>پاسارگاد209.9012.15227268.22</t>
  </si>
  <si>
    <t>209-9012-15227268-20</t>
  </si>
  <si>
    <t>209-9012-15227268-21</t>
  </si>
  <si>
    <t>209-9012-15227268-22</t>
  </si>
  <si>
    <t>اقتصادنوین 124.283.6867480.9</t>
  </si>
  <si>
    <t>اقتصادنوین 124.283.6867480.10</t>
  </si>
  <si>
    <t>اقتصادنوین 124.283.6867480.11</t>
  </si>
  <si>
    <t>اقتصادنوین 124.283.6867480.12</t>
  </si>
  <si>
    <t>اقتصادنوین 124.283.6867480.13</t>
  </si>
  <si>
    <t>اقتصادنوین 124.283.6867480.14</t>
  </si>
  <si>
    <t>اقتصادنوین 124.283.6867480.15</t>
  </si>
  <si>
    <t>اقتصادنوین 124.283.6867480.16</t>
  </si>
  <si>
    <t>اقتصادنوین 124.283.6867480.17</t>
  </si>
  <si>
    <t>اقتصادنوین 124.283.6867480.18</t>
  </si>
  <si>
    <t>124-283-6867480-9</t>
  </si>
  <si>
    <t>124-283-6867480-10</t>
  </si>
  <si>
    <t>124-283-6867480-11</t>
  </si>
  <si>
    <t>124-283-6867480-12</t>
  </si>
  <si>
    <t>124-283-6867480-13</t>
  </si>
  <si>
    <t>124-283-6867480-14</t>
  </si>
  <si>
    <t>124-283-6867480-15</t>
  </si>
  <si>
    <t>124-283-6867480-16</t>
  </si>
  <si>
    <t>124-283-6867480-17</t>
  </si>
  <si>
    <t>124-283-6867480-18</t>
  </si>
  <si>
    <t>اسنادخزانه-م9بودجه99-020316 (اخزا909)</t>
  </si>
  <si>
    <t>1399/07/16</t>
  </si>
  <si>
    <t>1402/03/16</t>
  </si>
  <si>
    <t>مرابحه عام دولت120-ش.خ040417 (اراد120)</t>
  </si>
  <si>
    <t>1404/04/17</t>
  </si>
  <si>
    <t>اقتصادنوین 124.283.6867480.19</t>
  </si>
  <si>
    <t>124-283-6867480-19</t>
  </si>
  <si>
    <t>پاسارگاد209.303.15227268.1</t>
  </si>
  <si>
    <t>پاسارگاد 209.303.15227268.2</t>
  </si>
  <si>
    <t>پاسارگاد 209.420.15227268.1</t>
  </si>
  <si>
    <t xml:space="preserve">پاسارگاد 209.420.15227268.2	</t>
  </si>
  <si>
    <t>پاسارگاد209.420.15227268.3</t>
  </si>
  <si>
    <t>پاسارگاد209.420.15227268.4</t>
  </si>
  <si>
    <t>پاسارگاد 209.420.15227268.5</t>
  </si>
  <si>
    <t>پاسارگاد209.9012.15227268.23</t>
  </si>
  <si>
    <t>پاسارگاد209.9012.15227268.24</t>
  </si>
  <si>
    <t>پاسارگاد209.9012.15227268.25</t>
  </si>
  <si>
    <t>پاسارگاد209.9012.15227268.26</t>
  </si>
  <si>
    <t>209-303-15227268-1</t>
  </si>
  <si>
    <t>209-303-15227268-2</t>
  </si>
  <si>
    <t>209-420-15227268-5</t>
  </si>
  <si>
    <t>209-9012-15227268-23</t>
  </si>
  <si>
    <t>209-9012-15227268-24</t>
  </si>
  <si>
    <t>209-9012-15227268-25</t>
  </si>
  <si>
    <t>209-9012-15227268-26</t>
  </si>
  <si>
    <t>209-9012-15227268-27</t>
  </si>
  <si>
    <t>صادرات کوتاه مدت</t>
  </si>
  <si>
    <t>0217918818004</t>
  </si>
  <si>
    <t>پاسارگاد209.9012.15227268.27</t>
  </si>
  <si>
    <t xml:space="preserve"> 209.420.15227268.1</t>
  </si>
  <si>
    <t xml:space="preserve"> 209.420.15227268.2</t>
  </si>
  <si>
    <t xml:space="preserve"> 209.420.15227268.3</t>
  </si>
  <si>
    <t xml:space="preserve"> 209.420.15227268.4</t>
  </si>
  <si>
    <t xml:space="preserve"> 209.420.15227268.5</t>
  </si>
  <si>
    <t>1401/11/18</t>
  </si>
  <si>
    <t>1401/11/1</t>
  </si>
  <si>
    <t>1400/03/04</t>
  </si>
  <si>
    <t>پاسارگاد 209.307.15227268.1</t>
  </si>
  <si>
    <t>209-307-15227268-1</t>
  </si>
  <si>
    <t>1401/12/28</t>
  </si>
  <si>
    <t xml:space="preserve"> 209-307-15227268-1</t>
  </si>
  <si>
    <t>1005-10-810-707074271</t>
  </si>
  <si>
    <t>منتهی به 1401/12/29</t>
  </si>
  <si>
    <t>1402/01/31</t>
  </si>
  <si>
    <t>پاسارگاد 209.307.15227268.2</t>
  </si>
  <si>
    <t>پاسارگاد 209.307.15227268.3</t>
  </si>
  <si>
    <t>209-307-15227268-2</t>
  </si>
  <si>
    <t>209-307-15227268-3</t>
  </si>
  <si>
    <t>1402/01/05</t>
  </si>
  <si>
    <t>1402/01/08</t>
  </si>
  <si>
    <t xml:space="preserve"> 209-307-15227268-2</t>
  </si>
  <si>
    <t xml:space="preserve"> 209-307-15227268-3</t>
  </si>
  <si>
    <t>برای ماه منتهی به 1402/02/31</t>
  </si>
  <si>
    <t>1402/02/31</t>
  </si>
  <si>
    <t>مرابحه عام دولت86-ش.خ020404</t>
  </si>
  <si>
    <t>اقتصاد نوین 124.283.6867480.20</t>
  </si>
  <si>
    <t>124-283-6867480-20</t>
  </si>
  <si>
    <t>سینا جاری371452773001</t>
  </si>
  <si>
    <t>371-4-5277300-1</t>
  </si>
  <si>
    <t>جاری</t>
  </si>
  <si>
    <t>1402/02/06</t>
  </si>
  <si>
    <t>طی اردیبهشت ماه</t>
  </si>
  <si>
    <t>از ابتدای سال مالی تا پایان اردیبهشت ماه</t>
  </si>
  <si>
    <t>اقتصادنوین 124.283.6867480.20</t>
  </si>
  <si>
    <t>طی اردیبهشت  ماه</t>
  </si>
  <si>
    <t>از ابتدای سال مالی تا اردیبهشت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</si>
</sst>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_);_(* \(#,##0\);_(* &quot;-&quot;??_);_(@_)"/>
    <numFmt numFmtId="166" formatCode="#,##0_-;[Red]\(#,##0\)"/>
    <numFmt numFmtId="167" formatCode="_-* #,##0_-;_-* #,##0\-;_-* &quot;-&quot;??_-;_-@_-"/>
    <numFmt numFmtId="168" formatCode="_-* #,##0.00000000_-;_-* #,##0.00000000\-;_-* &quot;-&quot;??_-;_-@_-"/>
    <numFmt numFmtId="169" formatCode="_(* #,##0.000_);_(* \(#,##0.000\);_(* &quot;-&quot;??_);_(@_)"/>
    <numFmt numFmtId="170" formatCode="_(* #,##0.0_);_(* \(#,##0.0\);_(* &quot;-&quot;??_);_(@_)"/>
    <numFmt numFmtId="171" formatCode="0.0%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sz val="16"/>
      <color theme="1"/>
      <name val="B Nazanin"/>
      <charset val="178"/>
    </font>
    <font>
      <sz val="16"/>
      <color rgb="FF0070C0"/>
      <name val="B Nazanin"/>
      <charset val="178"/>
    </font>
    <font>
      <sz val="11"/>
      <color theme="9" tint="-0.499984740745262"/>
      <name val="B Mitra"/>
      <charset val="178"/>
    </font>
    <font>
      <sz val="9"/>
      <color rgb="FF00A651"/>
      <name val="WYekan"/>
    </font>
    <font>
      <sz val="18"/>
      <color theme="1"/>
      <name val="B Mitra"/>
      <charset val="178"/>
    </font>
    <font>
      <b/>
      <sz val="12"/>
      <color rgb="FFFF0000"/>
      <name val="B Nazanin"/>
      <charset val="178"/>
    </font>
    <font>
      <sz val="8"/>
      <name val="Calibri"/>
      <family val="2"/>
      <charset val="178"/>
      <scheme val="minor"/>
    </font>
    <font>
      <b/>
      <sz val="12"/>
      <color rgb="FF002060"/>
      <name val="B Mitra"/>
      <charset val="178"/>
    </font>
    <font>
      <sz val="12"/>
      <color rgb="FF002060"/>
      <name val="B Mitra"/>
      <charset val="178"/>
    </font>
    <font>
      <sz val="16"/>
      <name val="B Mitra"/>
      <charset val="178"/>
    </font>
    <font>
      <sz val="11"/>
      <color rgb="FFFF0000"/>
      <name val="B Nazanin"/>
      <charset val="178"/>
    </font>
    <font>
      <b/>
      <sz val="9"/>
      <color rgb="FF2E2E2E"/>
      <name val="WYekan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83">
    <xf numFmtId="0" fontId="0" fillId="0" borderId="0" xfId="0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165" fontId="5" fillId="0" borderId="0" xfId="1" applyNumberFormat="1" applyFont="1" applyBorder="1" applyAlignment="1">
      <alignment vertical="center" wrapText="1" readingOrder="2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1" applyNumberFormat="1" applyFont="1"/>
    <xf numFmtId="0" fontId="24" fillId="0" borderId="0" xfId="0" applyFont="1" applyAlignment="1">
      <alignment vertical="center" wrapText="1" readingOrder="2"/>
    </xf>
    <xf numFmtId="166" fontId="24" fillId="0" borderId="4" xfId="0" applyNumberFormat="1" applyFont="1" applyBorder="1" applyAlignment="1">
      <alignment horizontal="center" vertical="center" wrapText="1" readingOrder="2"/>
    </xf>
    <xf numFmtId="166" fontId="24" fillId="0" borderId="4" xfId="1" applyNumberFormat="1" applyFont="1" applyBorder="1" applyAlignment="1">
      <alignment horizontal="center" vertical="center" wrapText="1" readingOrder="2"/>
    </xf>
    <xf numFmtId="166" fontId="10" fillId="0" borderId="0" xfId="1" applyNumberFormat="1" applyFont="1" applyFill="1"/>
    <xf numFmtId="0" fontId="27" fillId="0" borderId="0" xfId="0" applyFont="1" applyAlignment="1">
      <alignment horizontal="center" vertical="center"/>
    </xf>
    <xf numFmtId="37" fontId="28" fillId="0" borderId="11" xfId="0" applyNumberFormat="1" applyFont="1" applyBorder="1" applyAlignment="1">
      <alignment horizontal="center" vertical="center" wrapText="1"/>
    </xf>
    <xf numFmtId="37" fontId="13" fillId="0" borderId="9" xfId="0" applyNumberFormat="1" applyFont="1" applyBorder="1" applyAlignment="1">
      <alignment horizontal="center" vertical="center"/>
    </xf>
    <xf numFmtId="37" fontId="13" fillId="0" borderId="13" xfId="0" applyNumberFormat="1" applyFont="1" applyBorder="1" applyAlignment="1">
      <alignment horizontal="center" vertical="center"/>
    </xf>
    <xf numFmtId="0" fontId="18" fillId="0" borderId="0" xfId="0" applyFont="1"/>
    <xf numFmtId="37" fontId="28" fillId="0" borderId="1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 wrapText="1" readingOrder="2"/>
    </xf>
    <xf numFmtId="165" fontId="18" fillId="0" borderId="0" xfId="1" applyNumberFormat="1" applyFont="1" applyAlignment="1">
      <alignment horizontal="right" vertical="center" readingOrder="2"/>
    </xf>
    <xf numFmtId="40" fontId="18" fillId="0" borderId="3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readingOrder="2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readingOrder="2"/>
    </xf>
    <xf numFmtId="165" fontId="6" fillId="0" borderId="2" xfId="1" applyNumberFormat="1" applyFont="1" applyFill="1" applyBorder="1" applyAlignment="1">
      <alignment horizontal="right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65" fontId="6" fillId="0" borderId="0" xfId="1" applyNumberFormat="1" applyFont="1" applyFill="1" applyAlignment="1">
      <alignment vertical="center"/>
    </xf>
    <xf numFmtId="10" fontId="6" fillId="0" borderId="0" xfId="2" applyNumberFormat="1" applyFont="1" applyAlignment="1">
      <alignment horizontal="center" vertical="center"/>
    </xf>
    <xf numFmtId="165" fontId="20" fillId="0" borderId="0" xfId="1" applyNumberFormat="1" applyFont="1" applyAlignment="1">
      <alignment vertical="center"/>
    </xf>
    <xf numFmtId="165" fontId="20" fillId="0" borderId="8" xfId="1" applyNumberFormat="1" applyFont="1" applyBorder="1" applyAlignment="1">
      <alignment vertical="center"/>
    </xf>
    <xf numFmtId="165" fontId="20" fillId="0" borderId="0" xfId="1" applyNumberFormat="1" applyFont="1" applyAlignment="1">
      <alignment horizontal="center" vertical="center" wrapText="1" shrinkToFit="1"/>
    </xf>
    <xf numFmtId="165" fontId="15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166" fontId="25" fillId="0" borderId="1" xfId="1" applyNumberFormat="1" applyFont="1" applyBorder="1" applyAlignment="1">
      <alignment horizontal="center" vertical="center" wrapText="1" readingOrder="2"/>
    </xf>
    <xf numFmtId="38" fontId="18" fillId="0" borderId="10" xfId="0" applyNumberFormat="1" applyFont="1" applyBorder="1" applyAlignment="1">
      <alignment horizontal="right" vertical="center" readingOrder="2"/>
    </xf>
    <xf numFmtId="10" fontId="8" fillId="0" borderId="0" xfId="2" applyNumberFormat="1" applyFont="1" applyAlignment="1">
      <alignment horizontal="center" vertical="center"/>
    </xf>
    <xf numFmtId="165" fontId="41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166" fontId="41" fillId="0" borderId="0" xfId="1" applyNumberFormat="1" applyFont="1" applyAlignment="1">
      <alignment vertical="center"/>
    </xf>
    <xf numFmtId="166" fontId="41" fillId="0" borderId="0" xfId="0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10" fontId="8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vertical="center"/>
    </xf>
    <xf numFmtId="165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Alignment="1">
      <alignment vertical="center" wrapText="1"/>
    </xf>
    <xf numFmtId="165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37" fontId="13" fillId="0" borderId="0" xfId="0" quotePrefix="1" applyNumberFormat="1" applyFont="1" applyAlignment="1">
      <alignment horizontal="right" vertical="center" wrapText="1"/>
    </xf>
    <xf numFmtId="37" fontId="8" fillId="0" borderId="0" xfId="0" quotePrefix="1" applyNumberFormat="1" applyFont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readingOrder="2"/>
    </xf>
    <xf numFmtId="165" fontId="14" fillId="2" borderId="0" xfId="1" applyNumberFormat="1" applyFont="1" applyFill="1" applyAlignment="1"/>
    <xf numFmtId="0" fontId="45" fillId="0" borderId="0" xfId="0" applyFont="1"/>
    <xf numFmtId="167" fontId="48" fillId="0" borderId="0" xfId="1" applyNumberFormat="1" applyFont="1" applyAlignment="1">
      <alignment horizontal="left" vertical="center" wrapText="1" shrinkToFit="1"/>
    </xf>
    <xf numFmtId="168" fontId="48" fillId="0" borderId="0" xfId="1" applyNumberFormat="1" applyFont="1" applyAlignment="1">
      <alignment horizontal="left" vertical="center" wrapText="1" shrinkToFit="1"/>
    </xf>
    <xf numFmtId="37" fontId="44" fillId="0" borderId="0" xfId="0" applyNumberFormat="1" applyFont="1" applyAlignment="1">
      <alignment horizontal="right" vertical="center"/>
    </xf>
    <xf numFmtId="0" fontId="9" fillId="0" borderId="0" xfId="0" applyFont="1"/>
    <xf numFmtId="0" fontId="45" fillId="0" borderId="3" xfId="0" applyFont="1" applyBorder="1"/>
    <xf numFmtId="165" fontId="46" fillId="0" borderId="1" xfId="0" applyNumberFormat="1" applyFont="1" applyBorder="1" applyAlignment="1">
      <alignment horizontal="left" vertical="center" wrapText="1" shrinkToFit="1"/>
    </xf>
    <xf numFmtId="165" fontId="9" fillId="0" borderId="0" xfId="1" applyNumberFormat="1" applyFont="1" applyAlignment="1"/>
    <xf numFmtId="165" fontId="48" fillId="0" borderId="0" xfId="1" applyNumberFormat="1" applyFont="1" applyAlignment="1">
      <alignment horizontal="left" vertical="center" wrapText="1" shrinkToFit="1"/>
    </xf>
    <xf numFmtId="165" fontId="0" fillId="0" borderId="0" xfId="1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4" fillId="0" borderId="0" xfId="0" quotePrefix="1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10" fontId="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20" fillId="0" borderId="1" xfId="0" applyFont="1" applyBorder="1"/>
    <xf numFmtId="165" fontId="20" fillId="0" borderId="1" xfId="1" applyNumberFormat="1" applyFont="1" applyFill="1" applyBorder="1"/>
    <xf numFmtId="0" fontId="18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 readingOrder="2"/>
    </xf>
    <xf numFmtId="165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 wrapText="1" readingOrder="2"/>
    </xf>
    <xf numFmtId="0" fontId="20" fillId="0" borderId="1" xfId="0" applyFont="1" applyBorder="1" applyAlignment="1">
      <alignment vertical="center" wrapText="1" readingOrder="2"/>
    </xf>
    <xf numFmtId="37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165" fontId="20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165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5" fontId="16" fillId="0" borderId="0" xfId="1" applyNumberFormat="1" applyFont="1" applyFill="1"/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165" fontId="20" fillId="0" borderId="0" xfId="1" applyNumberFormat="1" applyFont="1" applyFill="1"/>
    <xf numFmtId="165" fontId="42" fillId="0" borderId="0" xfId="1" applyNumberFormat="1" applyFont="1" applyFill="1" applyAlignment="1">
      <alignment vertical="center"/>
    </xf>
    <xf numFmtId="165" fontId="14" fillId="0" borderId="0" xfId="0" applyNumberFormat="1" applyFont="1"/>
    <xf numFmtId="0" fontId="10" fillId="0" borderId="0" xfId="0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Alignment="1"/>
    <xf numFmtId="166" fontId="1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165" fontId="14" fillId="0" borderId="0" xfId="1" applyNumberFormat="1" applyFont="1" applyFill="1"/>
    <xf numFmtId="166" fontId="14" fillId="0" borderId="0" xfId="1" applyNumberFormat="1" applyFont="1" applyFill="1"/>
    <xf numFmtId="165" fontId="49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vertical="center"/>
    </xf>
    <xf numFmtId="165" fontId="22" fillId="0" borderId="8" xfId="1" applyNumberFormat="1" applyFont="1" applyFill="1" applyBorder="1" applyAlignment="1">
      <alignment vertical="center"/>
    </xf>
    <xf numFmtId="166" fontId="22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29" fillId="0" borderId="1" xfId="0" applyFont="1" applyBorder="1" applyAlignment="1">
      <alignment horizontal="right" vertical="center" wrapText="1" readingOrder="2"/>
    </xf>
    <xf numFmtId="0" fontId="29" fillId="0" borderId="0" xfId="0" applyFont="1" applyAlignment="1">
      <alignment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165" fontId="18" fillId="0" borderId="8" xfId="1" applyNumberFormat="1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/>
    <xf numFmtId="0" fontId="29" fillId="0" borderId="15" xfId="0" applyFont="1" applyBorder="1" applyAlignment="1">
      <alignment horizontal="center" vertical="center" wrapText="1" readingOrder="2"/>
    </xf>
    <xf numFmtId="165" fontId="29" fillId="0" borderId="15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Alignment="1">
      <alignment vertical="center" wrapText="1"/>
    </xf>
    <xf numFmtId="165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37" fontId="13" fillId="0" borderId="0" xfId="0" quotePrefix="1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readingOrder="2"/>
    </xf>
    <xf numFmtId="0" fontId="48" fillId="0" borderId="0" xfId="0" applyFont="1"/>
    <xf numFmtId="0" fontId="5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165" fontId="52" fillId="0" borderId="0" xfId="0" applyNumberFormat="1" applyFont="1" applyAlignment="1">
      <alignment vertical="center" wrapText="1" shrinkToFit="1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53" fillId="0" borderId="0" xfId="1" applyNumberFormat="1" applyFont="1" applyAlignment="1"/>
    <xf numFmtId="3" fontId="14" fillId="0" borderId="0" xfId="0" applyNumberFormat="1" applyFont="1"/>
    <xf numFmtId="3" fontId="54" fillId="0" borderId="0" xfId="0" applyNumberFormat="1" applyFont="1"/>
    <xf numFmtId="3" fontId="36" fillId="0" borderId="0" xfId="0" applyNumberFormat="1" applyFont="1"/>
    <xf numFmtId="9" fontId="10" fillId="0" borderId="0" xfId="2" applyFont="1" applyFill="1" applyAlignment="1">
      <alignment horizontal="center" vertical="center"/>
    </xf>
    <xf numFmtId="165" fontId="0" fillId="0" borderId="0" xfId="0" applyNumberFormat="1"/>
    <xf numFmtId="165" fontId="18" fillId="0" borderId="0" xfId="1" applyNumberFormat="1" applyFont="1" applyFill="1" applyAlignment="1">
      <alignment horizontal="right" vertical="center" readingOrder="2"/>
    </xf>
    <xf numFmtId="165" fontId="18" fillId="0" borderId="1" xfId="1" applyNumberFormat="1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38" fontId="14" fillId="0" borderId="0" xfId="0" applyNumberFormat="1" applyFont="1"/>
    <xf numFmtId="165" fontId="55" fillId="0" borderId="0" xfId="1" applyNumberFormat="1" applyFont="1" applyFill="1" applyAlignment="1">
      <alignment vertical="center"/>
    </xf>
    <xf numFmtId="1" fontId="18" fillId="0" borderId="2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/>
    </xf>
    <xf numFmtId="0" fontId="59" fillId="0" borderId="0" xfId="0" applyFont="1"/>
    <xf numFmtId="0" fontId="10" fillId="3" borderId="0" xfId="0" applyFont="1" applyFill="1"/>
    <xf numFmtId="1" fontId="13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 wrapText="1" shrinkToFit="1" readingOrder="2"/>
    </xf>
    <xf numFmtId="166" fontId="10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 readingOrder="2"/>
    </xf>
    <xf numFmtId="165" fontId="8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165" fontId="6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7" fontId="44" fillId="0" borderId="16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 wrapText="1"/>
    </xf>
    <xf numFmtId="37" fontId="44" fillId="0" borderId="17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0" fillId="0" borderId="1" xfId="0" applyBorder="1"/>
    <xf numFmtId="0" fontId="48" fillId="0" borderId="1" xfId="0" applyFont="1" applyBorder="1"/>
    <xf numFmtId="165" fontId="46" fillId="0" borderId="18" xfId="0" applyNumberFormat="1" applyFont="1" applyBorder="1" applyAlignment="1">
      <alignment horizontal="right" vertical="center" wrapText="1" shrinkToFit="1"/>
    </xf>
    <xf numFmtId="37" fontId="46" fillId="0" borderId="19" xfId="0" applyNumberFormat="1" applyFont="1" applyBorder="1" applyAlignment="1">
      <alignment horizontal="right" vertical="center" wrapText="1"/>
    </xf>
    <xf numFmtId="165" fontId="46" fillId="0" borderId="9" xfId="0" applyNumberFormat="1" applyFont="1" applyBorder="1" applyAlignment="1">
      <alignment horizontal="left" vertical="center" wrapText="1" shrinkToFit="1"/>
    </xf>
    <xf numFmtId="165" fontId="46" fillId="0" borderId="9" xfId="0" applyNumberFormat="1" applyFont="1" applyBorder="1" applyAlignment="1">
      <alignment horizontal="right" vertical="center" wrapText="1" shrinkToFit="1"/>
    </xf>
    <xf numFmtId="165" fontId="46" fillId="0" borderId="20" xfId="0" applyNumberFormat="1" applyFont="1" applyBorder="1" applyAlignment="1">
      <alignment horizontal="right" vertical="center" wrapText="1" shrinkToFit="1"/>
    </xf>
    <xf numFmtId="165" fontId="20" fillId="0" borderId="0" xfId="1" applyNumberFormat="1" applyFont="1" applyBorder="1"/>
    <xf numFmtId="165" fontId="20" fillId="0" borderId="0" xfId="1" applyNumberFormat="1" applyFont="1" applyFill="1" applyBorder="1" applyAlignment="1">
      <alignment vertical="center" wrapText="1"/>
    </xf>
    <xf numFmtId="165" fontId="10" fillId="0" borderId="0" xfId="1" applyNumberFormat="1" applyFont="1" applyFill="1" applyBorder="1"/>
    <xf numFmtId="0" fontId="31" fillId="0" borderId="0" xfId="0" applyFont="1" applyAlignment="1">
      <alignment horizontal="center" vertical="center" wrapText="1" readingOrder="2"/>
    </xf>
    <xf numFmtId="9" fontId="39" fillId="0" borderId="2" xfId="2" applyFont="1" applyFill="1" applyBorder="1" applyAlignment="1">
      <alignment horizontal="center" vertical="center" wrapText="1" readingOrder="2"/>
    </xf>
    <xf numFmtId="0" fontId="12" fillId="0" borderId="0" xfId="0" applyFont="1"/>
    <xf numFmtId="165" fontId="12" fillId="0" borderId="0" xfId="1" applyNumberFormat="1" applyFont="1" applyFill="1"/>
    <xf numFmtId="165" fontId="10" fillId="0" borderId="0" xfId="1" applyNumberFormat="1" applyFont="1" applyBorder="1"/>
    <xf numFmtId="37" fontId="60" fillId="0" borderId="0" xfId="0" quotePrefix="1" applyNumberFormat="1" applyFont="1" applyAlignment="1">
      <alignment horizontal="right" vertical="center" wrapText="1"/>
    </xf>
    <xf numFmtId="37" fontId="46" fillId="0" borderId="21" xfId="0" applyNumberFormat="1" applyFont="1" applyBorder="1" applyAlignment="1">
      <alignment horizontal="right" vertical="center" wrapText="1"/>
    </xf>
    <xf numFmtId="165" fontId="46" fillId="0" borderId="0" xfId="0" applyNumberFormat="1" applyFont="1" applyAlignment="1">
      <alignment horizontal="left" vertical="center" wrapText="1" shrinkToFit="1"/>
    </xf>
    <xf numFmtId="165" fontId="46" fillId="0" borderId="0" xfId="0" applyNumberFormat="1" applyFont="1" applyAlignment="1">
      <alignment horizontal="right" vertical="center" wrapText="1" shrinkToFit="1"/>
    </xf>
    <xf numFmtId="165" fontId="46" fillId="0" borderId="22" xfId="0" applyNumberFormat="1" applyFont="1" applyBorder="1" applyAlignment="1">
      <alignment horizontal="right" vertical="center" wrapText="1" shrinkToFit="1"/>
    </xf>
    <xf numFmtId="170" fontId="10" fillId="0" borderId="0" xfId="1" applyNumberFormat="1" applyFont="1" applyFill="1" applyAlignment="1">
      <alignment vertical="center"/>
    </xf>
    <xf numFmtId="165" fontId="10" fillId="0" borderId="8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horizontal="center" vertical="center"/>
    </xf>
    <xf numFmtId="170" fontId="20" fillId="0" borderId="0" xfId="1" applyNumberFormat="1" applyFont="1" applyFill="1" applyAlignment="1">
      <alignment horizontal="center" vertical="center"/>
    </xf>
    <xf numFmtId="171" fontId="10" fillId="0" borderId="0" xfId="2" applyNumberFormat="1" applyFont="1" applyFill="1" applyAlignment="1">
      <alignment horizontal="center" vertical="center"/>
    </xf>
    <xf numFmtId="165" fontId="20" fillId="0" borderId="0" xfId="1" applyNumberFormat="1" applyFont="1"/>
    <xf numFmtId="165" fontId="10" fillId="0" borderId="0" xfId="1" applyNumberFormat="1" applyFont="1"/>
    <xf numFmtId="37" fontId="44" fillId="0" borderId="15" xfId="0" applyNumberFormat="1" applyFont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vertical="center"/>
    </xf>
    <xf numFmtId="170" fontId="61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22" fillId="0" borderId="0" xfId="1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42" fillId="0" borderId="0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5" fontId="60" fillId="0" borderId="0" xfId="1" applyNumberFormat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65" fontId="42" fillId="0" borderId="0" xfId="1" applyNumberFormat="1" applyFont="1" applyFill="1"/>
    <xf numFmtId="165" fontId="20" fillId="0" borderId="0" xfId="1" applyNumberFormat="1" applyFont="1" applyFill="1" applyAlignment="1">
      <alignment horizontal="right" vertical="center"/>
    </xf>
    <xf numFmtId="165" fontId="10" fillId="0" borderId="23" xfId="1" applyNumberFormat="1" applyFont="1" applyFill="1" applyBorder="1" applyAlignment="1">
      <alignment vertical="center"/>
    </xf>
    <xf numFmtId="165" fontId="10" fillId="0" borderId="23" xfId="0" applyNumberFormat="1" applyFont="1" applyBorder="1"/>
    <xf numFmtId="165" fontId="10" fillId="0" borderId="23" xfId="1" applyNumberFormat="1" applyFont="1" applyBorder="1"/>
    <xf numFmtId="165" fontId="12" fillId="0" borderId="0" xfId="0" applyNumberFormat="1" applyFont="1" applyAlignment="1">
      <alignment horizontal="center"/>
    </xf>
    <xf numFmtId="3" fontId="62" fillId="0" borderId="0" xfId="0" applyNumberFormat="1" applyFont="1"/>
    <xf numFmtId="0" fontId="63" fillId="0" borderId="0" xfId="0" applyFont="1"/>
    <xf numFmtId="165" fontId="63" fillId="0" borderId="0" xfId="1" applyNumberFormat="1" applyFont="1" applyAlignment="1">
      <alignment vertical="center"/>
    </xf>
    <xf numFmtId="169" fontId="45" fillId="0" borderId="0" xfId="0" applyNumberFormat="1" applyFont="1" applyAlignment="1">
      <alignment vertical="center"/>
    </xf>
    <xf numFmtId="10" fontId="0" fillId="0" borderId="0" xfId="2" applyNumberFormat="1" applyFont="1"/>
    <xf numFmtId="164" fontId="46" fillId="0" borderId="0" xfId="0" applyNumberFormat="1" applyFont="1" applyAlignment="1">
      <alignment horizontal="center" vertical="center" wrapText="1" shrinkToFit="1"/>
    </xf>
    <xf numFmtId="3" fontId="16" fillId="0" borderId="0" xfId="0" applyNumberFormat="1" applyFont="1"/>
    <xf numFmtId="165" fontId="63" fillId="0" borderId="0" xfId="0" applyNumberFormat="1" applyFont="1" applyAlignment="1">
      <alignment horizontal="center" vertical="center" wrapText="1"/>
    </xf>
    <xf numFmtId="166" fontId="20" fillId="0" borderId="0" xfId="0" applyNumberFormat="1" applyFont="1"/>
    <xf numFmtId="166" fontId="14" fillId="0" borderId="0" xfId="0" applyNumberFormat="1" applyFont="1"/>
    <xf numFmtId="0" fontId="33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 wrapText="1" readingOrder="2"/>
    </xf>
    <xf numFmtId="165" fontId="6" fillId="0" borderId="3" xfId="1" applyNumberFormat="1" applyFont="1" applyBorder="1" applyAlignment="1">
      <alignment horizontal="center" vertical="center" wrapText="1" readingOrder="2"/>
    </xf>
    <xf numFmtId="165" fontId="6" fillId="0" borderId="1" xfId="1" applyNumberFormat="1" applyFont="1" applyBorder="1" applyAlignment="1">
      <alignment horizontal="center" vertical="center" wrapText="1" readingOrder="2"/>
    </xf>
    <xf numFmtId="10" fontId="6" fillId="0" borderId="3" xfId="2" applyNumberFormat="1" applyFont="1" applyBorder="1" applyAlignment="1">
      <alignment horizontal="center" vertical="center" wrapText="1" readingOrder="2"/>
    </xf>
    <xf numFmtId="10" fontId="6" fillId="0" borderId="1" xfId="2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165" fontId="6" fillId="0" borderId="0" xfId="1" applyNumberFormat="1" applyFont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 readingOrder="2"/>
    </xf>
    <xf numFmtId="165" fontId="6" fillId="0" borderId="1" xfId="1" applyNumberFormat="1" applyFont="1" applyBorder="1" applyAlignment="1">
      <alignment horizontal="center" vertical="center" readingOrder="2"/>
    </xf>
    <xf numFmtId="165" fontId="6" fillId="0" borderId="0" xfId="1" applyNumberFormat="1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65" fontId="6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37" fontId="44" fillId="0" borderId="0" xfId="0" applyNumberFormat="1" applyFont="1" applyAlignment="1">
      <alignment horizontal="right" vertical="center"/>
    </xf>
    <xf numFmtId="0" fontId="45" fillId="0" borderId="0" xfId="0" applyFont="1"/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readingOrder="2"/>
    </xf>
    <xf numFmtId="0" fontId="58" fillId="0" borderId="1" xfId="0" applyFont="1" applyBorder="1" applyAlignment="1">
      <alignment horizontal="center" vertical="center" wrapText="1" readingOrder="2"/>
    </xf>
    <xf numFmtId="0" fontId="20" fillId="0" borderId="3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165" fontId="20" fillId="0" borderId="1" xfId="1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5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Border="1" applyAlignment="1">
      <alignment horizontal="center" vertical="center"/>
    </xf>
    <xf numFmtId="0" fontId="14" fillId="0" borderId="12" xfId="0" applyFont="1" applyBorder="1"/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right" vertical="center" readingOrder="2"/>
    </xf>
    <xf numFmtId="166" fontId="26" fillId="0" borderId="0" xfId="1" applyNumberFormat="1" applyFont="1" applyAlignment="1">
      <alignment horizontal="right" vertical="center" readingOrder="2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 readingOrder="2"/>
    </xf>
    <xf numFmtId="166" fontId="23" fillId="0" borderId="1" xfId="1" applyNumberFormat="1" applyFont="1" applyFill="1" applyBorder="1" applyAlignment="1">
      <alignment horizontal="center" vertical="center" wrapText="1" readingOrder="2"/>
    </xf>
    <xf numFmtId="166" fontId="26" fillId="0" borderId="0" xfId="1" applyNumberFormat="1" applyFont="1" applyFill="1" applyAlignment="1">
      <alignment horizontal="right" vertical="center" readingOrder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66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166" fontId="24" fillId="0" borderId="3" xfId="1" applyNumberFormat="1" applyFont="1" applyBorder="1" applyAlignment="1">
      <alignment horizontal="center" vertical="center" wrapText="1" readingOrder="2"/>
    </xf>
    <xf numFmtId="166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6" fontId="15" fillId="0" borderId="3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9" fillId="0" borderId="3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horizontal="center" vertical="center" wrapText="1" readingOrder="2"/>
    </xf>
    <xf numFmtId="165" fontId="18" fillId="0" borderId="4" xfId="1" applyNumberFormat="1" applyFont="1" applyFill="1" applyBorder="1" applyAlignment="1">
      <alignment horizontal="center" vertical="center" wrapText="1"/>
    </xf>
    <xf numFmtId="165" fontId="10" fillId="4" borderId="0" xfId="1" applyNumberFormat="1" applyFont="1" applyFill="1" applyBorder="1" applyAlignment="1">
      <alignment vertical="center"/>
    </xf>
    <xf numFmtId="165" fontId="42" fillId="0" borderId="0" xfId="1" applyNumberFormat="1" applyFont="1" applyFill="1" applyBorder="1"/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4">
    <dxf>
      <fill>
        <patternFill patternType="solid">
          <fgColor rgb="FFD0CE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7</xdr:row>
      <xdr:rowOff>95250</xdr:rowOff>
    </xdr:from>
    <xdr:to>
      <xdr:col>8</xdr:col>
      <xdr:colOff>466725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342875" y="1628775"/>
          <a:ext cx="5172075" cy="2619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591849</xdr:colOff>
      <xdr:row>36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95A9B6-C129-31BF-2A02-8F27E28E6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17751" y="0"/>
          <a:ext cx="5468649" cy="768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M17" sqref="M17"/>
    </sheetView>
  </sheetViews>
  <sheetFormatPr defaultColWidth="9.140625" defaultRowHeight="17.25"/>
  <cols>
    <col min="1" max="16384" width="9.140625" style="8"/>
  </cols>
  <sheetData>
    <row r="18" spans="1:13">
      <c r="M18" s="8" t="s">
        <v>59</v>
      </c>
    </row>
    <row r="24" spans="1:13" ht="15" customHeight="1">
      <c r="A24" s="291" t="s">
        <v>74</v>
      </c>
      <c r="B24" s="291"/>
      <c r="C24" s="291"/>
      <c r="D24" s="291"/>
      <c r="E24" s="291"/>
      <c r="F24" s="291"/>
      <c r="G24" s="291"/>
      <c r="H24" s="291"/>
      <c r="I24" s="291"/>
      <c r="J24" s="291"/>
      <c r="K24" s="34"/>
      <c r="L24" s="34"/>
    </row>
    <row r="25" spans="1:13" ht="15" customHeight="1">
      <c r="A25" s="291"/>
      <c r="B25" s="291"/>
      <c r="C25" s="291"/>
      <c r="D25" s="291"/>
      <c r="E25" s="291"/>
      <c r="F25" s="291"/>
      <c r="G25" s="291"/>
      <c r="H25" s="291"/>
      <c r="I25" s="291"/>
      <c r="J25" s="291"/>
      <c r="K25" s="34"/>
      <c r="L25" s="34"/>
    </row>
    <row r="26" spans="1:13" ht="15" customHeight="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34"/>
      <c r="L26" s="34"/>
    </row>
    <row r="28" spans="1:13" ht="15" customHeight="1">
      <c r="A28" s="291" t="s">
        <v>207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</row>
    <row r="29" spans="1:13" ht="15" customHeight="1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</row>
    <row r="30" spans="1:13" ht="15" customHeight="1">
      <c r="A30" s="291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</row>
    <row r="31" spans="1:13" ht="15" customHeight="1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27"/>
  <sheetViews>
    <sheetView rightToLeft="1" view="pageBreakPreview" zoomScale="80" zoomScaleNormal="100" zoomScaleSheetLayoutView="80" workbookViewId="0">
      <selection activeCell="G20" sqref="G20"/>
    </sheetView>
  </sheetViews>
  <sheetFormatPr defaultColWidth="9.140625" defaultRowHeight="21.75"/>
  <cols>
    <col min="1" max="1" width="33.5703125" style="8" customWidth="1"/>
    <col min="2" max="2" width="0.5703125" style="8" customWidth="1"/>
    <col min="3" max="3" width="17.7109375" style="27" bestFit="1" customWidth="1"/>
    <col min="4" max="4" width="0.85546875" style="27" customWidth="1"/>
    <col min="5" max="5" width="25.7109375" style="27" bestFit="1" customWidth="1"/>
    <col min="6" max="6" width="0.85546875" style="27" customWidth="1"/>
    <col min="7" max="7" width="26.5703125" style="27" customWidth="1"/>
    <col min="8" max="8" width="0.7109375" style="27" customWidth="1"/>
    <col min="9" max="9" width="25.140625" style="27" customWidth="1"/>
    <col min="10" max="10" width="1.42578125" style="27" customWidth="1"/>
    <col min="11" max="11" width="18.42578125" style="27" bestFit="1" customWidth="1"/>
    <col min="12" max="12" width="1.140625" style="27" customWidth="1"/>
    <col min="13" max="13" width="25.7109375" style="27" bestFit="1" customWidth="1"/>
    <col min="14" max="14" width="1" style="27" customWidth="1"/>
    <col min="15" max="15" width="27" style="27" bestFit="1" customWidth="1"/>
    <col min="16" max="16" width="1.140625" style="27" customWidth="1"/>
    <col min="17" max="17" width="25.7109375" style="27" bestFit="1" customWidth="1"/>
    <col min="18" max="18" width="14.5703125" style="8" bestFit="1" customWidth="1"/>
    <col min="19" max="16384" width="9.140625" style="8"/>
  </cols>
  <sheetData>
    <row r="1" spans="1:19" ht="22.5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9" ht="22.5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9" ht="22.5">
      <c r="A3" s="343" t="str">
        <f>' سهام'!A3:W3</f>
        <v>برای ماه منتهی به 1402/02/31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9">
      <c r="A4" s="326" t="s">
        <v>63</v>
      </c>
      <c r="B4" s="326"/>
      <c r="C4" s="326"/>
      <c r="D4" s="326"/>
      <c r="E4" s="326"/>
      <c r="F4" s="326"/>
      <c r="G4" s="326"/>
      <c r="H4" s="326"/>
    </row>
    <row r="5" spans="1:19" ht="16.5" customHeight="1" thickBot="1">
      <c r="A5" s="10"/>
      <c r="B5" s="10"/>
      <c r="C5" s="355" t="s">
        <v>226</v>
      </c>
      <c r="D5" s="355"/>
      <c r="E5" s="355"/>
      <c r="F5" s="355"/>
      <c r="G5" s="355"/>
      <c r="H5" s="355"/>
      <c r="I5" s="355"/>
      <c r="K5" s="350" t="s">
        <v>227</v>
      </c>
      <c r="L5" s="350"/>
      <c r="M5" s="350"/>
      <c r="N5" s="350"/>
      <c r="O5" s="350"/>
      <c r="P5" s="350"/>
      <c r="Q5" s="350"/>
    </row>
    <row r="6" spans="1:19" ht="27" customHeight="1" thickBot="1">
      <c r="A6" s="14" t="s">
        <v>38</v>
      </c>
      <c r="B6" s="14"/>
      <c r="C6" s="200" t="s">
        <v>3</v>
      </c>
      <c r="D6" s="157"/>
      <c r="E6" s="201" t="s">
        <v>21</v>
      </c>
      <c r="F6" s="157"/>
      <c r="G6" s="200" t="s">
        <v>42</v>
      </c>
      <c r="H6" s="157"/>
      <c r="I6" s="202" t="s">
        <v>43</v>
      </c>
      <c r="K6" s="200" t="s">
        <v>3</v>
      </c>
      <c r="L6" s="157"/>
      <c r="M6" s="201" t="s">
        <v>21</v>
      </c>
      <c r="N6" s="157"/>
      <c r="O6" s="200" t="s">
        <v>42</v>
      </c>
      <c r="P6" s="157"/>
      <c r="Q6" s="202" t="s">
        <v>43</v>
      </c>
    </row>
    <row r="7" spans="1:19" ht="27" customHeight="1">
      <c r="A7" s="14" t="s">
        <v>165</v>
      </c>
      <c r="B7" s="14"/>
      <c r="C7" s="223">
        <v>10420</v>
      </c>
      <c r="D7" s="157"/>
      <c r="E7" s="224">
        <v>10296011112</v>
      </c>
      <c r="F7" s="157"/>
      <c r="G7" s="223">
        <f>I7-E7</f>
        <v>-10086398711</v>
      </c>
      <c r="H7" s="157"/>
      <c r="I7" s="224">
        <v>209612401</v>
      </c>
      <c r="K7" s="223">
        <v>10420</v>
      </c>
      <c r="L7" s="157"/>
      <c r="M7" s="224">
        <v>10296011112</v>
      </c>
      <c r="N7" s="157"/>
      <c r="O7" s="223">
        <f t="shared" ref="O7:O11" si="0">Q7-M7</f>
        <v>-9380399871</v>
      </c>
      <c r="P7" s="157"/>
      <c r="Q7" s="224">
        <v>915611241</v>
      </c>
      <c r="R7" s="290"/>
      <c r="S7" s="290"/>
    </row>
    <row r="8" spans="1:19" ht="27" customHeight="1">
      <c r="A8" s="14" t="s">
        <v>108</v>
      </c>
      <c r="B8" s="14"/>
      <c r="C8" s="223">
        <v>200000</v>
      </c>
      <c r="D8" s="157"/>
      <c r="E8" s="224">
        <v>207137849460</v>
      </c>
      <c r="F8" s="157"/>
      <c r="G8" s="223">
        <f t="shared" ref="G8:G11" si="1">I8-E8</f>
        <v>-205937467068</v>
      </c>
      <c r="H8" s="157"/>
      <c r="I8" s="224">
        <v>1200382392</v>
      </c>
      <c r="K8" s="223">
        <v>200000</v>
      </c>
      <c r="L8" s="157"/>
      <c r="M8" s="224">
        <v>207137849460</v>
      </c>
      <c r="N8" s="157"/>
      <c r="O8" s="223">
        <f t="shared" si="0"/>
        <v>-202941210238</v>
      </c>
      <c r="P8" s="157"/>
      <c r="Q8" s="224">
        <v>4196639222</v>
      </c>
      <c r="R8" s="290"/>
      <c r="S8" s="290"/>
    </row>
    <row r="9" spans="1:19" ht="27" customHeight="1">
      <c r="A9" s="14" t="s">
        <v>134</v>
      </c>
      <c r="B9" s="14"/>
      <c r="C9" s="223">
        <v>176000</v>
      </c>
      <c r="D9" s="157"/>
      <c r="E9" s="224">
        <v>179750006408</v>
      </c>
      <c r="F9" s="157"/>
      <c r="G9" s="223">
        <f t="shared" si="1"/>
        <v>-179177822616</v>
      </c>
      <c r="H9" s="157"/>
      <c r="I9" s="224">
        <v>572183792</v>
      </c>
      <c r="K9" s="223">
        <v>176000</v>
      </c>
      <c r="L9" s="157"/>
      <c r="M9" s="224">
        <v>179750006408</v>
      </c>
      <c r="N9" s="157"/>
      <c r="O9" s="223">
        <f t="shared" si="0"/>
        <v>-178511996730</v>
      </c>
      <c r="P9" s="157"/>
      <c r="Q9" s="224">
        <v>1238009678</v>
      </c>
      <c r="R9" s="290"/>
      <c r="S9" s="290"/>
    </row>
    <row r="10" spans="1:19" ht="27" customHeight="1">
      <c r="A10" s="14" t="s">
        <v>133</v>
      </c>
      <c r="B10" s="14"/>
      <c r="C10" s="223">
        <v>700000</v>
      </c>
      <c r="D10" s="157"/>
      <c r="E10" s="224">
        <v>691014830858</v>
      </c>
      <c r="F10" s="157"/>
      <c r="G10" s="223">
        <f t="shared" si="1"/>
        <v>-686047332532</v>
      </c>
      <c r="H10" s="157"/>
      <c r="I10" s="224">
        <v>4967498326</v>
      </c>
      <c r="K10" s="223">
        <v>700000</v>
      </c>
      <c r="L10" s="157"/>
      <c r="M10" s="224">
        <v>691014830858</v>
      </c>
      <c r="N10" s="157"/>
      <c r="O10" s="223">
        <f t="shared" si="0"/>
        <v>-683906907444</v>
      </c>
      <c r="P10" s="157"/>
      <c r="Q10" s="224">
        <v>7107923414</v>
      </c>
      <c r="R10" s="290"/>
      <c r="S10" s="290"/>
    </row>
    <row r="11" spans="1:19">
      <c r="A11" s="192" t="s">
        <v>122</v>
      </c>
      <c r="C11" s="224">
        <v>550000</v>
      </c>
      <c r="D11" s="139"/>
      <c r="E11" s="224">
        <v>563733054862</v>
      </c>
      <c r="F11" s="139"/>
      <c r="G11" s="223">
        <f t="shared" si="1"/>
        <v>-561661580385</v>
      </c>
      <c r="H11" s="139"/>
      <c r="I11" s="224">
        <v>2071474477</v>
      </c>
      <c r="J11" s="139"/>
      <c r="K11" s="224">
        <v>550000</v>
      </c>
      <c r="L11" s="139"/>
      <c r="M11" s="224">
        <v>563733054862</v>
      </c>
      <c r="N11" s="139"/>
      <c r="O11" s="223">
        <f t="shared" si="0"/>
        <v>-553642384129</v>
      </c>
      <c r="P11" s="139"/>
      <c r="Q11" s="224">
        <v>10090670733</v>
      </c>
      <c r="R11" s="290"/>
      <c r="S11" s="290"/>
    </row>
    <row r="12" spans="1:19" ht="23.25" thickBot="1">
      <c r="A12" s="10" t="s">
        <v>2</v>
      </c>
      <c r="B12" s="10"/>
      <c r="C12" s="289"/>
      <c r="D12" s="10"/>
      <c r="E12" s="172">
        <f>SUM(E7:E11)</f>
        <v>1651931752700</v>
      </c>
      <c r="F12" s="173"/>
      <c r="G12" s="172">
        <f>SUM(G7:G11)</f>
        <v>-1642910601312</v>
      </c>
      <c r="H12" s="173"/>
      <c r="I12" s="172">
        <f>SUM(I7:I11)</f>
        <v>9021151388</v>
      </c>
      <c r="J12" s="173"/>
      <c r="K12" s="289"/>
      <c r="L12" s="173"/>
      <c r="M12" s="172">
        <f>SUM(M7:M11)</f>
        <v>1651931752700</v>
      </c>
      <c r="N12" s="173"/>
      <c r="O12" s="172">
        <f>SUM(O7:O11)</f>
        <v>-1628382898412</v>
      </c>
      <c r="P12" s="173"/>
      <c r="Q12" s="172">
        <f>SUM(Q7:Q11)</f>
        <v>23548854288</v>
      </c>
      <c r="R12" s="154"/>
    </row>
    <row r="13" spans="1:19" ht="22.5" thickTop="1">
      <c r="A13" s="10"/>
      <c r="B13" s="10"/>
    </row>
    <row r="14" spans="1:19" ht="24.75" customHeight="1">
      <c r="A14" s="352" t="s">
        <v>44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4"/>
    </row>
    <row r="15" spans="1:19">
      <c r="Q15" s="167"/>
    </row>
    <row r="16" spans="1:19" s="174" customFormat="1" ht="24">
      <c r="I16" s="139"/>
      <c r="J16" s="169"/>
      <c r="K16" s="169"/>
      <c r="L16" s="169"/>
      <c r="M16" s="169"/>
      <c r="N16" s="169"/>
      <c r="O16" s="169"/>
      <c r="P16" s="169"/>
      <c r="Q16" s="139"/>
    </row>
    <row r="17" spans="1:17">
      <c r="A17" s="12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 ht="24.75">
      <c r="A18" s="129"/>
      <c r="C18" s="139"/>
      <c r="D18" s="139"/>
      <c r="E18" s="139"/>
      <c r="F18" s="139"/>
      <c r="G18" s="139"/>
      <c r="H18" s="139"/>
      <c r="I18" s="274"/>
      <c r="J18" s="170"/>
      <c r="K18" s="170"/>
      <c r="L18" s="170"/>
      <c r="M18" s="174"/>
      <c r="N18" s="174"/>
      <c r="O18" s="174"/>
      <c r="P18" s="174"/>
      <c r="Q18" s="82"/>
    </row>
    <row r="19" spans="1:17" s="174" customFormat="1" ht="24.75">
      <c r="I19" s="171"/>
      <c r="J19" s="170"/>
      <c r="K19" s="170"/>
      <c r="L19" s="170"/>
      <c r="M19" s="170"/>
      <c r="N19" s="170"/>
      <c r="O19" s="170"/>
      <c r="P19" s="170"/>
      <c r="Q19" s="171"/>
    </row>
    <row r="20" spans="1:17" s="174" customFormat="1" ht="24">
      <c r="J20" s="170"/>
      <c r="K20" s="170"/>
      <c r="L20" s="170"/>
      <c r="M20" s="170"/>
      <c r="N20" s="170"/>
      <c r="O20" s="170"/>
      <c r="P20" s="170"/>
      <c r="Q20" s="170"/>
    </row>
    <row r="21" spans="1:17" s="174" customFormat="1" ht="24">
      <c r="G21" s="133"/>
      <c r="Q21" s="153"/>
    </row>
    <row r="22" spans="1:17" s="174" customFormat="1" ht="24"/>
    <row r="23" spans="1:17" s="174" customFormat="1" ht="24"/>
    <row r="24" spans="1:17" s="174" customFormat="1" ht="24">
      <c r="I24" s="208"/>
    </row>
    <row r="25" spans="1:17" s="174" customFormat="1" ht="24">
      <c r="M25" s="208"/>
    </row>
    <row r="26" spans="1:17" s="174" customFormat="1" ht="30.75">
      <c r="E26" s="113"/>
    </row>
    <row r="27" spans="1:17" s="174" customFormat="1" ht="24"/>
  </sheetData>
  <autoFilter ref="A6:Q6" xr:uid="{00000000-0009-0000-0000-000009000000}">
    <sortState xmlns:xlrd2="http://schemas.microsoft.com/office/spreadsheetml/2017/richdata2" ref="A7:Q33">
      <sortCondition descending="1" ref="Q6"/>
    </sortState>
  </autoFilter>
  <mergeCells count="7">
    <mergeCell ref="A14:Q14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U20"/>
  <sheetViews>
    <sheetView rightToLeft="1" view="pageBreakPreview" zoomScale="60" zoomScaleNormal="100" workbookViewId="0">
      <selection activeCell="D28" sqref="D28"/>
    </sheetView>
  </sheetViews>
  <sheetFormatPr defaultColWidth="9.140625" defaultRowHeight="15"/>
  <cols>
    <col min="1" max="1" width="49.85546875" style="60" customWidth="1"/>
    <col min="2" max="2" width="1.28515625" style="60" customWidth="1"/>
    <col min="3" max="3" width="26.5703125" style="67" customWidth="1"/>
    <col min="4" max="4" width="1" style="60" customWidth="1"/>
    <col min="5" max="5" width="28.42578125" style="68" customWidth="1"/>
    <col min="6" max="6" width="1.42578125" style="68" customWidth="1"/>
    <col min="7" max="7" width="26.5703125" style="68" customWidth="1"/>
    <col min="8" max="8" width="1" style="69" customWidth="1"/>
    <col min="9" max="9" width="28.42578125" style="69" customWidth="1"/>
    <col min="10" max="10" width="2" style="69" customWidth="1"/>
    <col min="11" max="11" width="28.5703125" style="70" customWidth="1"/>
    <col min="12" max="12" width="1.5703125" style="60" customWidth="1"/>
    <col min="13" max="13" width="28.42578125" style="67" bestFit="1" customWidth="1"/>
    <col min="14" max="14" width="0.85546875" style="67" customWidth="1"/>
    <col min="15" max="15" width="28.42578125" style="68" bestFit="1" customWidth="1"/>
    <col min="16" max="16" width="0.85546875" style="68" customWidth="1"/>
    <col min="17" max="17" width="28.42578125" style="68" bestFit="1" customWidth="1"/>
    <col min="18" max="18" width="0.85546875" style="68" customWidth="1"/>
    <col min="19" max="19" width="27.140625" style="68" customWidth="1"/>
    <col min="20" max="20" width="1.42578125" style="68" customWidth="1"/>
    <col min="21" max="21" width="29.85546875" style="70" customWidth="1"/>
    <col min="22" max="16384" width="9.140625" style="60"/>
  </cols>
  <sheetData>
    <row r="1" spans="1:21" ht="27.75">
      <c r="A1" s="363" t="s">
        <v>90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</row>
    <row r="2" spans="1:21" ht="27.75">
      <c r="A2" s="363" t="s">
        <v>57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1:21" ht="27.75">
      <c r="A3" s="363" t="str">
        <f>' سهام'!A3:W3</f>
        <v>برای ماه منتهی به 1402/02/31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</row>
    <row r="5" spans="1:21" s="61" customFormat="1" ht="24.75">
      <c r="A5" s="319" t="s">
        <v>28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</row>
    <row r="6" spans="1:21" s="61" customFormat="1" ht="9.75" customHeight="1">
      <c r="C6" s="57"/>
      <c r="E6" s="62"/>
      <c r="F6" s="62"/>
      <c r="G6" s="62"/>
      <c r="H6" s="63"/>
      <c r="I6" s="63"/>
      <c r="J6" s="63"/>
      <c r="K6" s="64"/>
      <c r="M6" s="57"/>
      <c r="N6" s="57"/>
      <c r="O6" s="62"/>
      <c r="P6" s="62"/>
      <c r="Q6" s="62"/>
      <c r="R6" s="62"/>
      <c r="S6" s="62"/>
      <c r="T6" s="62"/>
      <c r="U6" s="64"/>
    </row>
    <row r="7" spans="1:21" s="61" customFormat="1" ht="27" customHeight="1" thickBot="1">
      <c r="A7" s="65"/>
      <c r="B7" s="24"/>
      <c r="C7" s="356" t="s">
        <v>229</v>
      </c>
      <c r="D7" s="356"/>
      <c r="E7" s="356"/>
      <c r="F7" s="356"/>
      <c r="G7" s="356"/>
      <c r="H7" s="356"/>
      <c r="I7" s="356"/>
      <c r="J7" s="356"/>
      <c r="K7" s="356"/>
      <c r="L7" s="24"/>
      <c r="M7" s="356" t="s">
        <v>227</v>
      </c>
      <c r="N7" s="356"/>
      <c r="O7" s="356"/>
      <c r="P7" s="356"/>
      <c r="Q7" s="356"/>
      <c r="R7" s="356"/>
      <c r="S7" s="356"/>
      <c r="T7" s="356"/>
      <c r="U7" s="356"/>
    </row>
    <row r="8" spans="1:21" s="38" customFormat="1" ht="24.75" customHeight="1">
      <c r="A8" s="357" t="s">
        <v>24</v>
      </c>
      <c r="B8" s="357"/>
      <c r="C8" s="364" t="s">
        <v>12</v>
      </c>
      <c r="D8" s="359"/>
      <c r="E8" s="366" t="s">
        <v>13</v>
      </c>
      <c r="F8" s="360"/>
      <c r="G8" s="366" t="s">
        <v>14</v>
      </c>
      <c r="H8" s="372"/>
      <c r="I8" s="368" t="s">
        <v>2</v>
      </c>
      <c r="J8" s="368"/>
      <c r="K8" s="368"/>
      <c r="L8" s="357"/>
      <c r="M8" s="364" t="s">
        <v>12</v>
      </c>
      <c r="N8" s="369"/>
      <c r="O8" s="366" t="s">
        <v>13</v>
      </c>
      <c r="P8" s="360"/>
      <c r="Q8" s="366" t="s">
        <v>14</v>
      </c>
      <c r="R8" s="360"/>
      <c r="S8" s="368" t="s">
        <v>2</v>
      </c>
      <c r="T8" s="368"/>
      <c r="U8" s="368"/>
    </row>
    <row r="9" spans="1:21" s="38" customFormat="1" ht="6" customHeight="1" thickBot="1">
      <c r="A9" s="357"/>
      <c r="B9" s="357"/>
      <c r="C9" s="365"/>
      <c r="D9" s="357"/>
      <c r="E9" s="367"/>
      <c r="F9" s="361"/>
      <c r="G9" s="367"/>
      <c r="H9" s="373"/>
      <c r="I9" s="356"/>
      <c r="J9" s="356"/>
      <c r="K9" s="356"/>
      <c r="L9" s="357"/>
      <c r="M9" s="365"/>
      <c r="N9" s="370"/>
      <c r="O9" s="367"/>
      <c r="P9" s="361"/>
      <c r="Q9" s="367"/>
      <c r="R9" s="361"/>
      <c r="S9" s="356"/>
      <c r="T9" s="356"/>
      <c r="U9" s="356"/>
    </row>
    <row r="10" spans="1:21" s="38" customFormat="1" ht="42.75" customHeight="1" thickBot="1">
      <c r="A10" s="358"/>
      <c r="B10" s="357"/>
      <c r="C10" s="72" t="s">
        <v>60</v>
      </c>
      <c r="D10" s="357"/>
      <c r="E10" s="73" t="s">
        <v>61</v>
      </c>
      <c r="F10" s="362"/>
      <c r="G10" s="73" t="s">
        <v>62</v>
      </c>
      <c r="H10" s="373"/>
      <c r="I10" s="25" t="s">
        <v>6</v>
      </c>
      <c r="J10" s="25"/>
      <c r="K10" s="71" t="s">
        <v>19</v>
      </c>
      <c r="L10" s="357"/>
      <c r="M10" s="72" t="s">
        <v>60</v>
      </c>
      <c r="N10" s="371"/>
      <c r="O10" s="73" t="s">
        <v>61</v>
      </c>
      <c r="P10" s="362"/>
      <c r="Q10" s="73" t="s">
        <v>62</v>
      </c>
      <c r="R10" s="362"/>
      <c r="S10" s="26" t="s">
        <v>6</v>
      </c>
      <c r="T10" s="26"/>
      <c r="U10" s="71" t="s">
        <v>19</v>
      </c>
    </row>
    <row r="11" spans="1:21" s="42" customFormat="1" ht="30.75">
      <c r="A11" s="88" t="s">
        <v>95</v>
      </c>
      <c r="C11" s="52">
        <v>0</v>
      </c>
      <c r="D11" s="52"/>
      <c r="E11" s="52">
        <v>0</v>
      </c>
      <c r="F11" s="52"/>
      <c r="G11" s="52">
        <v>0</v>
      </c>
      <c r="H11" s="52"/>
      <c r="I11" s="46">
        <f>C11+E11+G11</f>
        <v>0</v>
      </c>
      <c r="K11" s="81">
        <v>0</v>
      </c>
      <c r="M11" s="52">
        <v>0</v>
      </c>
      <c r="N11" s="46"/>
      <c r="O11" s="46">
        <v>0</v>
      </c>
      <c r="P11" s="46"/>
      <c r="Q11" s="46">
        <v>0</v>
      </c>
      <c r="R11" s="46"/>
      <c r="S11" s="46">
        <f>M11+O11+Q11</f>
        <v>0</v>
      </c>
      <c r="T11" s="6"/>
      <c r="U11" s="81"/>
    </row>
    <row r="12" spans="1:21" s="66" customFormat="1" ht="25.5" customHeight="1" thickBot="1">
      <c r="C12" s="58">
        <f>SUM(C11:C11)</f>
        <v>0</v>
      </c>
      <c r="D12" s="82">
        <v>0</v>
      </c>
      <c r="E12" s="58">
        <f>SUM(E11:E11)</f>
        <v>0</v>
      </c>
      <c r="F12" s="82">
        <v>0</v>
      </c>
      <c r="G12" s="58">
        <f>SUM(G11:G11)</f>
        <v>0</v>
      </c>
      <c r="H12" s="82">
        <v>0</v>
      </c>
      <c r="I12" s="58">
        <f>SUM(I11:I11)</f>
        <v>0</v>
      </c>
      <c r="J12" s="59">
        <v>0</v>
      </c>
      <c r="K12" s="80">
        <f>SUM(K11:K11)</f>
        <v>0</v>
      </c>
      <c r="M12" s="58">
        <f>SUM(M11:M11)</f>
        <v>0</v>
      </c>
      <c r="N12" s="46"/>
      <c r="O12" s="58">
        <f>SUM(O11:O11)</f>
        <v>0</v>
      </c>
      <c r="P12" s="46"/>
      <c r="Q12" s="58">
        <f>SUM(Q11:Q11)</f>
        <v>0</v>
      </c>
      <c r="R12" s="46"/>
      <c r="S12" s="58">
        <f>SUM(S11:S11)</f>
        <v>0</v>
      </c>
      <c r="T12" s="59"/>
      <c r="U12" s="80">
        <f>SUM(U11:U11)</f>
        <v>0</v>
      </c>
    </row>
    <row r="13" spans="1:21" ht="25.5" customHeight="1" thickTop="1">
      <c r="D13" s="46">
        <v>0</v>
      </c>
      <c r="F13" s="46">
        <v>0</v>
      </c>
      <c r="H13" s="46">
        <v>0</v>
      </c>
      <c r="J13" s="6">
        <v>0</v>
      </c>
      <c r="L13" s="42"/>
      <c r="N13" s="46"/>
      <c r="O13" s="69"/>
      <c r="P13" s="46"/>
      <c r="Q13" s="69"/>
      <c r="R13" s="46"/>
      <c r="S13" s="69"/>
      <c r="T13" s="69"/>
    </row>
    <row r="14" spans="1:21" s="76" customFormat="1" ht="33"/>
    <row r="15" spans="1:21" s="76" customFormat="1" ht="33"/>
    <row r="16" spans="1:21" s="76" customFormat="1" ht="33"/>
    <row r="20" spans="4:8" ht="33">
      <c r="D20" s="77"/>
      <c r="E20" s="78"/>
      <c r="F20" s="78"/>
      <c r="G20" s="78"/>
      <c r="H20" s="79"/>
    </row>
  </sheetData>
  <autoFilter ref="A10:U10" xr:uid="{00000000-0009-0000-0000-00000A000000}">
    <sortState xmlns:xlrd2="http://schemas.microsoft.com/office/spreadsheetml/2017/richdata2" ref="A13:U53">
      <sortCondition descending="1" ref="S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T23"/>
  <sheetViews>
    <sheetView rightToLeft="1" view="pageBreakPreview" zoomScale="90" zoomScaleNormal="100" zoomScaleSheetLayoutView="90" workbookViewId="0">
      <selection activeCell="C18" sqref="C18:O19"/>
    </sheetView>
  </sheetViews>
  <sheetFormatPr defaultColWidth="9.140625" defaultRowHeight="21.75"/>
  <cols>
    <col min="1" max="1" width="34.42578125" style="7" bestFit="1" customWidth="1"/>
    <col min="2" max="2" width="0.42578125" style="7" customWidth="1"/>
    <col min="3" max="3" width="21.140625" style="7" bestFit="1" customWidth="1"/>
    <col min="4" max="4" width="0.7109375" style="7" customWidth="1"/>
    <col min="5" max="5" width="20" style="7" bestFit="1" customWidth="1"/>
    <col min="6" max="6" width="0.5703125" style="7" customWidth="1"/>
    <col min="7" max="7" width="17.5703125" style="7" bestFit="1" customWidth="1"/>
    <col min="8" max="8" width="0.5703125" style="7" customWidth="1"/>
    <col min="9" max="9" width="22.85546875" style="7" bestFit="1" customWidth="1"/>
    <col min="10" max="10" width="0.42578125" style="7" customWidth="1"/>
    <col min="11" max="11" width="22.85546875" style="7" bestFit="1" customWidth="1"/>
    <col min="12" max="12" width="0.5703125" style="7" customWidth="1"/>
    <col min="13" max="13" width="21.140625" style="7" bestFit="1" customWidth="1"/>
    <col min="14" max="14" width="0.85546875" style="7" customWidth="1"/>
    <col min="15" max="15" width="21.140625" style="7" bestFit="1" customWidth="1"/>
    <col min="16" max="16" width="0.5703125" style="7" customWidth="1"/>
    <col min="17" max="17" width="22.85546875" style="7" bestFit="1" customWidth="1"/>
    <col min="18" max="18" width="9.140625" style="7"/>
    <col min="19" max="19" width="12.7109375" style="7" bestFit="1" customWidth="1"/>
    <col min="20" max="16384" width="9.140625" style="7"/>
  </cols>
  <sheetData>
    <row r="1" spans="1:20" ht="21" customHeight="1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20" ht="18" customHeight="1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20" ht="19.5" customHeight="1">
      <c r="A3" s="343" t="str">
        <f>' سهام'!A3:W3</f>
        <v>برای ماه منتهی به 1402/02/31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20">
      <c r="A4" s="326" t="s">
        <v>29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</row>
    <row r="5" spans="1:20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22.5" customHeight="1" thickBot="1">
      <c r="A6" s="175"/>
      <c r="B6" s="176"/>
      <c r="C6" s="378" t="s">
        <v>226</v>
      </c>
      <c r="D6" s="378"/>
      <c r="E6" s="378"/>
      <c r="F6" s="378"/>
      <c r="G6" s="378"/>
      <c r="H6" s="378"/>
      <c r="I6" s="378"/>
      <c r="J6" s="124"/>
      <c r="K6" s="378" t="s">
        <v>227</v>
      </c>
      <c r="L6" s="378"/>
      <c r="M6" s="378"/>
      <c r="N6" s="378"/>
      <c r="O6" s="378"/>
      <c r="P6" s="378"/>
      <c r="Q6" s="378"/>
    </row>
    <row r="7" spans="1:20" ht="15.75" customHeight="1">
      <c r="A7" s="374"/>
      <c r="B7" s="375"/>
      <c r="C7" s="376" t="s">
        <v>15</v>
      </c>
      <c r="D7" s="376"/>
      <c r="E7" s="376" t="s">
        <v>13</v>
      </c>
      <c r="F7" s="374"/>
      <c r="G7" s="376" t="s">
        <v>14</v>
      </c>
      <c r="H7" s="374"/>
      <c r="I7" s="376" t="s">
        <v>2</v>
      </c>
      <c r="J7" s="177"/>
      <c r="K7" s="376" t="s">
        <v>15</v>
      </c>
      <c r="L7" s="376"/>
      <c r="M7" s="376" t="s">
        <v>13</v>
      </c>
      <c r="N7" s="374"/>
      <c r="O7" s="376" t="s">
        <v>14</v>
      </c>
      <c r="P7" s="374"/>
      <c r="Q7" s="376" t="s">
        <v>2</v>
      </c>
    </row>
    <row r="8" spans="1:20" ht="12" customHeight="1">
      <c r="A8" s="375"/>
      <c r="B8" s="375"/>
      <c r="C8" s="377"/>
      <c r="D8" s="377"/>
      <c r="E8" s="377"/>
      <c r="F8" s="375"/>
      <c r="G8" s="377"/>
      <c r="H8" s="375"/>
      <c r="I8" s="377"/>
      <c r="J8" s="177"/>
      <c r="K8" s="377"/>
      <c r="L8" s="377"/>
      <c r="M8" s="377"/>
      <c r="N8" s="375"/>
      <c r="O8" s="377"/>
      <c r="P8" s="375"/>
      <c r="Q8" s="377"/>
    </row>
    <row r="9" spans="1:20" ht="14.25" customHeight="1" thickBot="1">
      <c r="A9" s="375"/>
      <c r="B9" s="375"/>
      <c r="C9" s="178" t="s">
        <v>66</v>
      </c>
      <c r="D9" s="377"/>
      <c r="E9" s="178" t="s">
        <v>61</v>
      </c>
      <c r="F9" s="375"/>
      <c r="G9" s="178" t="s">
        <v>62</v>
      </c>
      <c r="H9" s="375"/>
      <c r="I9" s="378"/>
      <c r="J9" s="179"/>
      <c r="K9" s="178" t="s">
        <v>66</v>
      </c>
      <c r="L9" s="377"/>
      <c r="M9" s="178" t="s">
        <v>61</v>
      </c>
      <c r="N9" s="375"/>
      <c r="O9" s="178" t="s">
        <v>62</v>
      </c>
      <c r="P9" s="375"/>
      <c r="Q9" s="378"/>
    </row>
    <row r="10" spans="1:20" ht="27.75" customHeight="1">
      <c r="A10" s="127" t="s">
        <v>165</v>
      </c>
      <c r="B10" s="124"/>
      <c r="C10" s="139">
        <v>0</v>
      </c>
      <c r="D10" s="177"/>
      <c r="E10" s="139">
        <f>'درآمد ناشی از تغییر قیمت اوراق '!I7</f>
        <v>209612401</v>
      </c>
      <c r="F10" s="124"/>
      <c r="G10" s="139">
        <v>0</v>
      </c>
      <c r="H10" s="124"/>
      <c r="I10" s="139">
        <f>C10+E10+G10</f>
        <v>209612401</v>
      </c>
      <c r="J10" s="179"/>
      <c r="K10" s="139">
        <v>0</v>
      </c>
      <c r="L10" s="177"/>
      <c r="M10" s="139">
        <f>'درآمد ناشی از تغییر قیمت اوراق '!Q7</f>
        <v>915611241</v>
      </c>
      <c r="N10" s="124"/>
      <c r="O10" s="139">
        <v>0</v>
      </c>
      <c r="P10" s="124"/>
      <c r="Q10" s="139">
        <f>K10+M10+O10</f>
        <v>915611241</v>
      </c>
    </row>
    <row r="11" spans="1:20" ht="21" customHeight="1">
      <c r="A11" s="127" t="s">
        <v>108</v>
      </c>
      <c r="B11" s="124"/>
      <c r="C11" s="139">
        <f>'سود اوراق بهادار و سپرده بانکی'!G49</f>
        <v>3098232133</v>
      </c>
      <c r="D11" s="177"/>
      <c r="E11" s="139">
        <f>'درآمد ناشی از تغییر قیمت اوراق '!I8</f>
        <v>1200382392</v>
      </c>
      <c r="F11" s="124"/>
      <c r="G11" s="139">
        <v>0</v>
      </c>
      <c r="H11" s="124"/>
      <c r="I11" s="139">
        <f t="shared" ref="I11:I15" si="0">C11+E11+G11</f>
        <v>4298614525</v>
      </c>
      <c r="J11" s="179"/>
      <c r="K11" s="139">
        <f>'سود اوراق بهادار و سپرده بانکی'!M49</f>
        <v>15252824429</v>
      </c>
      <c r="L11" s="177"/>
      <c r="M11" s="139">
        <f>'درآمد ناشی از تغییر قیمت اوراق '!Q8</f>
        <v>4196639222</v>
      </c>
      <c r="N11" s="124"/>
      <c r="O11" s="139">
        <v>0</v>
      </c>
      <c r="P11" s="124"/>
      <c r="Q11" s="139">
        <f t="shared" ref="Q11:Q15" si="1">K11+M11+O11</f>
        <v>19449463651</v>
      </c>
    </row>
    <row r="12" spans="1:20" ht="26.25" customHeight="1">
      <c r="A12" s="127" t="s">
        <v>168</v>
      </c>
      <c r="B12" s="124"/>
      <c r="C12" s="139">
        <f>'سود اوراق بهادار و سپرده بانکی'!G46</f>
        <v>0</v>
      </c>
      <c r="D12" s="177"/>
      <c r="E12" s="139">
        <v>0</v>
      </c>
      <c r="F12" s="124"/>
      <c r="G12" s="139">
        <f>'درآمد ناشی ازفروش'!I8</f>
        <v>0</v>
      </c>
      <c r="H12" s="124"/>
      <c r="I12" s="139">
        <f t="shared" si="0"/>
        <v>0</v>
      </c>
      <c r="J12" s="179"/>
      <c r="K12" s="139">
        <f>'سود اوراق بهادار و سپرده بانکی'!M46</f>
        <v>404041938</v>
      </c>
      <c r="L12" s="177"/>
      <c r="M12" s="139">
        <v>0</v>
      </c>
      <c r="N12" s="124"/>
      <c r="O12" s="139">
        <f>'درآمد ناشی ازفروش'!Q8</f>
        <v>45328986</v>
      </c>
      <c r="P12" s="124"/>
      <c r="Q12" s="139">
        <f t="shared" si="1"/>
        <v>449370924</v>
      </c>
    </row>
    <row r="13" spans="1:20" ht="27.75" customHeight="1">
      <c r="A13" s="127" t="s">
        <v>134</v>
      </c>
      <c r="B13" s="124"/>
      <c r="C13" s="139">
        <f>'سود اوراق بهادار و سپرده بانکی'!G48</f>
        <v>2610145853</v>
      </c>
      <c r="D13" s="177"/>
      <c r="E13" s="139">
        <f>'درآمد ناشی از تغییر قیمت اوراق '!I9</f>
        <v>572183792</v>
      </c>
      <c r="F13" s="124"/>
      <c r="G13" s="139">
        <f>'درآمد ناشی ازفروش'!I7</f>
        <v>0</v>
      </c>
      <c r="H13" s="124"/>
      <c r="I13" s="139">
        <f t="shared" si="0"/>
        <v>3182329645</v>
      </c>
      <c r="J13" s="179"/>
      <c r="K13" s="139">
        <f>'سود اوراق بهادار و سپرده بانکی'!M48</f>
        <v>7770794509</v>
      </c>
      <c r="L13" s="177"/>
      <c r="M13" s="139">
        <f>'درآمد ناشی از تغییر قیمت اوراق '!Q9</f>
        <v>1238009678</v>
      </c>
      <c r="N13" s="124"/>
      <c r="O13" s="139">
        <f>'درآمد ناشی ازفروش'!Q7</f>
        <v>540268659</v>
      </c>
      <c r="P13" s="124"/>
      <c r="Q13" s="139">
        <f t="shared" si="1"/>
        <v>9549072846</v>
      </c>
    </row>
    <row r="14" spans="1:20" ht="27.75" customHeight="1">
      <c r="A14" s="127" t="s">
        <v>133</v>
      </c>
      <c r="B14" s="8"/>
      <c r="C14" s="139">
        <f>'سود اوراق بهادار و سپرده بانکی'!G47</f>
        <v>9909763897</v>
      </c>
      <c r="D14" s="139"/>
      <c r="E14" s="139">
        <f>'درآمد ناشی از تغییر قیمت اوراق '!I10</f>
        <v>4967498326</v>
      </c>
      <c r="F14" s="139"/>
      <c r="G14" s="139">
        <f>'درآمد ناشی ازفروش'!I9</f>
        <v>0</v>
      </c>
      <c r="H14" s="139"/>
      <c r="I14" s="139">
        <f t="shared" si="0"/>
        <v>14877262223</v>
      </c>
      <c r="J14" s="139"/>
      <c r="K14" s="139">
        <f>'سود اوراق بهادار و سپرده بانکی'!M47</f>
        <v>23922015465</v>
      </c>
      <c r="L14" s="139"/>
      <c r="M14" s="139">
        <f>'درآمد ناشی از تغییر قیمت اوراق '!Q10</f>
        <v>7107923414</v>
      </c>
      <c r="N14" s="139"/>
      <c r="O14" s="139">
        <f>'درآمد ناشی ازفروش'!Q9</f>
        <v>47847438</v>
      </c>
      <c r="P14" s="139"/>
      <c r="Q14" s="139">
        <f t="shared" si="1"/>
        <v>31077786317</v>
      </c>
      <c r="T14" s="151"/>
    </row>
    <row r="15" spans="1:20" ht="21" customHeight="1">
      <c r="A15" s="127" t="s">
        <v>122</v>
      </c>
      <c r="B15" s="8"/>
      <c r="C15" s="139">
        <f>'سود اوراق بهادار و سپرده بانکی'!G45</f>
        <v>8202556549</v>
      </c>
      <c r="D15" s="139"/>
      <c r="E15" s="139">
        <f>'درآمد ناشی از تغییر قیمت اوراق '!I11</f>
        <v>2071474477</v>
      </c>
      <c r="F15" s="139"/>
      <c r="G15" s="139">
        <v>0</v>
      </c>
      <c r="H15" s="139"/>
      <c r="I15" s="139">
        <f t="shared" si="0"/>
        <v>10274031026</v>
      </c>
      <c r="J15" s="139"/>
      <c r="K15" s="139">
        <f>'سود اوراق بهادار و سپرده بانکی'!M45</f>
        <v>40972668908</v>
      </c>
      <c r="L15" s="139"/>
      <c r="M15" s="139">
        <f>'درآمد ناشی از تغییر قیمت اوراق '!Q11</f>
        <v>10090670733</v>
      </c>
      <c r="N15" s="139"/>
      <c r="O15" s="139">
        <v>0</v>
      </c>
      <c r="P15" s="139"/>
      <c r="Q15" s="139">
        <f t="shared" si="1"/>
        <v>51063339641</v>
      </c>
      <c r="T15" s="151"/>
    </row>
    <row r="16" spans="1:20" ht="21" customHeight="1" thickBot="1">
      <c r="A16" s="180" t="s">
        <v>2</v>
      </c>
      <c r="B16" s="181"/>
      <c r="C16" s="182">
        <f>SUM(C10:C15)</f>
        <v>23820698432</v>
      </c>
      <c r="D16" s="183">
        <f t="shared" ref="D16:P16" si="2">SUM(D14:D14)</f>
        <v>0</v>
      </c>
      <c r="E16" s="182">
        <f>SUM(E10:E15)</f>
        <v>9021151388</v>
      </c>
      <c r="F16" s="183">
        <f t="shared" si="2"/>
        <v>0</v>
      </c>
      <c r="G16" s="182">
        <f>SUM(G10:G15)</f>
        <v>0</v>
      </c>
      <c r="H16" s="183">
        <f t="shared" si="2"/>
        <v>0</v>
      </c>
      <c r="I16" s="182">
        <f>SUM(I10:I15)</f>
        <v>32841849820</v>
      </c>
      <c r="J16" s="183">
        <f t="shared" si="2"/>
        <v>0</v>
      </c>
      <c r="K16" s="182">
        <f>SUM(K10:K15)</f>
        <v>88322345249</v>
      </c>
      <c r="L16" s="183">
        <f t="shared" si="2"/>
        <v>0</v>
      </c>
      <c r="M16" s="182">
        <f>SUM(M10:M15)</f>
        <v>23548854288</v>
      </c>
      <c r="N16" s="183">
        <f t="shared" si="2"/>
        <v>0</v>
      </c>
      <c r="O16" s="182">
        <f>SUM(O10:O15)</f>
        <v>633445083</v>
      </c>
      <c r="P16" s="183">
        <f t="shared" si="2"/>
        <v>0</v>
      </c>
      <c r="Q16" s="182">
        <f>SUM(Q10:Q15)</f>
        <v>112504644620</v>
      </c>
    </row>
    <row r="17" spans="1:17" ht="22.5" thickTop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s="139" customFormat="1"/>
    <row r="19" spans="1:17" s="139" customFormat="1"/>
    <row r="20" spans="1:17" s="139" customFormat="1" ht="27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>
      <c r="C21" s="151"/>
      <c r="E21" s="151"/>
      <c r="I21" s="151"/>
      <c r="O21" s="151"/>
    </row>
    <row r="22" spans="1:17">
      <c r="O22" s="184"/>
      <c r="Q22" s="184"/>
    </row>
    <row r="23" spans="1:17">
      <c r="O23" s="151"/>
      <c r="Q23" s="151"/>
    </row>
  </sheetData>
  <autoFilter ref="A9:Q9" xr:uid="{00000000-0009-0000-0000-00000B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M50"/>
  <sheetViews>
    <sheetView rightToLeft="1" view="pageBreakPreview" topLeftCell="A37" zoomScaleNormal="100" zoomScaleSheetLayoutView="100" workbookViewId="0">
      <selection activeCell="N48" sqref="N48"/>
    </sheetView>
  </sheetViews>
  <sheetFormatPr defaultColWidth="9.140625" defaultRowHeight="21.75"/>
  <cols>
    <col min="1" max="1" width="32.140625" style="7" customWidth="1"/>
    <col min="2" max="2" width="0.7109375" style="7" customWidth="1"/>
    <col min="3" max="3" width="22.85546875" style="7" customWidth="1"/>
    <col min="4" max="4" width="0.7109375" style="7" customWidth="1"/>
    <col min="5" max="5" width="18.42578125" style="140" customWidth="1"/>
    <col min="6" max="6" width="1.42578125" style="140" customWidth="1"/>
    <col min="7" max="7" width="21.7109375" style="140" customWidth="1"/>
    <col min="8" max="8" width="1.42578125" style="140" customWidth="1"/>
    <col min="9" max="9" width="19.5703125" style="140" customWidth="1"/>
    <col min="10" max="10" width="1.28515625" style="7" customWidth="1"/>
    <col min="11" max="11" width="22" style="7" customWidth="1"/>
    <col min="12" max="12" width="0.7109375" style="7" customWidth="1"/>
    <col min="13" max="13" width="19.42578125" style="7" bestFit="1" customWidth="1"/>
    <col min="14" max="14" width="9.140625" style="7"/>
    <col min="15" max="15" width="9.140625" style="7" customWidth="1"/>
    <col min="16" max="16384" width="9.140625" style="7"/>
  </cols>
  <sheetData>
    <row r="1" spans="1:12" ht="22.5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2.5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12" ht="22.5">
      <c r="A3" s="343" t="str">
        <f>' سهام'!A3:W3</f>
        <v>برای ماه منتهی به 1402/02/31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1:12">
      <c r="A4" s="326" t="s">
        <v>30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</row>
    <row r="5" spans="1:12" ht="22.5" thickBot="1">
      <c r="A5" s="119"/>
      <c r="B5" s="119"/>
      <c r="C5" s="119"/>
      <c r="D5" s="10"/>
      <c r="E5" s="120"/>
      <c r="F5" s="120"/>
      <c r="G5" s="120"/>
      <c r="H5" s="120"/>
      <c r="I5" s="120"/>
      <c r="J5" s="119"/>
      <c r="K5" s="119"/>
      <c r="L5" s="119"/>
    </row>
    <row r="6" spans="1:12" ht="37.5" customHeight="1" thickBot="1">
      <c r="A6" s="379" t="s">
        <v>20</v>
      </c>
      <c r="B6" s="379"/>
      <c r="C6" s="379"/>
      <c r="D6" s="124"/>
      <c r="E6" s="380" t="s">
        <v>226</v>
      </c>
      <c r="F6" s="380"/>
      <c r="G6" s="380"/>
      <c r="H6" s="380"/>
      <c r="I6" s="379" t="s">
        <v>227</v>
      </c>
      <c r="J6" s="379"/>
      <c r="K6" s="379"/>
      <c r="L6" s="379"/>
    </row>
    <row r="7" spans="1:12" ht="37.5">
      <c r="A7" s="185" t="s">
        <v>16</v>
      </c>
      <c r="B7" s="124"/>
      <c r="C7" s="185" t="s">
        <v>9</v>
      </c>
      <c r="D7" s="177"/>
      <c r="E7" s="186" t="s">
        <v>17</v>
      </c>
      <c r="F7" s="187"/>
      <c r="G7" s="186" t="s">
        <v>18</v>
      </c>
      <c r="H7" s="188"/>
      <c r="I7" s="186" t="s">
        <v>17</v>
      </c>
      <c r="J7" s="124"/>
      <c r="K7" s="185" t="s">
        <v>18</v>
      </c>
      <c r="L7" s="124"/>
    </row>
    <row r="8" spans="1:12">
      <c r="A8" s="189" t="s">
        <v>125</v>
      </c>
      <c r="B8" s="124"/>
      <c r="C8" s="221" t="s">
        <v>128</v>
      </c>
      <c r="D8" s="177"/>
      <c r="E8" s="131">
        <f>'سود اوراق بهادار و سپرده بانکی'!K7</f>
        <v>0</v>
      </c>
      <c r="F8" s="187"/>
      <c r="G8" s="190">
        <f>E8/E46</f>
        <v>0</v>
      </c>
      <c r="H8" s="245"/>
      <c r="I8" s="131">
        <f>'سود اوراق بهادار و سپرده بانکی'!Q7</f>
        <v>527242685.36170214</v>
      </c>
      <c r="J8" s="124"/>
      <c r="K8" s="190">
        <f>I8/I46</f>
        <v>3.5298763165350308E-3</v>
      </c>
      <c r="L8" s="124"/>
    </row>
    <row r="9" spans="1:12">
      <c r="A9" s="189" t="s">
        <v>145</v>
      </c>
      <c r="B9" s="124"/>
      <c r="C9" s="221" t="s">
        <v>155</v>
      </c>
      <c r="D9" s="177"/>
      <c r="E9" s="131">
        <f>'سود اوراق بهادار و سپرده بانکی'!K8</f>
        <v>0</v>
      </c>
      <c r="F9" s="187"/>
      <c r="G9" s="190">
        <f>E9/E46</f>
        <v>0</v>
      </c>
      <c r="H9" s="245"/>
      <c r="I9" s="131">
        <f>'سود اوراق بهادار و سپرده بانکی'!Q8</f>
        <v>136072596.25531915</v>
      </c>
      <c r="J9" s="124"/>
      <c r="K9" s="190">
        <f>I9/I46</f>
        <v>9.1100255762025949E-4</v>
      </c>
      <c r="L9" s="124"/>
    </row>
    <row r="10" spans="1:12">
      <c r="A10" s="189" t="s">
        <v>146</v>
      </c>
      <c r="B10" s="8"/>
      <c r="C10" s="221" t="s">
        <v>156</v>
      </c>
      <c r="D10" s="8"/>
      <c r="E10" s="131">
        <f>'سود اوراق بهادار و سپرده بانکی'!K9</f>
        <v>0</v>
      </c>
      <c r="F10" s="8"/>
      <c r="G10" s="190">
        <f>E10/E46</f>
        <v>0</v>
      </c>
      <c r="H10" s="8"/>
      <c r="I10" s="131">
        <f>'سود اوراق بهادار و سپرده بانکی'!Q9</f>
        <v>118421260.08510639</v>
      </c>
      <c r="J10" s="8"/>
      <c r="K10" s="190">
        <f>I10/I46</f>
        <v>7.928273126480359E-4</v>
      </c>
      <c r="L10" s="124"/>
    </row>
    <row r="11" spans="1:12">
      <c r="A11" s="189" t="s">
        <v>147</v>
      </c>
      <c r="B11" s="8"/>
      <c r="C11" s="221" t="s">
        <v>157</v>
      </c>
      <c r="D11" s="8"/>
      <c r="E11" s="131">
        <f>'سود اوراق بهادار و سپرده بانکی'!K10</f>
        <v>0</v>
      </c>
      <c r="F11" s="8"/>
      <c r="G11" s="190">
        <f>E11/E46</f>
        <v>0</v>
      </c>
      <c r="H11" s="8"/>
      <c r="I11" s="131">
        <f>'سود اوراق بهادار و سپرده بانکی'!Q10</f>
        <v>464424653.10638297</v>
      </c>
      <c r="J11" s="8"/>
      <c r="K11" s="190">
        <f>I11/I46</f>
        <v>3.1093111945034841E-3</v>
      </c>
      <c r="L11" s="124"/>
    </row>
    <row r="12" spans="1:12">
      <c r="A12" s="189" t="s">
        <v>148</v>
      </c>
      <c r="B12" s="8"/>
      <c r="C12" s="221" t="s">
        <v>158</v>
      </c>
      <c r="D12" s="8"/>
      <c r="E12" s="131">
        <f>'سود اوراق بهادار و سپرده بانکی'!K11</f>
        <v>0</v>
      </c>
      <c r="F12" s="8"/>
      <c r="G12" s="190">
        <f>E12/E46</f>
        <v>0</v>
      </c>
      <c r="H12" s="8"/>
      <c r="I12" s="131">
        <f>'سود اوراق بهادار و سپرده بانکی'!Q11</f>
        <v>493150680.76595747</v>
      </c>
      <c r="J12" s="8"/>
      <c r="K12" s="190">
        <f>I12/I46</f>
        <v>3.3016312162295314E-3</v>
      </c>
      <c r="L12" s="124"/>
    </row>
    <row r="13" spans="1:12">
      <c r="A13" s="189" t="s">
        <v>149</v>
      </c>
      <c r="B13" s="8"/>
      <c r="C13" s="221" t="s">
        <v>159</v>
      </c>
      <c r="D13" s="8"/>
      <c r="E13" s="131">
        <f>'سود اوراق بهادار و سپرده بانکی'!K12</f>
        <v>0</v>
      </c>
      <c r="F13" s="8"/>
      <c r="G13" s="190">
        <f>E13/E46</f>
        <v>0</v>
      </c>
      <c r="H13" s="8"/>
      <c r="I13" s="131">
        <f>'سود اوراق بهادار و سپرده بانکی'!Q12</f>
        <v>1406958905.8723404</v>
      </c>
      <c r="J13" s="8"/>
      <c r="K13" s="190">
        <f>I13/I46</f>
        <v>9.4195539512695967E-3</v>
      </c>
      <c r="L13" s="124"/>
    </row>
    <row r="14" spans="1:12">
      <c r="A14" s="189" t="s">
        <v>150</v>
      </c>
      <c r="B14" s="8"/>
      <c r="C14" s="221" t="s">
        <v>160</v>
      </c>
      <c r="D14" s="8"/>
      <c r="E14" s="131">
        <f>'سود اوراق بهادار و سپرده بانکی'!K13</f>
        <v>0</v>
      </c>
      <c r="F14" s="8"/>
      <c r="G14" s="190">
        <f>E14/E46</f>
        <v>0</v>
      </c>
      <c r="H14" s="8"/>
      <c r="I14" s="131">
        <f>'سود اوراق بهادار و سپرده بانکی'!Q13</f>
        <v>320547945.44680852</v>
      </c>
      <c r="J14" s="8"/>
      <c r="K14" s="190">
        <f>I14/I46</f>
        <v>2.1460603102922476E-3</v>
      </c>
      <c r="L14" s="124"/>
    </row>
    <row r="15" spans="1:12">
      <c r="A15" s="189" t="s">
        <v>151</v>
      </c>
      <c r="B15" s="8"/>
      <c r="C15" s="221" t="s">
        <v>161</v>
      </c>
      <c r="D15" s="8"/>
      <c r="E15" s="131">
        <f>'سود اوراق بهادار و سپرده بانکی'!K14</f>
        <v>0</v>
      </c>
      <c r="F15" s="8"/>
      <c r="G15" s="190">
        <f>E15/E46</f>
        <v>0</v>
      </c>
      <c r="H15" s="8"/>
      <c r="I15" s="131">
        <f>'سود اوراق بهادار و سپرده بانکی'!Q14</f>
        <v>138082191.31914893</v>
      </c>
      <c r="J15" s="8"/>
      <c r="K15" s="190">
        <f>I15/I46</f>
        <v>9.2445674526208906E-4</v>
      </c>
      <c r="L15" s="124"/>
    </row>
    <row r="16" spans="1:12">
      <c r="A16" s="189" t="s">
        <v>152</v>
      </c>
      <c r="B16" s="8"/>
      <c r="C16" s="221" t="s">
        <v>162</v>
      </c>
      <c r="D16" s="8"/>
      <c r="E16" s="131">
        <f>'سود اوراق بهادار و سپرده بانکی'!K15</f>
        <v>0</v>
      </c>
      <c r="F16" s="8"/>
      <c r="G16" s="190">
        <f>E16/E46</f>
        <v>0</v>
      </c>
      <c r="H16" s="8"/>
      <c r="I16" s="131">
        <f>'سود اوراق بهادار و سپرده بانکی'!Q15</f>
        <v>439452737.61702126</v>
      </c>
      <c r="J16" s="8"/>
      <c r="K16" s="190">
        <f>I16/I46</f>
        <v>2.9421248579041613E-3</v>
      </c>
      <c r="L16" s="124"/>
    </row>
    <row r="17" spans="1:13">
      <c r="A17" s="189" t="s">
        <v>153</v>
      </c>
      <c r="B17" s="8"/>
      <c r="C17" s="221" t="s">
        <v>163</v>
      </c>
      <c r="D17" s="8"/>
      <c r="E17" s="131">
        <f>'سود اوراق بهادار و سپرده بانکی'!K16</f>
        <v>0</v>
      </c>
      <c r="F17" s="8"/>
      <c r="G17" s="190">
        <f>E17/E46</f>
        <v>0</v>
      </c>
      <c r="H17" s="8"/>
      <c r="I17" s="131">
        <f>'سود اوراق بهادار و سپرده بانکی'!Q16</f>
        <v>229957464.25531915</v>
      </c>
      <c r="J17" s="8"/>
      <c r="K17" s="190">
        <f>I17/I46</f>
        <v>1.5395593517403472E-3</v>
      </c>
      <c r="L17" s="124"/>
    </row>
    <row r="18" spans="1:13">
      <c r="A18" s="189" t="s">
        <v>154</v>
      </c>
      <c r="B18" s="8"/>
      <c r="C18" s="221" t="s">
        <v>164</v>
      </c>
      <c r="D18" s="8"/>
      <c r="E18" s="131">
        <f>'سود اوراق بهادار و سپرده بانکی'!K17</f>
        <v>0</v>
      </c>
      <c r="F18" s="8"/>
      <c r="G18" s="190">
        <f>E18/E46</f>
        <v>0</v>
      </c>
      <c r="H18" s="8"/>
      <c r="I18" s="131">
        <f>'سود اوراق بهادار و سپرده بانکی'!Q17</f>
        <v>244699398.75</v>
      </c>
      <c r="J18" s="8"/>
      <c r="K18" s="190">
        <f>I18/I46</f>
        <v>1.6382562267799427E-3</v>
      </c>
      <c r="L18" s="124"/>
    </row>
    <row r="19" spans="1:13">
      <c r="A19" s="189" t="s">
        <v>170</v>
      </c>
      <c r="B19" s="8"/>
      <c r="C19" s="221" t="s">
        <v>171</v>
      </c>
      <c r="D19" s="8"/>
      <c r="E19" s="131">
        <f>'سود اوراق بهادار و سپرده بانکی'!K18</f>
        <v>0</v>
      </c>
      <c r="F19" s="8"/>
      <c r="G19" s="190">
        <f>E19/E46</f>
        <v>0</v>
      </c>
      <c r="H19" s="8"/>
      <c r="I19" s="131">
        <f>'سود اوراق بهادار و سپرده بانکی'!Q18</f>
        <v>9836643944.7692299</v>
      </c>
      <c r="J19" s="8"/>
      <c r="K19" s="190">
        <f>I19/I46</f>
        <v>6.5856080053549426E-2</v>
      </c>
      <c r="L19" s="124"/>
    </row>
    <row r="20" spans="1:13">
      <c r="A20" s="189" t="s">
        <v>228</v>
      </c>
      <c r="B20" s="8"/>
      <c r="C20" s="221" t="s">
        <v>221</v>
      </c>
      <c r="D20" s="8"/>
      <c r="E20" s="131">
        <f>'سود اوراق بهادار و سپرده بانکی'!K19</f>
        <v>4100378612.9230771</v>
      </c>
      <c r="F20" s="8"/>
      <c r="G20" s="190">
        <f>E20/E46</f>
        <v>0.33796338265571729</v>
      </c>
      <c r="H20" s="8"/>
      <c r="I20" s="131">
        <f>'سود اوراق بهادار و سپرده بانکی'!Q19</f>
        <v>4100378612.9230771</v>
      </c>
      <c r="J20" s="8"/>
      <c r="K20" s="190">
        <f>I20/I46</f>
        <v>2.7451930119532165E-2</v>
      </c>
      <c r="L20" s="124"/>
    </row>
    <row r="21" spans="1:13">
      <c r="A21" s="189" t="s">
        <v>112</v>
      </c>
      <c r="B21" s="8"/>
      <c r="C21" s="128" t="s">
        <v>130</v>
      </c>
      <c r="D21" s="8"/>
      <c r="E21" s="131">
        <f>'سود اوراق بهادار و سپرده بانکی'!K20</f>
        <v>1831785073.0769229</v>
      </c>
      <c r="F21" s="8"/>
      <c r="G21" s="190">
        <f>E21/E46</f>
        <v>0.15098027232026756</v>
      </c>
      <c r="H21" s="8"/>
      <c r="I21" s="131">
        <f>'سود اوراق بهادار و سپرده بانکی'!Q20</f>
        <v>7591253435.4725876</v>
      </c>
      <c r="J21" s="8"/>
      <c r="K21" s="190">
        <f>I21/I46</f>
        <v>5.0823247924828008E-2</v>
      </c>
      <c r="L21" s="124"/>
    </row>
    <row r="22" spans="1:13">
      <c r="A22" s="189" t="s">
        <v>172</v>
      </c>
      <c r="B22" s="8"/>
      <c r="C22" s="128" t="s">
        <v>183</v>
      </c>
      <c r="D22" s="8"/>
      <c r="E22" s="131">
        <f>'سود اوراق بهادار و سپرده بانکی'!K21</f>
        <v>0</v>
      </c>
      <c r="F22" s="8"/>
      <c r="G22" s="190">
        <f>E22/E46</f>
        <v>0</v>
      </c>
      <c r="H22" s="8"/>
      <c r="I22" s="131">
        <f>'سود اوراق بهادار و سپرده بانکی'!Q21</f>
        <v>462575342.71698111</v>
      </c>
      <c r="J22" s="8"/>
      <c r="K22" s="190">
        <f>I22/I46</f>
        <v>3.0969301086644389E-3</v>
      </c>
      <c r="L22" s="124"/>
    </row>
    <row r="23" spans="1:13">
      <c r="A23" s="189" t="s">
        <v>173</v>
      </c>
      <c r="B23" s="8"/>
      <c r="C23" s="128" t="s">
        <v>184</v>
      </c>
      <c r="D23" s="8"/>
      <c r="E23" s="131">
        <f>'سود اوراق بهادار و سپرده بانکی'!K22</f>
        <v>156927556.6981132</v>
      </c>
      <c r="F23" s="8"/>
      <c r="G23" s="190">
        <f>E23/E46</f>
        <v>1.2934358726396505E-2</v>
      </c>
      <c r="H23" s="8"/>
      <c r="I23" s="131">
        <f>'سود اوراق بهادار و سپرده بانکی'!Q22</f>
        <v>706138392.83018863</v>
      </c>
      <c r="J23" s="8"/>
      <c r="K23" s="190">
        <f>I23/I46</f>
        <v>4.7275785103351748E-3</v>
      </c>
      <c r="L23" s="124"/>
    </row>
    <row r="24" spans="1:13">
      <c r="A24" s="189" t="s">
        <v>202</v>
      </c>
      <c r="B24" s="8"/>
      <c r="C24" s="128" t="s">
        <v>205</v>
      </c>
      <c r="D24" s="8"/>
      <c r="E24" s="131">
        <f>'سود اوراق بهادار و سپرده بانکی'!K23</f>
        <v>1071789040.5283018</v>
      </c>
      <c r="F24" s="8"/>
      <c r="G24" s="190">
        <f>E24/E46</f>
        <v>8.8339512963181543E-2</v>
      </c>
      <c r="H24" s="8"/>
      <c r="I24" s="131">
        <f>'سود اوراق بهادار و سپرده بانکی'!Q23</f>
        <v>2237726016.7358489</v>
      </c>
      <c r="J24" s="8"/>
      <c r="K24" s="190">
        <f>I24/I46</f>
        <v>1.4981518546722555E-2</v>
      </c>
      <c r="L24" s="124"/>
    </row>
    <row r="25" spans="1:13">
      <c r="A25" s="189" t="s">
        <v>209</v>
      </c>
      <c r="B25" s="8"/>
      <c r="C25" s="128" t="s">
        <v>215</v>
      </c>
      <c r="D25" s="8"/>
      <c r="E25" s="131">
        <f>'سود اوراق بهادار و سپرده بانکی'!K24</f>
        <v>347178082.41509432</v>
      </c>
      <c r="F25" s="8"/>
      <c r="G25" s="190">
        <f>E25/E46</f>
        <v>2.8615279268878541E-2</v>
      </c>
      <c r="H25" s="8"/>
      <c r="I25" s="131">
        <f>'سود اوراق بهادار و سپرده بانکی'!Q24</f>
        <v>628011478.79245281</v>
      </c>
      <c r="J25" s="8"/>
      <c r="K25" s="190">
        <f>I25/I46</f>
        <v>4.2045208156483707E-3</v>
      </c>
      <c r="L25" s="124"/>
    </row>
    <row r="26" spans="1:13">
      <c r="A26" s="189" t="s">
        <v>210</v>
      </c>
      <c r="B26" s="8"/>
      <c r="C26" s="128" t="s">
        <v>216</v>
      </c>
      <c r="D26" s="8"/>
      <c r="E26" s="131">
        <f>'سود اوراق بهادار و سپرده بانکی'!K25</f>
        <v>189686473.19999999</v>
      </c>
      <c r="F26" s="8"/>
      <c r="G26" s="190">
        <f>E26/E46</f>
        <v>1.5634429934021241E-2</v>
      </c>
      <c r="H26" s="8"/>
      <c r="I26" s="131">
        <f>'سود اوراق بهادار و سپرده بانکی'!Q25</f>
        <v>413337205.44</v>
      </c>
      <c r="J26" s="8"/>
      <c r="K26" s="190">
        <f>I26/I46</f>
        <v>2.76728203678065E-3</v>
      </c>
      <c r="L26" s="124"/>
    </row>
    <row r="27" spans="1:13">
      <c r="A27" s="189" t="s">
        <v>174</v>
      </c>
      <c r="B27" s="8"/>
      <c r="C27" s="128" t="s">
        <v>194</v>
      </c>
      <c r="D27" s="8"/>
      <c r="E27" s="131">
        <f>'سود اوراق بهادار و سپرده بانکی'!K26</f>
        <v>0</v>
      </c>
      <c r="F27" s="8"/>
      <c r="G27" s="190">
        <f>E27/E46</f>
        <v>0</v>
      </c>
      <c r="H27" s="8"/>
      <c r="I27" s="131">
        <f>'سود اوراق بهادار و سپرده بانکی'!Q26</f>
        <v>1717643835.3599999</v>
      </c>
      <c r="J27" s="8"/>
      <c r="K27" s="190">
        <f>I27/I46</f>
        <v>1.1499581621545373E-2</v>
      </c>
      <c r="L27" s="124"/>
    </row>
    <row r="28" spans="1:13">
      <c r="A28" s="189" t="s">
        <v>175</v>
      </c>
      <c r="B28" s="8"/>
      <c r="C28" s="128" t="s">
        <v>195</v>
      </c>
      <c r="D28" s="8"/>
      <c r="E28" s="131">
        <f>'سود اوراق بهادار و سپرده بانکی'!K27</f>
        <v>0</v>
      </c>
      <c r="F28" s="8"/>
      <c r="G28" s="190">
        <f>E28/E46</f>
        <v>0</v>
      </c>
      <c r="H28" s="8"/>
      <c r="I28" s="131">
        <f>'سود اوراق بهادار و سپرده بانکی'!Q27</f>
        <v>274722410.16000003</v>
      </c>
      <c r="J28" s="8"/>
      <c r="K28" s="190">
        <f>I28/I46</f>
        <v>1.8392595215995129E-3</v>
      </c>
      <c r="L28" s="124"/>
    </row>
    <row r="29" spans="1:13">
      <c r="A29" s="189" t="s">
        <v>176</v>
      </c>
      <c r="B29" s="8"/>
      <c r="C29" s="128" t="s">
        <v>196</v>
      </c>
      <c r="D29" s="8"/>
      <c r="E29" s="131">
        <f>'سود اوراق بهادار و سپرده بانکی'!K28</f>
        <v>0</v>
      </c>
      <c r="F29" s="8"/>
      <c r="G29" s="190">
        <f>E29/E46</f>
        <v>0</v>
      </c>
      <c r="H29" s="8"/>
      <c r="I29" s="131">
        <f>'سود اوراق بهادار و سپرده بانکی'!Q28</f>
        <v>401424656.53846157</v>
      </c>
      <c r="J29" s="8"/>
      <c r="K29" s="190">
        <f>I29/I46</f>
        <v>2.6875278260451163E-3</v>
      </c>
      <c r="L29" s="124"/>
    </row>
    <row r="30" spans="1:13">
      <c r="A30" s="189" t="s">
        <v>177</v>
      </c>
      <c r="B30" s="8"/>
      <c r="C30" s="128" t="s">
        <v>197</v>
      </c>
      <c r="D30" s="8"/>
      <c r="E30" s="131">
        <f>'سود اوراق بهادار و سپرده بانکی'!K29</f>
        <v>0</v>
      </c>
      <c r="F30" s="8"/>
      <c r="G30" s="190">
        <f>E30/E46</f>
        <v>0</v>
      </c>
      <c r="H30" s="8"/>
      <c r="I30" s="131">
        <f>'سود اوراق بهادار و سپرده بانکی'!Q29</f>
        <v>230476437</v>
      </c>
      <c r="J30" s="8"/>
      <c r="K30" s="190">
        <f>I30/I46</f>
        <v>1.5430338610151783E-3</v>
      </c>
      <c r="L30" s="124"/>
    </row>
    <row r="31" spans="1:13">
      <c r="A31" s="189" t="s">
        <v>178</v>
      </c>
      <c r="B31" s="8"/>
      <c r="C31" s="128" t="s">
        <v>198</v>
      </c>
      <c r="D31" s="8"/>
      <c r="E31" s="131">
        <f>'سود اوراق بهادار و سپرده بانکی'!K30</f>
        <v>2454532272.6792455</v>
      </c>
      <c r="F31" s="8"/>
      <c r="G31" s="190">
        <f>E31/E46</f>
        <v>0.20230864220632042</v>
      </c>
      <c r="H31" s="8"/>
      <c r="I31" s="131">
        <f>'سود اوراق بهادار و سپرده بانکی'!Q30</f>
        <v>37248048489.735847</v>
      </c>
      <c r="J31" s="8"/>
      <c r="K31" s="190">
        <f>I31/I46</f>
        <v>0.24937473359325529</v>
      </c>
      <c r="L31" s="124"/>
      <c r="M31" s="263"/>
    </row>
    <row r="32" spans="1:13">
      <c r="A32" s="189" t="s">
        <v>126</v>
      </c>
      <c r="B32" s="8"/>
      <c r="C32" s="221" t="s">
        <v>129</v>
      </c>
      <c r="D32" s="8"/>
      <c r="E32" s="131">
        <f>'سود اوراق بهادار و سپرده بانکی'!K31</f>
        <v>0</v>
      </c>
      <c r="F32" s="8"/>
      <c r="G32" s="190">
        <f>E32/E46</f>
        <v>0</v>
      </c>
      <c r="H32" s="8"/>
      <c r="I32" s="131">
        <f>'سود اوراق بهادار و سپرده بانکی'!Q31</f>
        <v>801484276.59574473</v>
      </c>
      <c r="J32" s="8"/>
      <c r="K32" s="190">
        <f>I32/I46</f>
        <v>5.3659167677018935E-3</v>
      </c>
      <c r="L32" s="124"/>
    </row>
    <row r="33" spans="1:12">
      <c r="A33" s="189" t="s">
        <v>139</v>
      </c>
      <c r="B33" s="8"/>
      <c r="C33" s="221" t="s">
        <v>142</v>
      </c>
      <c r="D33" s="8"/>
      <c r="E33" s="131">
        <f>'سود اوراق بهادار و سپرده بانکی'!K32</f>
        <v>0</v>
      </c>
      <c r="F33" s="8"/>
      <c r="G33" s="190">
        <f>E33/E46</f>
        <v>0</v>
      </c>
      <c r="H33" s="8"/>
      <c r="I33" s="131">
        <f>'سود اوراق بهادار و سپرده بانکی'!Q32</f>
        <v>290280322.72340423</v>
      </c>
      <c r="J33" s="8"/>
      <c r="K33" s="190">
        <f>I33/I46</f>
        <v>1.9434193489750384E-3</v>
      </c>
      <c r="L33" s="124"/>
    </row>
    <row r="34" spans="1:12">
      <c r="A34" s="189" t="s">
        <v>140</v>
      </c>
      <c r="B34" s="8"/>
      <c r="C34" s="221" t="s">
        <v>143</v>
      </c>
      <c r="D34" s="8"/>
      <c r="E34" s="131">
        <f>'سود اوراق بهادار و سپرده بانکی'!K33</f>
        <v>0</v>
      </c>
      <c r="F34" s="8"/>
      <c r="G34" s="190">
        <f>E34/E46</f>
        <v>0</v>
      </c>
      <c r="H34" s="8"/>
      <c r="I34" s="131">
        <f>'سود اوراق بهادار و سپرده بانکی'!Q33</f>
        <v>17649991731.67347</v>
      </c>
      <c r="J34" s="8"/>
      <c r="K34" s="190">
        <f>I34/I46</f>
        <v>0.11816624399053031</v>
      </c>
      <c r="L34" s="124"/>
    </row>
    <row r="35" spans="1:12">
      <c r="A35" s="189" t="s">
        <v>141</v>
      </c>
      <c r="B35" s="8"/>
      <c r="C35" s="221" t="s">
        <v>144</v>
      </c>
      <c r="D35" s="8"/>
      <c r="E35" s="131">
        <f>'سود اوراق بهادار و سپرده بانکی'!K34</f>
        <v>0</v>
      </c>
      <c r="F35" s="8"/>
      <c r="G35" s="190">
        <f>E35/E46</f>
        <v>0</v>
      </c>
      <c r="H35" s="8"/>
      <c r="I35" s="131">
        <f>'سود اوراق بهادار و سپرده بانکی'!Q34</f>
        <v>11618630136.734694</v>
      </c>
      <c r="J35" s="8"/>
      <c r="K35" s="190">
        <f>I35/I46</f>
        <v>7.7786432109730352E-2</v>
      </c>
      <c r="L35" s="124"/>
    </row>
    <row r="36" spans="1:12">
      <c r="A36" s="189" t="s">
        <v>179</v>
      </c>
      <c r="B36" s="8"/>
      <c r="C36" s="221" t="s">
        <v>186</v>
      </c>
      <c r="D36" s="8"/>
      <c r="E36" s="131">
        <f>'سود اوراق بهادار و سپرده بانکی'!K35</f>
        <v>0</v>
      </c>
      <c r="F36" s="8"/>
      <c r="G36" s="190">
        <f>E36/E46</f>
        <v>0</v>
      </c>
      <c r="H36" s="8"/>
      <c r="I36" s="131">
        <f>'سود اوراق بهادار و سپرده بانکی'!Q35</f>
        <v>1779041094.6122448</v>
      </c>
      <c r="J36" s="8"/>
      <c r="K36" s="190">
        <f>I36/I46</f>
        <v>1.1910634704597595E-2</v>
      </c>
      <c r="L36" s="124"/>
    </row>
    <row r="37" spans="1:12">
      <c r="A37" s="189" t="s">
        <v>180</v>
      </c>
      <c r="B37" s="8"/>
      <c r="C37" s="221" t="s">
        <v>187</v>
      </c>
      <c r="D37" s="8"/>
      <c r="E37" s="131">
        <f>'سود اوراق بهادار و سپرده بانکی'!K36</f>
        <v>0</v>
      </c>
      <c r="F37" s="8"/>
      <c r="G37" s="190">
        <f>E37/E46</f>
        <v>0</v>
      </c>
      <c r="H37" s="8"/>
      <c r="I37" s="131">
        <f>'سود اوراق بهادار و سپرده بانکی'!Q36</f>
        <v>5057690300.8163261</v>
      </c>
      <c r="J37" s="8"/>
      <c r="K37" s="190">
        <f>I37/I46</f>
        <v>3.3861107427166769E-2</v>
      </c>
      <c r="L37" s="124"/>
    </row>
    <row r="38" spans="1:12">
      <c r="A38" s="189" t="s">
        <v>181</v>
      </c>
      <c r="B38" s="8"/>
      <c r="C38" s="221" t="s">
        <v>188</v>
      </c>
      <c r="D38" s="8"/>
      <c r="E38" s="131">
        <f>'سود اوراق بهادار و سپرده بانکی'!K37</f>
        <v>0</v>
      </c>
      <c r="F38" s="8"/>
      <c r="G38" s="190">
        <f>E38/E46</f>
        <v>0</v>
      </c>
      <c r="H38" s="8"/>
      <c r="I38" s="131">
        <f>'سود اوراق بهادار و سپرده بانکی'!Q37</f>
        <v>192935341.46938777</v>
      </c>
      <c r="J38" s="8"/>
      <c r="K38" s="190">
        <f>I38/I46</f>
        <v>1.2916971849655557E-3</v>
      </c>
      <c r="L38" s="124"/>
    </row>
    <row r="39" spans="1:12">
      <c r="A39" s="189" t="s">
        <v>182</v>
      </c>
      <c r="B39" s="8"/>
      <c r="C39" s="221" t="s">
        <v>189</v>
      </c>
      <c r="D39" s="8"/>
      <c r="E39" s="131">
        <f>'سود اوراق بهادار و سپرده بانکی'!K38</f>
        <v>0</v>
      </c>
      <c r="F39" s="8"/>
      <c r="G39" s="190">
        <f>E39/E46</f>
        <v>0</v>
      </c>
      <c r="H39" s="8"/>
      <c r="I39" s="131">
        <f>'سود اوراق بهادار و سپرده بانکی'!Q38</f>
        <v>1370151616.3199999</v>
      </c>
      <c r="J39" s="8"/>
      <c r="K39" s="190">
        <f>I39/I46</f>
        <v>9.1731300875084101E-3</v>
      </c>
      <c r="L39" s="124"/>
    </row>
    <row r="40" spans="1:12">
      <c r="A40" s="189" t="s">
        <v>193</v>
      </c>
      <c r="B40" s="8"/>
      <c r="C40" s="221" t="s">
        <v>190</v>
      </c>
      <c r="D40" s="8"/>
      <c r="E40" s="131">
        <f>'سود اوراق بهادار و سپرده بانکی'!K39</f>
        <v>0</v>
      </c>
      <c r="F40" s="8"/>
      <c r="G40" s="190">
        <f>E40/E46</f>
        <v>0</v>
      </c>
      <c r="H40" s="8"/>
      <c r="I40" s="131">
        <f>'سود اوراق بهادار و سپرده بانکی'!Q39</f>
        <v>3987123287.04</v>
      </c>
      <c r="J40" s="8"/>
      <c r="K40" s="190">
        <f>I40/I46</f>
        <v>2.6693688604466147E-2</v>
      </c>
      <c r="L40" s="124"/>
    </row>
    <row r="41" spans="1:12">
      <c r="A41" s="189" t="s">
        <v>97</v>
      </c>
      <c r="B41" s="8"/>
      <c r="C41" s="221" t="s">
        <v>131</v>
      </c>
      <c r="D41" s="8"/>
      <c r="E41" s="131">
        <f>'سود اوراق بهادار و سپرده بانکی'!K40</f>
        <v>1977045974.4792452</v>
      </c>
      <c r="F41" s="8"/>
      <c r="G41" s="190">
        <f>E41/E46</f>
        <v>0.16295303635986685</v>
      </c>
      <c r="H41" s="8"/>
      <c r="I41" s="131">
        <f>'سود اوراق بهادار و سپرده بانکی'!Q40</f>
        <v>36237385998.704941</v>
      </c>
      <c r="J41" s="8"/>
      <c r="K41" s="190">
        <f>I41/I46</f>
        <v>0.24260837402080737</v>
      </c>
      <c r="L41" s="124"/>
    </row>
    <row r="42" spans="1:12">
      <c r="A42" s="189" t="s">
        <v>118</v>
      </c>
      <c r="B42" s="8"/>
      <c r="C42" s="221" t="s">
        <v>119</v>
      </c>
      <c r="D42" s="8"/>
      <c r="E42" s="131">
        <f>'سود اوراق بهادار و سپرده بانکی'!K41</f>
        <v>4460</v>
      </c>
      <c r="F42" s="8"/>
      <c r="G42" s="190">
        <f>E42/E46</f>
        <v>3.6760426997983084E-7</v>
      </c>
      <c r="H42" s="8"/>
      <c r="I42" s="131">
        <f>'سود اوراق بهادار و سپرده بانکی'!Q41</f>
        <v>35589</v>
      </c>
      <c r="J42" s="8"/>
      <c r="K42" s="190">
        <f>I42/I46</f>
        <v>2.3826744631456265E-7</v>
      </c>
      <c r="L42" s="124"/>
    </row>
    <row r="43" spans="1:12">
      <c r="A43" s="189" t="s">
        <v>114</v>
      </c>
      <c r="B43" s="8"/>
      <c r="C43" s="221" t="s">
        <v>116</v>
      </c>
      <c r="D43" s="8"/>
      <c r="E43" s="131">
        <f>'سود اوراق بهادار و سپرده بانکی'!K42</f>
        <v>11911</v>
      </c>
      <c r="F43" s="8"/>
      <c r="G43" s="190">
        <f>E43/E46</f>
        <v>9.8173418379591141E-7</v>
      </c>
      <c r="H43" s="8"/>
      <c r="I43" s="131">
        <f>'سود اوراق بهادار و سپرده بانکی'!Q42</f>
        <v>52125</v>
      </c>
      <c r="J43" s="8"/>
      <c r="K43" s="190">
        <f>I43/I46</f>
        <v>3.489755441048239E-7</v>
      </c>
      <c r="L43" s="124"/>
    </row>
    <row r="44" spans="1:12">
      <c r="A44" s="189" t="s">
        <v>91</v>
      </c>
      <c r="B44" s="8"/>
      <c r="C44" s="221" t="s">
        <v>206</v>
      </c>
      <c r="D44" s="8"/>
      <c r="E44" s="131">
        <f>'سود اوراق بهادار و سپرده بانکی'!K43</f>
        <v>3267410</v>
      </c>
      <c r="F44" s="8"/>
      <c r="G44" s="190">
        <f>E44/E46</f>
        <v>2.693080421019729E-4</v>
      </c>
      <c r="H44" s="8"/>
      <c r="I44" s="131">
        <f>'سود اوراق بهادار و سپرده بانکی'!Q43</f>
        <v>13556381</v>
      </c>
      <c r="J44" s="8"/>
      <c r="K44" s="190">
        <f>I44/I46</f>
        <v>9.0759624663161573E-5</v>
      </c>
      <c r="L44" s="124"/>
    </row>
    <row r="45" spans="1:12" ht="22.5" thickBot="1">
      <c r="A45" s="189" t="s">
        <v>191</v>
      </c>
      <c r="B45" s="8"/>
      <c r="C45" s="221">
        <v>217918818004</v>
      </c>
      <c r="D45" s="8"/>
      <c r="E45" s="131">
        <f>'سود اوراق بهادار و سپرده بانکی'!K44</f>
        <v>5195</v>
      </c>
      <c r="F45" s="8"/>
      <c r="G45" s="190">
        <f>E45/E46</f>
        <v>4.281847942926505E-7</v>
      </c>
      <c r="H45" s="8"/>
      <c r="I45" s="131">
        <f>'سود اوراق بهادار و سپرده بانکی'!Q44</f>
        <v>18567</v>
      </c>
      <c r="J45" s="8"/>
      <c r="K45" s="190">
        <f>I45/I46</f>
        <v>1.2430559093322331E-7</v>
      </c>
      <c r="L45" s="124"/>
    </row>
    <row r="46" spans="1:12" s="220" customFormat="1" ht="22.5" thickBot="1">
      <c r="A46" s="247" t="s">
        <v>2</v>
      </c>
      <c r="B46" s="181"/>
      <c r="C46" s="7"/>
      <c r="D46" s="247"/>
      <c r="E46" s="265">
        <f>SUM(E8:E45)</f>
        <v>12132612062</v>
      </c>
      <c r="F46" s="8"/>
      <c r="G46" s="248">
        <f>SUM(G8:G45)</f>
        <v>1.0000000000000002</v>
      </c>
      <c r="H46" s="8"/>
      <c r="I46" s="265">
        <f>SUM(I8:I45)</f>
        <v>149365767546</v>
      </c>
      <c r="J46" s="8"/>
      <c r="K46" s="248">
        <f>SUM(K8:K45)</f>
        <v>1</v>
      </c>
      <c r="L46" s="124"/>
    </row>
    <row r="47" spans="1:12" ht="22.5" thickTop="1">
      <c r="F47" s="8"/>
      <c r="H47" s="8"/>
      <c r="J47" s="8"/>
    </row>
    <row r="48" spans="1:12">
      <c r="E48" s="246"/>
    </row>
    <row r="49" spans="5:9">
      <c r="E49" s="381"/>
      <c r="I49" s="139"/>
    </row>
    <row r="50" spans="5:9">
      <c r="E50" s="382"/>
      <c r="I50" s="275"/>
    </row>
  </sheetData>
  <autoFilter ref="A7:L7" xr:uid="{00000000-0009-0000-0000-00000C000000}">
    <sortState xmlns:xlrd2="http://schemas.microsoft.com/office/spreadsheetml/2017/richdata2" ref="A8:L40">
      <sortCondition sortBy="cellColor" ref="I8:I40" dxfId="3"/>
      <sortCondition sortBy="cellColor" ref="E8:E40" dxfId="2"/>
      <sortCondition sortBy="cellColor" ref="E8:E40" dxfId="1"/>
      <sortCondition descending="1" sortBy="cellColor" ref="E8:E40" dxfId="0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honeticPr fontId="57" type="noConversion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23"/>
  <sheetViews>
    <sheetView rightToLeft="1" view="pageBreakPreview" zoomScaleNormal="100" zoomScaleSheetLayoutView="100" workbookViewId="0">
      <selection activeCell="F16" sqref="F16"/>
    </sheetView>
  </sheetViews>
  <sheetFormatPr defaultColWidth="9.140625" defaultRowHeight="18"/>
  <cols>
    <col min="1" max="1" width="32.42578125" style="10" customWidth="1"/>
    <col min="2" max="2" width="1.42578125" style="10" customWidth="1"/>
    <col min="3" max="3" width="17.7109375" style="10" bestFit="1" customWidth="1"/>
    <col min="4" max="4" width="0.85546875" style="10" customWidth="1"/>
    <col min="5" max="5" width="18.140625" style="10" customWidth="1"/>
    <col min="6" max="6" width="16.5703125" style="10" customWidth="1"/>
    <col min="7" max="16384" width="9.140625" style="10"/>
  </cols>
  <sheetData>
    <row r="1" spans="1:5" s="32" customFormat="1" ht="18.75">
      <c r="A1" s="323" t="s">
        <v>90</v>
      </c>
      <c r="B1" s="323"/>
      <c r="C1" s="323"/>
      <c r="D1" s="323"/>
      <c r="E1" s="323"/>
    </row>
    <row r="2" spans="1:5" s="32" customFormat="1" ht="18.75">
      <c r="A2" s="323" t="s">
        <v>57</v>
      </c>
      <c r="B2" s="323"/>
      <c r="C2" s="323"/>
      <c r="D2" s="323"/>
      <c r="E2" s="323"/>
    </row>
    <row r="3" spans="1:5" s="32" customFormat="1" ht="18.75">
      <c r="A3" s="323" t="str">
        <f>' سهام'!A3:W3</f>
        <v>برای ماه منتهی به 1402/02/31</v>
      </c>
      <c r="B3" s="323"/>
      <c r="C3" s="323"/>
      <c r="D3" s="323"/>
      <c r="E3" s="323"/>
    </row>
    <row r="4" spans="1:5" ht="18.75">
      <c r="A4" s="326" t="s">
        <v>31</v>
      </c>
      <c r="B4" s="326"/>
      <c r="C4" s="326"/>
      <c r="D4" s="326"/>
      <c r="E4" s="326"/>
    </row>
    <row r="5" spans="1:5" ht="49.5" customHeight="1" thickBot="1">
      <c r="A5" s="175"/>
      <c r="B5" s="176"/>
      <c r="C5" s="198" t="s">
        <v>226</v>
      </c>
      <c r="D5" s="124"/>
      <c r="E5" s="198" t="s">
        <v>230</v>
      </c>
    </row>
    <row r="6" spans="1:5" ht="18.75">
      <c r="A6" s="374"/>
      <c r="B6" s="375"/>
      <c r="C6" s="376" t="s">
        <v>6</v>
      </c>
      <c r="D6" s="177"/>
      <c r="E6" s="376" t="s">
        <v>6</v>
      </c>
    </row>
    <row r="7" spans="1:5" ht="18.75" thickBot="1">
      <c r="A7" s="375"/>
      <c r="B7" s="375"/>
      <c r="C7" s="378"/>
      <c r="D7" s="179"/>
      <c r="E7" s="378"/>
    </row>
    <row r="8" spans="1:5" ht="25.9" customHeight="1">
      <c r="A8" s="192" t="s">
        <v>99</v>
      </c>
      <c r="B8" s="8"/>
      <c r="C8" s="276">
        <v>265754</v>
      </c>
      <c r="D8" s="131"/>
      <c r="E8" s="131">
        <v>2657242</v>
      </c>
    </row>
    <row r="9" spans="1:5" ht="25.9" customHeight="1">
      <c r="A9" s="192" t="s">
        <v>32</v>
      </c>
      <c r="B9" s="8"/>
      <c r="C9" s="276">
        <v>0</v>
      </c>
      <c r="D9" s="131"/>
      <c r="E9" s="131">
        <v>476</v>
      </c>
    </row>
    <row r="10" spans="1:5" ht="18.75" thickBot="1">
      <c r="A10" s="193" t="s">
        <v>2</v>
      </c>
      <c r="B10" s="124"/>
      <c r="C10" s="259">
        <f>SUM(C8:C9)</f>
        <v>265754</v>
      </c>
      <c r="D10" s="131"/>
      <c r="E10" s="191">
        <f>SUM(E8:E9)</f>
        <v>2657718</v>
      </c>
    </row>
    <row r="11" spans="1:5" ht="18.75" thickTop="1">
      <c r="D11" s="131"/>
    </row>
    <row r="12" spans="1:5">
      <c r="C12" s="135"/>
      <c r="D12" s="131"/>
      <c r="E12" s="135"/>
    </row>
    <row r="13" spans="1:5">
      <c r="C13" s="135"/>
      <c r="E13" s="135"/>
    </row>
    <row r="14" spans="1:5">
      <c r="C14" s="134"/>
    </row>
    <row r="15" spans="1:5">
      <c r="C15" s="135"/>
      <c r="E15" s="134"/>
    </row>
    <row r="17" spans="6:15">
      <c r="F17" s="208"/>
    </row>
    <row r="19" spans="6:15">
      <c r="N19" s="134"/>
      <c r="O19" s="208"/>
    </row>
    <row r="20" spans="6:15">
      <c r="F20" s="208"/>
      <c r="G20" s="134"/>
    </row>
    <row r="23" spans="6:15">
      <c r="F23" s="208"/>
      <c r="G23" s="134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="60" zoomScaleNormal="100" workbookViewId="0">
      <selection activeCell="E16" sqref="E16"/>
    </sheetView>
  </sheetViews>
  <sheetFormatPr defaultColWidth="9.140625" defaultRowHeight="30.75"/>
  <cols>
    <col min="1" max="1" width="36.7109375" style="42" customWidth="1"/>
    <col min="2" max="2" width="1.85546875" style="42" customWidth="1"/>
    <col min="3" max="3" width="22.5703125" style="46" bestFit="1" customWidth="1"/>
    <col min="4" max="4" width="1.140625" style="46" customWidth="1"/>
    <col min="5" max="5" width="32" style="46" bestFit="1" customWidth="1"/>
    <col min="6" max="6" width="1.42578125" style="46" customWidth="1"/>
    <col min="7" max="7" width="32.140625" style="46" customWidth="1"/>
    <col min="8" max="8" width="1.5703125" style="46" customWidth="1"/>
    <col min="9" max="9" width="20.5703125" style="46" bestFit="1" customWidth="1"/>
    <col min="10" max="10" width="29.140625" style="46" bestFit="1" customWidth="1"/>
    <col min="11" max="11" width="1.42578125" style="46" customWidth="1"/>
    <col min="12" max="12" width="20.7109375" style="46" customWidth="1"/>
    <col min="13" max="13" width="29.140625" style="46" customWidth="1"/>
    <col min="14" max="14" width="1.140625" style="46" customWidth="1"/>
    <col min="15" max="15" width="22.5703125" style="46" bestFit="1" customWidth="1"/>
    <col min="16" max="16" width="1.42578125" style="46" customWidth="1"/>
    <col min="17" max="17" width="18.7109375" style="46" customWidth="1"/>
    <col min="18" max="18" width="1.5703125" style="46" customWidth="1"/>
    <col min="19" max="19" width="32" style="46" bestFit="1" customWidth="1"/>
    <col min="20" max="20" width="1.85546875" style="46" customWidth="1"/>
    <col min="21" max="21" width="37.42578125" style="46" bestFit="1" customWidth="1"/>
    <col min="22" max="22" width="1.5703125" style="42" customWidth="1"/>
    <col min="23" max="23" width="21.85546875" style="53" customWidth="1"/>
    <col min="24" max="24" width="10.140625" style="42" bestFit="1" customWidth="1"/>
    <col min="25" max="16384" width="9.140625" style="42"/>
  </cols>
  <sheetData>
    <row r="1" spans="1:23" ht="31.5">
      <c r="A1" s="300" t="s">
        <v>90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</row>
    <row r="2" spans="1:23" ht="31.5">
      <c r="A2" s="300" t="s">
        <v>51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31.5">
      <c r="A3" s="300" t="s">
        <v>217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</row>
    <row r="4" spans="1:23" ht="31.5">
      <c r="A4" s="307" t="s">
        <v>25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</row>
    <row r="5" spans="1:23" ht="31.5">
      <c r="A5" s="307" t="s">
        <v>26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</row>
    <row r="7" spans="1:23" ht="36.75" customHeight="1" thickBot="1">
      <c r="A7" s="1"/>
      <c r="B7" s="2"/>
      <c r="C7" s="292" t="s">
        <v>208</v>
      </c>
      <c r="D7" s="292"/>
      <c r="E7" s="292"/>
      <c r="F7" s="292"/>
      <c r="G7" s="292"/>
      <c r="H7" s="3"/>
      <c r="I7" s="308" t="s">
        <v>7</v>
      </c>
      <c r="J7" s="308"/>
      <c r="K7" s="308"/>
      <c r="L7" s="308"/>
      <c r="M7" s="308"/>
      <c r="O7" s="293" t="s">
        <v>218</v>
      </c>
      <c r="P7" s="293"/>
      <c r="Q7" s="293"/>
      <c r="R7" s="293"/>
      <c r="S7" s="293"/>
      <c r="T7" s="293"/>
      <c r="U7" s="293"/>
      <c r="V7" s="293"/>
      <c r="W7" s="293"/>
    </row>
    <row r="8" spans="1:23" ht="29.25" customHeight="1">
      <c r="A8" s="301" t="s">
        <v>1</v>
      </c>
      <c r="B8" s="4"/>
      <c r="C8" s="306" t="s">
        <v>3</v>
      </c>
      <c r="D8" s="294"/>
      <c r="E8" s="306" t="s">
        <v>0</v>
      </c>
      <c r="F8" s="294"/>
      <c r="G8" s="296" t="s">
        <v>21</v>
      </c>
      <c r="H8" s="45"/>
      <c r="I8" s="303" t="s">
        <v>4</v>
      </c>
      <c r="J8" s="303"/>
      <c r="K8" s="47"/>
      <c r="L8" s="303" t="s">
        <v>5</v>
      </c>
      <c r="M8" s="303"/>
      <c r="O8" s="304" t="s">
        <v>3</v>
      </c>
      <c r="P8" s="294"/>
      <c r="Q8" s="296" t="s">
        <v>33</v>
      </c>
      <c r="R8" s="44"/>
      <c r="S8" s="304" t="s">
        <v>0</v>
      </c>
      <c r="T8" s="294"/>
      <c r="U8" s="296" t="s">
        <v>21</v>
      </c>
      <c r="V8" s="5"/>
      <c r="W8" s="298" t="s">
        <v>22</v>
      </c>
    </row>
    <row r="9" spans="1:23" ht="49.5" customHeight="1" thickBot="1">
      <c r="A9" s="302"/>
      <c r="B9" s="4"/>
      <c r="C9" s="305"/>
      <c r="D9" s="295"/>
      <c r="E9" s="305"/>
      <c r="F9" s="295"/>
      <c r="G9" s="297"/>
      <c r="H9" s="45"/>
      <c r="I9" s="48" t="s">
        <v>3</v>
      </c>
      <c r="J9" s="48" t="s">
        <v>0</v>
      </c>
      <c r="K9" s="47"/>
      <c r="L9" s="48" t="s">
        <v>3</v>
      </c>
      <c r="M9" s="48" t="s">
        <v>50</v>
      </c>
      <c r="O9" s="305"/>
      <c r="P9" s="294"/>
      <c r="Q9" s="297"/>
      <c r="R9" s="44"/>
      <c r="S9" s="305"/>
      <c r="T9" s="294"/>
      <c r="U9" s="297"/>
      <c r="V9" s="5"/>
      <c r="W9" s="299"/>
    </row>
    <row r="10" spans="1:23" ht="28.5" customHeight="1" thickBot="1">
      <c r="A10" s="90" t="s">
        <v>95</v>
      </c>
      <c r="C10" s="46">
        <v>0</v>
      </c>
      <c r="E10" s="46">
        <v>0</v>
      </c>
      <c r="G10" s="46">
        <v>0</v>
      </c>
      <c r="I10" s="46">
        <v>0</v>
      </c>
      <c r="J10" s="46">
        <v>0</v>
      </c>
      <c r="K10" s="6"/>
      <c r="L10" s="46">
        <v>0</v>
      </c>
      <c r="M10" s="46">
        <v>0</v>
      </c>
      <c r="O10" s="46">
        <v>0</v>
      </c>
      <c r="Q10" s="46">
        <v>0</v>
      </c>
      <c r="S10" s="46">
        <v>0</v>
      </c>
      <c r="U10" s="46">
        <v>0</v>
      </c>
      <c r="V10" s="6"/>
      <c r="W10" s="75">
        <f>U10/درآمدها!$J$5</f>
        <v>0</v>
      </c>
    </row>
    <row r="11" spans="1:23" ht="42" customHeight="1" thickBot="1">
      <c r="A11" s="42" t="s">
        <v>2</v>
      </c>
      <c r="B11" s="4"/>
      <c r="D11" s="49">
        <f>SUM(D10:D10)</f>
        <v>0</v>
      </c>
      <c r="E11" s="49">
        <f>SUM(E10:E10)</f>
        <v>0</v>
      </c>
      <c r="G11" s="49">
        <f>SUM(G10:G10)</f>
        <v>0</v>
      </c>
      <c r="J11" s="49">
        <f>SUM(J10:J10)</f>
        <v>0</v>
      </c>
      <c r="M11" s="49">
        <f>SUM(M10:M10)</f>
        <v>0</v>
      </c>
      <c r="S11" s="49">
        <f>SUM(S10:S10)</f>
        <v>0</v>
      </c>
      <c r="U11" s="50">
        <f>SUM(U10:U10)</f>
        <v>0</v>
      </c>
      <c r="W11" s="51">
        <f>SUM(W10:W10)</f>
        <v>0</v>
      </c>
    </row>
    <row r="12" spans="1:23" ht="31.5" thickTop="1">
      <c r="U12" s="52"/>
    </row>
    <row r="14" spans="1:23">
      <c r="E14" s="86"/>
      <c r="G14" s="86"/>
      <c r="S14" s="86"/>
      <c r="U14" s="86"/>
    </row>
    <row r="16" spans="1:23">
      <c r="E16" s="86"/>
      <c r="G16" s="86"/>
      <c r="S16" s="86"/>
      <c r="U16" s="86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6"/>
  <sheetViews>
    <sheetView rightToLeft="1" view="pageBreakPreview" topLeftCell="H1" zoomScale="50" zoomScaleNormal="100" zoomScaleSheetLayoutView="50" workbookViewId="0">
      <selection activeCell="W20" sqref="W20"/>
    </sheetView>
  </sheetViews>
  <sheetFormatPr defaultColWidth="9.140625" defaultRowHeight="30.75"/>
  <cols>
    <col min="1" max="1" width="45.7109375" style="103" customWidth="1"/>
    <col min="2" max="2" width="0.5703125" style="103" customWidth="1"/>
    <col min="3" max="3" width="12.5703125" style="103" customWidth="1"/>
    <col min="4" max="4" width="0.5703125" style="103" customWidth="1"/>
    <col min="5" max="5" width="29.140625" style="103" customWidth="1"/>
    <col min="6" max="6" width="0.5703125" style="103" customWidth="1"/>
    <col min="7" max="7" width="26.7109375" style="103" bestFit="1" customWidth="1"/>
    <col min="8" max="8" width="0.5703125" style="103" customWidth="1"/>
    <col min="9" max="9" width="22.5703125" style="103" bestFit="1" customWidth="1"/>
    <col min="10" max="10" width="0.42578125" style="103" customWidth="1"/>
    <col min="11" max="11" width="23.140625" style="103" bestFit="1" customWidth="1"/>
    <col min="12" max="12" width="0.7109375" style="103" customWidth="1"/>
    <col min="13" max="13" width="17.42578125" style="103" customWidth="1"/>
    <col min="14" max="14" width="1.140625" style="103" hidden="1" customWidth="1"/>
    <col min="15" max="15" width="37.42578125" style="103" bestFit="1" customWidth="1"/>
    <col min="16" max="16" width="0.5703125" style="103" customWidth="1"/>
    <col min="17" max="17" width="37.42578125" style="103" bestFit="1" customWidth="1"/>
    <col min="18" max="18" width="0.5703125" style="103" customWidth="1"/>
    <col min="19" max="19" width="18.42578125" style="103" bestFit="1" customWidth="1"/>
    <col min="20" max="20" width="34" style="103" bestFit="1" customWidth="1"/>
    <col min="21" max="21" width="0.5703125" style="103" customWidth="1"/>
    <col min="22" max="22" width="16.140625" style="103" bestFit="1" customWidth="1"/>
    <col min="23" max="23" width="31.85546875" style="103" bestFit="1" customWidth="1"/>
    <col min="24" max="24" width="0.5703125" style="103" customWidth="1"/>
    <col min="25" max="25" width="19.42578125" style="103" bestFit="1" customWidth="1"/>
    <col min="26" max="26" width="0.42578125" style="103" customWidth="1"/>
    <col min="27" max="27" width="23" style="103" bestFit="1" customWidth="1"/>
    <col min="28" max="28" width="0.7109375" style="103" customWidth="1"/>
    <col min="29" max="29" width="36.28515625" style="103" bestFit="1" customWidth="1"/>
    <col min="30" max="30" width="0.7109375" style="103" customWidth="1"/>
    <col min="31" max="31" width="37.42578125" style="103" bestFit="1" customWidth="1"/>
    <col min="32" max="32" width="0.7109375" style="103" customWidth="1"/>
    <col min="33" max="33" width="16.5703125" style="103" customWidth="1"/>
    <col min="34" max="34" width="27" style="52" bestFit="1" customWidth="1"/>
    <col min="35" max="35" width="25.42578125" style="52" bestFit="1" customWidth="1"/>
    <col min="36" max="36" width="14.5703125" style="103" bestFit="1" customWidth="1"/>
    <col min="37" max="16384" width="9.140625" style="103"/>
  </cols>
  <sheetData>
    <row r="1" spans="1:36" s="7" customFormat="1">
      <c r="A1" s="318" t="s">
        <v>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52"/>
      <c r="AI1" s="52"/>
    </row>
    <row r="2" spans="1:36" s="7" customFormat="1">
      <c r="A2" s="318" t="s">
        <v>51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52"/>
      <c r="AI2" s="52"/>
    </row>
    <row r="3" spans="1:36" s="7" customFormat="1">
      <c r="A3" s="318" t="str">
        <f>' سهام'!A3:W3</f>
        <v>برای ماه منتهی به 1402/02/31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52"/>
      <c r="AI3" s="52"/>
    </row>
    <row r="4" spans="1:36">
      <c r="A4" s="319" t="s">
        <v>67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</row>
    <row r="5" spans="1:3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6" ht="27.75" customHeight="1" thickBot="1">
      <c r="A6" s="311" t="s">
        <v>68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 t="s">
        <v>208</v>
      </c>
      <c r="N6" s="311"/>
      <c r="O6" s="311"/>
      <c r="P6" s="311"/>
      <c r="Q6" s="311"/>
      <c r="R6" s="104"/>
      <c r="S6" s="320" t="s">
        <v>7</v>
      </c>
      <c r="T6" s="320"/>
      <c r="U6" s="320"/>
      <c r="V6" s="320"/>
      <c r="W6" s="320"/>
      <c r="X6" s="106"/>
      <c r="Y6" s="311" t="s">
        <v>218</v>
      </c>
      <c r="Z6" s="311"/>
      <c r="AA6" s="311"/>
      <c r="AB6" s="311"/>
      <c r="AC6" s="311"/>
      <c r="AD6" s="311"/>
      <c r="AE6" s="311"/>
      <c r="AF6" s="311"/>
      <c r="AG6" s="311"/>
    </row>
    <row r="7" spans="1:36" ht="26.25" customHeight="1">
      <c r="A7" s="309" t="s">
        <v>69</v>
      </c>
      <c r="B7" s="196"/>
      <c r="C7" s="315" t="s">
        <v>70</v>
      </c>
      <c r="D7" s="196"/>
      <c r="E7" s="317" t="s">
        <v>75</v>
      </c>
      <c r="F7" s="196"/>
      <c r="G7" s="310" t="s">
        <v>71</v>
      </c>
      <c r="H7" s="196"/>
      <c r="I7" s="315" t="s">
        <v>23</v>
      </c>
      <c r="J7" s="196"/>
      <c r="K7" s="317" t="s">
        <v>72</v>
      </c>
      <c r="L7" s="105"/>
      <c r="M7" s="313" t="s">
        <v>3</v>
      </c>
      <c r="N7" s="310"/>
      <c r="O7" s="310" t="s">
        <v>0</v>
      </c>
      <c r="P7" s="310"/>
      <c r="Q7" s="310" t="s">
        <v>21</v>
      </c>
      <c r="R7" s="196"/>
      <c r="S7" s="312" t="s">
        <v>4</v>
      </c>
      <c r="T7" s="312"/>
      <c r="U7" s="106"/>
      <c r="V7" s="312" t="s">
        <v>5</v>
      </c>
      <c r="W7" s="312"/>
      <c r="X7" s="106"/>
      <c r="Y7" s="313" t="s">
        <v>3</v>
      </c>
      <c r="Z7" s="309"/>
      <c r="AA7" s="310" t="s">
        <v>73</v>
      </c>
      <c r="AB7" s="196"/>
      <c r="AC7" s="310" t="s">
        <v>0</v>
      </c>
      <c r="AD7" s="309"/>
      <c r="AE7" s="310" t="s">
        <v>21</v>
      </c>
      <c r="AF7" s="107"/>
      <c r="AG7" s="310" t="s">
        <v>22</v>
      </c>
    </row>
    <row r="8" spans="1:36" s="110" customFormat="1" ht="55.5" customHeight="1" thickBot="1">
      <c r="A8" s="311"/>
      <c r="B8" s="196"/>
      <c r="C8" s="316"/>
      <c r="D8" s="196"/>
      <c r="E8" s="316"/>
      <c r="F8" s="196"/>
      <c r="G8" s="311"/>
      <c r="H8" s="196"/>
      <c r="I8" s="316"/>
      <c r="J8" s="196"/>
      <c r="K8" s="316"/>
      <c r="L8" s="104"/>
      <c r="M8" s="314"/>
      <c r="N8" s="309"/>
      <c r="O8" s="311"/>
      <c r="P8" s="309"/>
      <c r="Q8" s="311"/>
      <c r="R8" s="196"/>
      <c r="S8" s="214" t="s">
        <v>3</v>
      </c>
      <c r="T8" s="214" t="s">
        <v>0</v>
      </c>
      <c r="U8" s="108"/>
      <c r="V8" s="214" t="s">
        <v>3</v>
      </c>
      <c r="W8" s="214" t="s">
        <v>50</v>
      </c>
      <c r="X8" s="108"/>
      <c r="Y8" s="314"/>
      <c r="Z8" s="309"/>
      <c r="AA8" s="311"/>
      <c r="AB8" s="196"/>
      <c r="AC8" s="311"/>
      <c r="AD8" s="309"/>
      <c r="AE8" s="311"/>
      <c r="AF8" s="107"/>
      <c r="AG8" s="311"/>
      <c r="AH8" s="52"/>
      <c r="AI8" s="52"/>
      <c r="AJ8" s="109"/>
    </row>
    <row r="9" spans="1:36" s="110" customFormat="1" ht="55.5" customHeight="1">
      <c r="A9" s="111" t="s">
        <v>165</v>
      </c>
      <c r="B9" s="196"/>
      <c r="C9" s="104" t="s">
        <v>96</v>
      </c>
      <c r="D9" s="196"/>
      <c r="E9" s="104" t="s">
        <v>96</v>
      </c>
      <c r="F9" s="196"/>
      <c r="G9" s="112" t="s">
        <v>166</v>
      </c>
      <c r="H9" s="112"/>
      <c r="I9" s="112" t="s">
        <v>167</v>
      </c>
      <c r="J9" s="196"/>
      <c r="K9" s="113">
        <v>1000000</v>
      </c>
      <c r="L9" s="104"/>
      <c r="M9" s="52">
        <v>10420</v>
      </c>
      <c r="N9" s="196"/>
      <c r="O9" s="52">
        <v>9380399871</v>
      </c>
      <c r="P9" s="196"/>
      <c r="Q9" s="52">
        <v>10086398711</v>
      </c>
      <c r="R9" s="196"/>
      <c r="S9" s="52">
        <v>0</v>
      </c>
      <c r="T9" s="52">
        <v>0</v>
      </c>
      <c r="U9" s="108"/>
      <c r="V9" s="52">
        <v>0</v>
      </c>
      <c r="W9" s="52">
        <v>0</v>
      </c>
      <c r="X9" s="108"/>
      <c r="Y9" s="52">
        <v>10420</v>
      </c>
      <c r="Z9" s="196"/>
      <c r="AA9" s="229">
        <v>988280</v>
      </c>
      <c r="AB9" s="196"/>
      <c r="AC9" s="52">
        <v>9380399871</v>
      </c>
      <c r="AD9" s="52"/>
      <c r="AE9" s="52">
        <v>10296011112</v>
      </c>
      <c r="AF9" s="107"/>
      <c r="AG9" s="267">
        <f>AE9/درآمدها!$J$5</f>
        <v>4.823710478354201E-3</v>
      </c>
      <c r="AH9" s="52"/>
      <c r="AI9" s="52"/>
      <c r="AJ9" s="109"/>
    </row>
    <row r="10" spans="1:36" s="110" customFormat="1" ht="55.5" customHeight="1">
      <c r="A10" s="111" t="s">
        <v>133</v>
      </c>
      <c r="B10" s="196"/>
      <c r="C10" s="104" t="s">
        <v>96</v>
      </c>
      <c r="D10" s="196"/>
      <c r="E10" s="104" t="s">
        <v>96</v>
      </c>
      <c r="F10" s="196"/>
      <c r="G10" s="112" t="s">
        <v>201</v>
      </c>
      <c r="H10" s="112"/>
      <c r="I10" s="112" t="s">
        <v>135</v>
      </c>
      <c r="J10" s="196"/>
      <c r="K10" s="113">
        <v>1000000</v>
      </c>
      <c r="L10" s="104"/>
      <c r="M10" s="52">
        <v>625000</v>
      </c>
      <c r="N10" s="196"/>
      <c r="O10" s="52">
        <v>610248559287</v>
      </c>
      <c r="P10" s="196"/>
      <c r="Q10" s="52">
        <v>612388984375</v>
      </c>
      <c r="R10" s="196"/>
      <c r="S10" s="52">
        <v>75000</v>
      </c>
      <c r="T10" s="52">
        <v>73658348157</v>
      </c>
      <c r="U10" s="108"/>
      <c r="V10" s="52">
        <v>0</v>
      </c>
      <c r="W10" s="52">
        <v>0</v>
      </c>
      <c r="X10" s="108"/>
      <c r="Y10" s="52">
        <v>700000</v>
      </c>
      <c r="Z10" s="196"/>
      <c r="AA10" s="229">
        <v>987343</v>
      </c>
      <c r="AB10" s="196"/>
      <c r="AC10" s="52">
        <v>683906907444</v>
      </c>
      <c r="AD10" s="52"/>
      <c r="AE10" s="52">
        <v>691014830858</v>
      </c>
      <c r="AF10" s="107"/>
      <c r="AG10" s="231">
        <f>AE10/درآمدها!$J$5</f>
        <v>0.3237424128673464</v>
      </c>
      <c r="AH10" s="52"/>
      <c r="AI10" s="52"/>
      <c r="AJ10" s="109"/>
    </row>
    <row r="11" spans="1:36" s="110" customFormat="1" ht="55.5" customHeight="1">
      <c r="A11" s="111" t="s">
        <v>108</v>
      </c>
      <c r="B11" s="196"/>
      <c r="C11" s="104" t="s">
        <v>96</v>
      </c>
      <c r="D11" s="196"/>
      <c r="E11" s="104" t="s">
        <v>96</v>
      </c>
      <c r="F11" s="196"/>
      <c r="G11" s="112" t="s">
        <v>109</v>
      </c>
      <c r="H11" s="42"/>
      <c r="I11" s="112" t="s">
        <v>110</v>
      </c>
      <c r="J11" s="196"/>
      <c r="K11" s="113">
        <v>1000000</v>
      </c>
      <c r="L11" s="104"/>
      <c r="M11" s="52">
        <v>200000</v>
      </c>
      <c r="N11" s="225">
        <v>200036250000</v>
      </c>
      <c r="O11" s="52">
        <v>200036250000</v>
      </c>
      <c r="P11" s="52"/>
      <c r="Q11" s="52">
        <v>205937467068</v>
      </c>
      <c r="R11" s="52"/>
      <c r="S11" s="52">
        <v>0</v>
      </c>
      <c r="T11" s="52">
        <v>0</v>
      </c>
      <c r="U11" s="52"/>
      <c r="V11" s="52">
        <v>0</v>
      </c>
      <c r="W11" s="52">
        <v>0</v>
      </c>
      <c r="X11" s="52"/>
      <c r="Y11" s="52">
        <v>200000</v>
      </c>
      <c r="Z11" s="52"/>
      <c r="AA11" s="229">
        <v>1035877</v>
      </c>
      <c r="AB11" s="52"/>
      <c r="AC11" s="52">
        <v>200036250000</v>
      </c>
      <c r="AD11" s="52"/>
      <c r="AE11" s="52">
        <v>207137849460</v>
      </c>
      <c r="AF11" s="228"/>
      <c r="AG11" s="231">
        <f>AE11/درآمدها!$J$5</f>
        <v>9.7044671381465497E-2</v>
      </c>
      <c r="AH11" s="52"/>
      <c r="AI11" s="52"/>
      <c r="AJ11" s="109"/>
    </row>
    <row r="12" spans="1:36" s="110" customFormat="1" ht="55.5" customHeight="1">
      <c r="A12" s="111" t="s">
        <v>122</v>
      </c>
      <c r="B12" s="196"/>
      <c r="C12" s="112" t="s">
        <v>96</v>
      </c>
      <c r="D12" s="42"/>
      <c r="E12" s="112" t="s">
        <v>96</v>
      </c>
      <c r="F12" s="42"/>
      <c r="G12" s="112" t="s">
        <v>123</v>
      </c>
      <c r="H12" s="42"/>
      <c r="I12" s="112" t="s">
        <v>124</v>
      </c>
      <c r="J12" s="112"/>
      <c r="K12" s="113">
        <v>1000000</v>
      </c>
      <c r="L12" s="104"/>
      <c r="M12" s="52">
        <v>550000</v>
      </c>
      <c r="N12" s="226"/>
      <c r="O12" s="52">
        <v>550000000000</v>
      </c>
      <c r="P12" s="52"/>
      <c r="Q12" s="52">
        <v>561661580385</v>
      </c>
      <c r="R12" s="52"/>
      <c r="S12" s="52">
        <v>0</v>
      </c>
      <c r="T12" s="52">
        <v>0</v>
      </c>
      <c r="U12" s="52"/>
      <c r="V12" s="52">
        <v>0</v>
      </c>
      <c r="W12" s="52">
        <v>0</v>
      </c>
      <c r="X12" s="52"/>
      <c r="Y12" s="52">
        <v>550000</v>
      </c>
      <c r="Z12" s="52"/>
      <c r="AA12" s="229">
        <v>1025155</v>
      </c>
      <c r="AB12" s="52"/>
      <c r="AC12" s="52">
        <v>550000000000</v>
      </c>
      <c r="AD12" s="52"/>
      <c r="AE12" s="52">
        <v>563733054862</v>
      </c>
      <c r="AF12" s="230"/>
      <c r="AG12" s="231">
        <f>AE12/درآمدها!$J$5</f>
        <v>0.26411053894096198</v>
      </c>
      <c r="AH12" s="52"/>
      <c r="AI12" s="52"/>
      <c r="AJ12" s="109"/>
    </row>
    <row r="13" spans="1:36" s="110" customFormat="1" ht="55.5" customHeight="1" thickBot="1">
      <c r="A13" s="252" t="s">
        <v>134</v>
      </c>
      <c r="C13" s="104" t="s">
        <v>96</v>
      </c>
      <c r="E13" s="104" t="s">
        <v>96</v>
      </c>
      <c r="G13" s="112" t="s">
        <v>136</v>
      </c>
      <c r="H13" s="112"/>
      <c r="I13" s="112" t="s">
        <v>137</v>
      </c>
      <c r="K13" s="113">
        <v>1000000</v>
      </c>
      <c r="M13" s="52">
        <v>100000</v>
      </c>
      <c r="O13" s="52">
        <v>100598141408</v>
      </c>
      <c r="Q13" s="52">
        <v>101758552920</v>
      </c>
      <c r="S13" s="52">
        <v>76000</v>
      </c>
      <c r="T13" s="52">
        <v>77419269696</v>
      </c>
      <c r="V13" s="52">
        <v>0</v>
      </c>
      <c r="W13" s="52">
        <v>0</v>
      </c>
      <c r="Y13" s="52">
        <v>176000</v>
      </c>
      <c r="AA13" s="229">
        <v>1021492</v>
      </c>
      <c r="AC13" s="52">
        <v>178017411104</v>
      </c>
      <c r="AE13" s="52">
        <v>179750006408</v>
      </c>
      <c r="AG13" s="231">
        <f>AE13/درآمدها!$J$5</f>
        <v>8.421338904577752E-2</v>
      </c>
      <c r="AH13" s="52"/>
      <c r="AI13" s="52"/>
      <c r="AJ13" s="109"/>
    </row>
    <row r="14" spans="1:36" s="116" customFormat="1" ht="32.25" thickBot="1">
      <c r="A14" s="1" t="s">
        <v>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27"/>
      <c r="N14" s="227"/>
      <c r="O14" s="91">
        <f>SUM(O9:O13)</f>
        <v>1470263350566</v>
      </c>
      <c r="P14" s="103"/>
      <c r="Q14" s="91">
        <f>SUM(Q9:Q13)</f>
        <v>1491832983459</v>
      </c>
      <c r="R14" s="103"/>
      <c r="S14" s="280"/>
      <c r="T14" s="91">
        <f>SUM(T9:T13)</f>
        <v>151077617853</v>
      </c>
      <c r="U14" s="103"/>
      <c r="V14" s="103"/>
      <c r="W14" s="91">
        <f>SUM(W9:X13)</f>
        <v>0</v>
      </c>
      <c r="X14" s="103"/>
      <c r="Y14" s="280"/>
      <c r="Z14" s="103"/>
      <c r="AA14" s="103"/>
      <c r="AB14" s="103"/>
      <c r="AC14" s="91">
        <f>SUM(AC9:AC13)</f>
        <v>1621340968419</v>
      </c>
      <c r="AD14" s="103"/>
      <c r="AE14" s="91">
        <f>SUM(AE9:AE13)</f>
        <v>1651931752700</v>
      </c>
      <c r="AF14" s="103"/>
      <c r="AG14" s="115">
        <f>SUM(AG9:AG13)</f>
        <v>0.77393472271390551</v>
      </c>
      <c r="AH14" s="52"/>
      <c r="AI14" s="52"/>
      <c r="AJ14" s="109"/>
    </row>
    <row r="15" spans="1:36" s="117" customFormat="1" ht="32.25" thickTop="1">
      <c r="M15" s="103"/>
      <c r="N15" s="103"/>
      <c r="P15" s="103"/>
      <c r="R15" s="103"/>
      <c r="S15" s="103"/>
      <c r="U15" s="103"/>
      <c r="V15" s="103"/>
      <c r="X15" s="103"/>
      <c r="Y15" s="103"/>
      <c r="Z15" s="103"/>
      <c r="AA15" s="103"/>
      <c r="AB15" s="103"/>
      <c r="AD15" s="103"/>
      <c r="AF15" s="103"/>
      <c r="AH15" s="52"/>
      <c r="AI15" s="52"/>
    </row>
    <row r="16" spans="1:36" s="52" customFormat="1">
      <c r="M16" s="281"/>
      <c r="S16" s="281"/>
      <c r="T16" s="281"/>
      <c r="Y16" s="281"/>
      <c r="AC16" s="133"/>
      <c r="AE16" s="133"/>
    </row>
    <row r="17" s="52" customFormat="1"/>
    <row r="18" s="52" customFormat="1"/>
    <row r="19" s="52" customFormat="1"/>
    <row r="20" s="52" customFormat="1"/>
    <row r="21" s="52" customFormat="1"/>
    <row r="22" s="52" customFormat="1"/>
    <row r="23" s="52" customFormat="1"/>
    <row r="24" s="52" customFormat="1"/>
    <row r="25" s="52" customFormat="1"/>
    <row r="26" s="52" customFormat="1"/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rightToLeft="1" view="pageBreakPreview" topLeftCell="A10" zoomScale="80" zoomScaleNormal="56" zoomScaleSheetLayoutView="80" workbookViewId="0">
      <selection activeCell="G18" sqref="G18"/>
    </sheetView>
  </sheetViews>
  <sheetFormatPr defaultRowHeight="15"/>
  <cols>
    <col min="1" max="1" width="29" customWidth="1"/>
    <col min="2" max="2" width="2" customWidth="1"/>
    <col min="3" max="3" width="15.7109375" customWidth="1"/>
    <col min="4" max="4" width="2" customWidth="1"/>
    <col min="5" max="5" width="15.7109375" customWidth="1"/>
    <col min="6" max="6" width="2" customWidth="1"/>
    <col min="7" max="7" width="15.7109375" customWidth="1"/>
    <col min="8" max="8" width="2" customWidth="1"/>
    <col min="9" max="9" width="15.7109375" customWidth="1"/>
    <col min="10" max="10" width="2" customWidth="1"/>
    <col min="11" max="11" width="21.42578125" customWidth="1"/>
    <col min="12" max="12" width="2" customWidth="1"/>
    <col min="13" max="13" width="41.5703125" customWidth="1"/>
    <col min="14" max="14" width="20.140625" bestFit="1" customWidth="1"/>
    <col min="15" max="15" width="10.85546875" style="102" customWidth="1"/>
    <col min="16" max="16" width="17.85546875" bestFit="1" customWidth="1"/>
  </cols>
  <sheetData>
    <row r="1" spans="1:33" s="7" customFormat="1" ht="24.75">
      <c r="A1" s="312" t="s">
        <v>90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97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7" customFormat="1" ht="24.7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97"/>
      <c r="O2" s="10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7" customFormat="1" ht="24.75">
      <c r="A3" s="312" t="str">
        <f>' سهام'!A3:W3</f>
        <v>برای ماه منتهی به 1402/02/31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97"/>
      <c r="O3" s="100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5" spans="1:33" s="93" customFormat="1" ht="22.5">
      <c r="A5" s="321" t="s">
        <v>106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94"/>
      <c r="O5" s="101"/>
      <c r="P5" s="95"/>
    </row>
    <row r="6" spans="1:33" s="93" customFormat="1" ht="22.5">
      <c r="A6" s="321" t="s">
        <v>117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94"/>
      <c r="O6" s="101"/>
      <c r="P6" s="95"/>
    </row>
    <row r="7" spans="1:33" s="93" customFormat="1" ht="47.1" customHeight="1" thickBot="1">
      <c r="A7" s="96"/>
    </row>
    <row r="8" spans="1:33" ht="42">
      <c r="A8" s="233" t="s">
        <v>100</v>
      </c>
      <c r="B8" s="98"/>
      <c r="C8" s="234" t="s">
        <v>101</v>
      </c>
      <c r="D8" s="98"/>
      <c r="E8" s="234" t="s">
        <v>107</v>
      </c>
      <c r="F8" s="98"/>
      <c r="G8" s="234" t="s">
        <v>102</v>
      </c>
      <c r="H8" s="98"/>
      <c r="I8" s="264" t="s">
        <v>103</v>
      </c>
      <c r="J8" s="98"/>
      <c r="K8" s="234" t="s">
        <v>104</v>
      </c>
      <c r="L8" s="98"/>
      <c r="M8" s="235" t="s">
        <v>105</v>
      </c>
      <c r="N8" s="282"/>
      <c r="O8" s="93"/>
      <c r="P8" s="93"/>
      <c r="Q8" s="93"/>
    </row>
    <row r="9" spans="1:33" ht="112.5" customHeight="1">
      <c r="A9" s="240" t="s">
        <v>111</v>
      </c>
      <c r="B9" s="236"/>
      <c r="C9" s="241">
        <v>200000</v>
      </c>
      <c r="D9" s="236"/>
      <c r="E9" s="241">
        <v>1000000</v>
      </c>
      <c r="F9" s="236"/>
      <c r="G9" s="242">
        <v>1035877</v>
      </c>
      <c r="H9" s="236"/>
      <c r="I9" s="286">
        <f>((G9/E9)-1)*100</f>
        <v>3.5876999999999937</v>
      </c>
      <c r="J9" s="236"/>
      <c r="K9" s="241">
        <f>اوراق!AE11</f>
        <v>207137849460</v>
      </c>
      <c r="L9" s="194"/>
      <c r="M9" s="243" t="s">
        <v>121</v>
      </c>
      <c r="N9" s="283"/>
      <c r="O9" s="284"/>
      <c r="P9" s="266"/>
      <c r="Q9" s="93"/>
      <c r="T9" s="285"/>
    </row>
    <row r="10" spans="1:33" ht="112.5" customHeight="1">
      <c r="A10" s="253" t="s">
        <v>132</v>
      </c>
      <c r="B10" s="236"/>
      <c r="C10" s="254">
        <v>550000</v>
      </c>
      <c r="D10" s="236"/>
      <c r="E10" s="254">
        <v>1021880</v>
      </c>
      <c r="F10" s="236"/>
      <c r="G10" s="255">
        <v>1025155</v>
      </c>
      <c r="H10" s="236"/>
      <c r="I10" s="286">
        <f t="shared" ref="I10:I12" si="0">((G10/E10)-1)*100</f>
        <v>0.32048772850041818</v>
      </c>
      <c r="J10" s="236"/>
      <c r="K10" s="254">
        <f>اوراق!AE12</f>
        <v>563733054862</v>
      </c>
      <c r="L10" s="194"/>
      <c r="M10" s="256" t="s">
        <v>121</v>
      </c>
      <c r="N10" s="283"/>
      <c r="O10" s="284"/>
      <c r="P10" s="266"/>
      <c r="Q10" s="93"/>
    </row>
    <row r="11" spans="1:33" ht="112.5" customHeight="1">
      <c r="A11" s="253" t="s">
        <v>138</v>
      </c>
      <c r="B11" s="236"/>
      <c r="C11" s="254">
        <v>176000</v>
      </c>
      <c r="D11" s="236"/>
      <c r="E11" s="254">
        <v>1000000</v>
      </c>
      <c r="F11" s="236"/>
      <c r="G11" s="255">
        <v>1021492</v>
      </c>
      <c r="H11" s="236"/>
      <c r="I11" s="286">
        <f t="shared" si="0"/>
        <v>2.1492000000000067</v>
      </c>
      <c r="J11" s="236"/>
      <c r="K11" s="254">
        <f>اوراق!AE13</f>
        <v>179750006408</v>
      </c>
      <c r="L11" s="194"/>
      <c r="M11" s="256" t="s">
        <v>121</v>
      </c>
      <c r="N11" s="283"/>
      <c r="O11" s="284"/>
      <c r="P11" s="266"/>
      <c r="Q11" s="93"/>
    </row>
    <row r="12" spans="1:33" ht="113.25" thickBot="1">
      <c r="A12" s="253" t="s">
        <v>219</v>
      </c>
      <c r="B12" s="237"/>
      <c r="C12" s="99">
        <v>700000</v>
      </c>
      <c r="D12" s="237"/>
      <c r="E12" s="99">
        <v>940940</v>
      </c>
      <c r="F12" s="237"/>
      <c r="G12" s="255">
        <v>987343</v>
      </c>
      <c r="H12" s="237"/>
      <c r="I12" s="286">
        <f t="shared" si="0"/>
        <v>4.9315578038982233</v>
      </c>
      <c r="J12" s="237"/>
      <c r="K12" s="254">
        <f>اوراق!AE10</f>
        <v>691014830858</v>
      </c>
      <c r="L12" s="238"/>
      <c r="M12" s="239" t="s">
        <v>121</v>
      </c>
      <c r="N12" s="283"/>
      <c r="O12" s="284"/>
      <c r="P12" s="266"/>
      <c r="Q12" s="93"/>
    </row>
    <row r="13" spans="1:33" ht="22.5">
      <c r="L13" s="194"/>
    </row>
    <row r="16" spans="1:33" ht="22.5">
      <c r="G16" s="232"/>
      <c r="N16" s="94"/>
    </row>
    <row r="17" spans="5:14" ht="22.5">
      <c r="E17" s="241"/>
      <c r="N17" s="94"/>
    </row>
    <row r="18" spans="5:14" ht="22.5">
      <c r="N18" s="94"/>
    </row>
    <row r="20" spans="5:14">
      <c r="K20" s="211"/>
      <c r="M20" s="133"/>
    </row>
    <row r="21" spans="5:14">
      <c r="K21" s="211"/>
    </row>
    <row r="22" spans="5:14">
      <c r="M22" s="211"/>
    </row>
  </sheetData>
  <mergeCells count="5">
    <mergeCell ref="A5:M5"/>
    <mergeCell ref="A6:M6"/>
    <mergeCell ref="A1:M1"/>
    <mergeCell ref="A2:M2"/>
    <mergeCell ref="A3:M3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"/>
  <sheetViews>
    <sheetView rightToLeft="1" view="pageBreakPreview" topLeftCell="A13" zoomScaleNormal="100" zoomScaleSheetLayoutView="100" workbookViewId="0">
      <selection activeCell="I25" sqref="I25:S27"/>
    </sheetView>
  </sheetViews>
  <sheetFormatPr defaultColWidth="9.140625" defaultRowHeight="15"/>
  <cols>
    <col min="1" max="1" width="39.140625" style="118" bestFit="1" customWidth="1"/>
    <col min="2" max="2" width="0.7109375" style="118" customWidth="1"/>
    <col min="3" max="3" width="24.28515625" style="118" customWidth="1"/>
    <col min="4" max="4" width="0.7109375" style="118" customWidth="1"/>
    <col min="5" max="5" width="17" style="118" customWidth="1"/>
    <col min="6" max="6" width="0.7109375" style="118" customWidth="1"/>
    <col min="7" max="7" width="15.85546875" style="118" bestFit="1" customWidth="1"/>
    <col min="8" max="8" width="0.7109375" style="118" customWidth="1"/>
    <col min="9" max="9" width="9.85546875" style="118" customWidth="1"/>
    <col min="10" max="10" width="0.5703125" style="118" customWidth="1"/>
    <col min="11" max="11" width="21.28515625" style="138" customWidth="1"/>
    <col min="12" max="12" width="0.7109375" style="118" customWidth="1"/>
    <col min="13" max="13" width="21.85546875" style="118" customWidth="1"/>
    <col min="14" max="14" width="0.42578125" style="118" customWidth="1"/>
    <col min="15" max="15" width="22.140625" style="118" customWidth="1"/>
    <col min="16" max="16" width="0.42578125" style="118" customWidth="1"/>
    <col min="17" max="17" width="20.140625" style="118" bestFit="1" customWidth="1"/>
    <col min="18" max="18" width="0.5703125" style="118" customWidth="1"/>
    <col min="19" max="19" width="12.140625" style="118" customWidth="1"/>
    <col min="20" max="20" width="13.42578125" style="118" bestFit="1" customWidth="1"/>
    <col min="21" max="21" width="12.28515625" style="118" bestFit="1" customWidth="1"/>
    <col min="22" max="16384" width="9.140625" style="118"/>
  </cols>
  <sheetData>
    <row r="1" spans="1:23" ht="18.75">
      <c r="A1" s="323" t="s">
        <v>90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3" ht="18.75">
      <c r="A2" s="323" t="s">
        <v>51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</row>
    <row r="3" spans="1:23" ht="18.75">
      <c r="A3" s="323" t="str">
        <f>' سهام'!A3:W3</f>
        <v>برای ماه منتهی به 1402/02/31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</row>
    <row r="4" spans="1:23" ht="18.75">
      <c r="A4" s="326" t="s">
        <v>52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</row>
    <row r="5" spans="1:23" ht="18.75" thickBot="1">
      <c r="A5" s="10"/>
      <c r="B5" s="10"/>
      <c r="C5" s="119"/>
      <c r="D5" s="119"/>
      <c r="E5" s="119"/>
      <c r="F5" s="119"/>
      <c r="G5" s="119"/>
      <c r="H5" s="119"/>
      <c r="I5" s="119"/>
      <c r="J5" s="119"/>
      <c r="K5" s="120"/>
      <c r="L5" s="119"/>
      <c r="M5" s="119"/>
      <c r="N5" s="119"/>
      <c r="O5" s="119"/>
      <c r="P5" s="119"/>
      <c r="Q5" s="119"/>
      <c r="R5" s="119"/>
      <c r="S5" s="119"/>
    </row>
    <row r="6" spans="1:23" ht="18.75" customHeight="1" thickBot="1">
      <c r="A6" s="121"/>
      <c r="B6" s="10"/>
      <c r="C6" s="337" t="s">
        <v>11</v>
      </c>
      <c r="D6" s="337"/>
      <c r="E6" s="337"/>
      <c r="F6" s="337"/>
      <c r="G6" s="337"/>
      <c r="H6" s="337"/>
      <c r="I6" s="337"/>
      <c r="J6" s="122"/>
      <c r="K6" s="123" t="s">
        <v>208</v>
      </c>
      <c r="L6" s="124"/>
      <c r="M6" s="338" t="s">
        <v>7</v>
      </c>
      <c r="N6" s="338"/>
      <c r="O6" s="338"/>
      <c r="P6" s="219"/>
      <c r="Q6" s="327" t="s">
        <v>218</v>
      </c>
      <c r="R6" s="327"/>
      <c r="S6" s="327"/>
    </row>
    <row r="7" spans="1:23" ht="24" customHeight="1">
      <c r="A7" s="330" t="s">
        <v>8</v>
      </c>
      <c r="B7" s="125"/>
      <c r="C7" s="334" t="s">
        <v>9</v>
      </c>
      <c r="D7" s="125"/>
      <c r="E7" s="334" t="s">
        <v>10</v>
      </c>
      <c r="F7" s="125"/>
      <c r="G7" s="334" t="s">
        <v>34</v>
      </c>
      <c r="H7" s="125"/>
      <c r="I7" s="334" t="s">
        <v>88</v>
      </c>
      <c r="J7" s="330"/>
      <c r="K7" s="332" t="s">
        <v>6</v>
      </c>
      <c r="L7" s="125"/>
      <c r="M7" s="335" t="s">
        <v>36</v>
      </c>
      <c r="N7" s="11"/>
      <c r="O7" s="335" t="s">
        <v>37</v>
      </c>
      <c r="P7" s="10"/>
      <c r="Q7" s="328" t="s">
        <v>6</v>
      </c>
      <c r="R7" s="330"/>
      <c r="S7" s="324" t="s">
        <v>22</v>
      </c>
    </row>
    <row r="8" spans="1:23" ht="18.75" thickBot="1">
      <c r="A8" s="331"/>
      <c r="B8" s="125"/>
      <c r="C8" s="325"/>
      <c r="D8" s="126"/>
      <c r="E8" s="325"/>
      <c r="F8" s="126"/>
      <c r="G8" s="325"/>
      <c r="H8" s="126"/>
      <c r="I8" s="325"/>
      <c r="J8" s="330"/>
      <c r="K8" s="333"/>
      <c r="L8" s="125"/>
      <c r="M8" s="336"/>
      <c r="N8" s="10"/>
      <c r="O8" s="336"/>
      <c r="P8" s="10"/>
      <c r="Q8" s="329"/>
      <c r="R8" s="330"/>
      <c r="S8" s="325"/>
    </row>
    <row r="9" spans="1:23" s="10" customFormat="1" ht="18">
      <c r="A9" s="127" t="s">
        <v>173</v>
      </c>
      <c r="C9" s="128" t="s">
        <v>184</v>
      </c>
      <c r="E9" s="129" t="s">
        <v>113</v>
      </c>
      <c r="G9" s="128" t="s">
        <v>199</v>
      </c>
      <c r="I9" s="260">
        <v>26.5</v>
      </c>
      <c r="J9" s="131"/>
      <c r="K9" s="131">
        <v>10268000000</v>
      </c>
      <c r="L9" s="131"/>
      <c r="M9" s="130">
        <v>0</v>
      </c>
      <c r="N9" s="131">
        <v>0</v>
      </c>
      <c r="O9" s="130">
        <v>0</v>
      </c>
      <c r="P9" s="131"/>
      <c r="Q9" s="131">
        <f t="shared" ref="Q9:Q21" si="0">K9+M9-O9</f>
        <v>10268000000</v>
      </c>
      <c r="S9" s="132">
        <f>Q9/درآمدها!$J$5</f>
        <v>4.8105871927443715E-3</v>
      </c>
      <c r="T9" s="133"/>
      <c r="U9" s="133"/>
      <c r="V9" s="133"/>
      <c r="W9" s="134"/>
    </row>
    <row r="10" spans="1:23" s="10" customFormat="1" ht="18">
      <c r="A10" s="127" t="s">
        <v>202</v>
      </c>
      <c r="C10" s="128" t="s">
        <v>203</v>
      </c>
      <c r="E10" s="129" t="s">
        <v>113</v>
      </c>
      <c r="G10" s="128" t="s">
        <v>204</v>
      </c>
      <c r="I10" s="260">
        <v>26.5</v>
      </c>
      <c r="J10" s="131"/>
      <c r="K10" s="131">
        <v>71719000000</v>
      </c>
      <c r="L10" s="131"/>
      <c r="M10" s="130">
        <v>0</v>
      </c>
      <c r="N10" s="131"/>
      <c r="O10" s="130">
        <v>49939000000</v>
      </c>
      <c r="P10" s="131"/>
      <c r="Q10" s="131">
        <f t="shared" si="0"/>
        <v>21780000000</v>
      </c>
      <c r="S10" s="132">
        <f>Q10/درآمدها!$J$5</f>
        <v>1.0203991922280133E-2</v>
      </c>
      <c r="T10" s="133"/>
      <c r="U10" s="133"/>
      <c r="V10" s="133"/>
      <c r="W10" s="134"/>
    </row>
    <row r="11" spans="1:23" s="10" customFormat="1" ht="18">
      <c r="A11" s="127" t="s">
        <v>209</v>
      </c>
      <c r="C11" s="128" t="s">
        <v>211</v>
      </c>
      <c r="E11" s="129" t="s">
        <v>113</v>
      </c>
      <c r="G11" s="128" t="s">
        <v>213</v>
      </c>
      <c r="I11" s="260">
        <v>26.5</v>
      </c>
      <c r="J11" s="131"/>
      <c r="K11" s="131">
        <v>22000000000</v>
      </c>
      <c r="L11" s="131"/>
      <c r="M11" s="130">
        <v>0</v>
      </c>
      <c r="N11" s="131">
        <v>3700000000</v>
      </c>
      <c r="O11" s="130">
        <v>0</v>
      </c>
      <c r="P11" s="131"/>
      <c r="Q11" s="131">
        <f t="shared" si="0"/>
        <v>22000000000</v>
      </c>
      <c r="S11" s="132">
        <f>Q11/درآمدها!$J$5</f>
        <v>1.0307062547757711E-2</v>
      </c>
      <c r="T11" s="133"/>
      <c r="U11" s="133"/>
      <c r="V11" s="133"/>
      <c r="W11" s="134"/>
    </row>
    <row r="12" spans="1:23" s="10" customFormat="1" ht="19.5" customHeight="1">
      <c r="A12" s="127" t="s">
        <v>210</v>
      </c>
      <c r="C12" s="128" t="s">
        <v>212</v>
      </c>
      <c r="E12" s="129" t="s">
        <v>113</v>
      </c>
      <c r="G12" s="128" t="s">
        <v>214</v>
      </c>
      <c r="I12" s="130">
        <v>25</v>
      </c>
      <c r="J12" s="131"/>
      <c r="K12" s="131">
        <v>19718000000</v>
      </c>
      <c r="L12" s="131"/>
      <c r="M12" s="130">
        <v>0</v>
      </c>
      <c r="N12" s="131">
        <v>9918000000</v>
      </c>
      <c r="O12" s="130">
        <v>19718000000</v>
      </c>
      <c r="P12" s="131"/>
      <c r="Q12" s="131">
        <f t="shared" si="0"/>
        <v>0</v>
      </c>
      <c r="S12" s="132">
        <f>Q12/درآمدها!$J$5</f>
        <v>0</v>
      </c>
      <c r="T12" s="133"/>
      <c r="U12" s="134"/>
      <c r="W12" s="134"/>
    </row>
    <row r="13" spans="1:23" s="10" customFormat="1" ht="18">
      <c r="A13" s="127" t="s">
        <v>178</v>
      </c>
      <c r="C13" s="128" t="s">
        <v>185</v>
      </c>
      <c r="E13" s="129" t="s">
        <v>113</v>
      </c>
      <c r="G13" s="128" t="s">
        <v>200</v>
      </c>
      <c r="I13" s="260">
        <v>26.5</v>
      </c>
      <c r="J13" s="131"/>
      <c r="K13" s="131">
        <v>696984000000</v>
      </c>
      <c r="L13" s="131"/>
      <c r="M13" s="130">
        <v>0</v>
      </c>
      <c r="N13" s="131">
        <v>64000000000</v>
      </c>
      <c r="O13" s="130">
        <v>696984000000</v>
      </c>
      <c r="P13" s="131"/>
      <c r="Q13" s="131">
        <f t="shared" si="0"/>
        <v>0</v>
      </c>
      <c r="S13" s="132">
        <f>Q13/درآمدها!$J$5</f>
        <v>0</v>
      </c>
      <c r="T13" s="133"/>
      <c r="U13" s="134"/>
      <c r="V13" s="133"/>
      <c r="W13" s="134"/>
    </row>
    <row r="14" spans="1:23" s="10" customFormat="1" ht="21.75" customHeight="1">
      <c r="A14" s="127" t="s">
        <v>97</v>
      </c>
      <c r="C14" s="128" t="s">
        <v>98</v>
      </c>
      <c r="E14" s="129" t="s">
        <v>93</v>
      </c>
      <c r="G14" s="128" t="s">
        <v>94</v>
      </c>
      <c r="I14" s="130">
        <v>5</v>
      </c>
      <c r="J14" s="131"/>
      <c r="K14" s="131">
        <v>1482175</v>
      </c>
      <c r="L14" s="131"/>
      <c r="M14" s="130">
        <v>784504953502</v>
      </c>
      <c r="N14" s="131">
        <v>0</v>
      </c>
      <c r="O14" s="130">
        <v>784504827411</v>
      </c>
      <c r="P14" s="131"/>
      <c r="Q14" s="131">
        <f t="shared" si="0"/>
        <v>1608266</v>
      </c>
      <c r="S14" s="132">
        <f>Q14/درآمدها!$J$5</f>
        <v>7.53477193428732E-7</v>
      </c>
      <c r="T14" s="133"/>
      <c r="U14" s="134"/>
      <c r="W14" s="134"/>
    </row>
    <row r="15" spans="1:23" s="10" customFormat="1" ht="21.75" customHeight="1">
      <c r="A15" s="127" t="s">
        <v>220</v>
      </c>
      <c r="C15" s="128" t="s">
        <v>221</v>
      </c>
      <c r="E15" s="129" t="s">
        <v>113</v>
      </c>
      <c r="G15" s="128" t="s">
        <v>225</v>
      </c>
      <c r="I15" s="130">
        <v>26</v>
      </c>
      <c r="J15" s="131"/>
      <c r="K15" s="130">
        <v>0</v>
      </c>
      <c r="L15" s="131"/>
      <c r="M15" s="130">
        <v>334300000000</v>
      </c>
      <c r="N15" s="131"/>
      <c r="O15" s="130">
        <v>0</v>
      </c>
      <c r="P15" s="131"/>
      <c r="Q15" s="131">
        <f t="shared" si="0"/>
        <v>334300000000</v>
      </c>
      <c r="S15" s="132">
        <f>Q15/درآمدها!$J$5</f>
        <v>0.15662050044160922</v>
      </c>
      <c r="T15" s="133"/>
      <c r="U15" s="134"/>
      <c r="W15" s="134"/>
    </row>
    <row r="16" spans="1:23" s="10" customFormat="1" ht="18">
      <c r="A16" s="127" t="s">
        <v>112</v>
      </c>
      <c r="C16" s="128" t="s">
        <v>127</v>
      </c>
      <c r="E16" s="129" t="s">
        <v>93</v>
      </c>
      <c r="G16" s="128" t="s">
        <v>94</v>
      </c>
      <c r="I16" s="130">
        <v>5</v>
      </c>
      <c r="J16" s="131"/>
      <c r="K16" s="131">
        <v>1000821</v>
      </c>
      <c r="L16" s="131"/>
      <c r="M16" s="130">
        <v>334353004250</v>
      </c>
      <c r="N16" s="131"/>
      <c r="O16" s="130">
        <v>334300000000</v>
      </c>
      <c r="P16" s="131"/>
      <c r="Q16" s="131">
        <f t="shared" si="0"/>
        <v>54005071</v>
      </c>
      <c r="S16" s="132">
        <f>Q16/درآمدها!$J$5</f>
        <v>2.530152930423164E-5</v>
      </c>
      <c r="T16" s="133"/>
      <c r="U16" s="133"/>
      <c r="V16" s="133"/>
      <c r="W16" s="134"/>
    </row>
    <row r="17" spans="1:23" s="10" customFormat="1" ht="18">
      <c r="A17" s="127" t="s">
        <v>114</v>
      </c>
      <c r="C17" s="128" t="s">
        <v>115</v>
      </c>
      <c r="E17" s="129" t="s">
        <v>93</v>
      </c>
      <c r="G17" s="128" t="s">
        <v>94</v>
      </c>
      <c r="I17" s="130">
        <v>5</v>
      </c>
      <c r="J17" s="131"/>
      <c r="K17" s="131">
        <v>2804923</v>
      </c>
      <c r="L17" s="131"/>
      <c r="M17" s="130">
        <v>11911</v>
      </c>
      <c r="N17" s="131"/>
      <c r="O17" s="130">
        <v>0</v>
      </c>
      <c r="P17" s="131"/>
      <c r="Q17" s="131">
        <f t="shared" si="0"/>
        <v>2816834</v>
      </c>
      <c r="S17" s="132">
        <f>Q17/درآمدها!$J$5</f>
        <v>1.3196947374841157E-6</v>
      </c>
      <c r="T17" s="133"/>
      <c r="U17" s="134"/>
      <c r="V17" s="133"/>
      <c r="W17" s="134"/>
    </row>
    <row r="18" spans="1:23" s="10" customFormat="1" ht="21.75" customHeight="1">
      <c r="A18" s="127" t="s">
        <v>91</v>
      </c>
      <c r="C18" s="128" t="s">
        <v>92</v>
      </c>
      <c r="E18" s="129" t="s">
        <v>93</v>
      </c>
      <c r="G18" s="128" t="s">
        <v>94</v>
      </c>
      <c r="I18" s="130">
        <v>5</v>
      </c>
      <c r="J18" s="131"/>
      <c r="K18" s="131">
        <v>28220914566</v>
      </c>
      <c r="L18" s="131"/>
      <c r="M18" s="130">
        <v>673336160402</v>
      </c>
      <c r="N18" s="131"/>
      <c r="O18" s="130">
        <v>689366227364</v>
      </c>
      <c r="P18" s="131"/>
      <c r="Q18" s="131">
        <f t="shared" si="0"/>
        <v>12190847604</v>
      </c>
      <c r="S18" s="132">
        <f>Q18/درآمدها!$J$5</f>
        <v>5.711446762027738E-3</v>
      </c>
      <c r="T18" s="133"/>
      <c r="U18" s="133"/>
      <c r="V18" s="135"/>
      <c r="W18" s="134"/>
    </row>
    <row r="19" spans="1:23" s="10" customFormat="1" ht="21.75" customHeight="1">
      <c r="A19" s="127" t="s">
        <v>191</v>
      </c>
      <c r="C19" s="128" t="s">
        <v>192</v>
      </c>
      <c r="E19" s="129" t="s">
        <v>93</v>
      </c>
      <c r="G19" s="128" t="s">
        <v>94</v>
      </c>
      <c r="I19" s="130">
        <v>5</v>
      </c>
      <c r="J19" s="131"/>
      <c r="K19" s="131">
        <v>1273372</v>
      </c>
      <c r="L19" s="131"/>
      <c r="M19" s="130">
        <v>5195</v>
      </c>
      <c r="N19" s="131"/>
      <c r="O19" s="130">
        <v>50000</v>
      </c>
      <c r="P19" s="131"/>
      <c r="Q19" s="131">
        <f t="shared" si="0"/>
        <v>1228567</v>
      </c>
      <c r="S19" s="132">
        <f>Q19/درآمدها!$J$5</f>
        <v>5.755871324141385E-7</v>
      </c>
      <c r="T19" s="133"/>
      <c r="U19" s="133"/>
      <c r="V19" s="135"/>
      <c r="W19" s="134"/>
    </row>
    <row r="20" spans="1:23" s="10" customFormat="1" ht="21.75" customHeight="1">
      <c r="A20" s="127" t="s">
        <v>222</v>
      </c>
      <c r="C20" s="128" t="s">
        <v>223</v>
      </c>
      <c r="E20" s="129" t="s">
        <v>224</v>
      </c>
      <c r="G20" s="128" t="s">
        <v>94</v>
      </c>
      <c r="I20" s="130"/>
      <c r="J20" s="131"/>
      <c r="K20" s="131">
        <v>1064800</v>
      </c>
      <c r="L20" s="131"/>
      <c r="M20" s="130">
        <v>0</v>
      </c>
      <c r="N20" s="131"/>
      <c r="O20" s="130">
        <v>0</v>
      </c>
      <c r="P20" s="131"/>
      <c r="Q20" s="131">
        <f t="shared" si="0"/>
        <v>1064800</v>
      </c>
      <c r="S20" s="132">
        <f>Q20/درآمدها!$J$5</f>
        <v>4.988618273114732E-7</v>
      </c>
      <c r="T20" s="133"/>
      <c r="U20" s="133"/>
      <c r="V20" s="135"/>
      <c r="W20" s="134"/>
    </row>
    <row r="21" spans="1:23" s="10" customFormat="1" ht="18.75" thickBot="1">
      <c r="A21" s="127" t="s">
        <v>118</v>
      </c>
      <c r="C21" s="128" t="s">
        <v>119</v>
      </c>
      <c r="E21" s="129" t="s">
        <v>93</v>
      </c>
      <c r="G21" s="128" t="s">
        <v>94</v>
      </c>
      <c r="I21" s="130">
        <v>5</v>
      </c>
      <c r="J21" s="131"/>
      <c r="K21" s="131">
        <v>1050285</v>
      </c>
      <c r="L21" s="131"/>
      <c r="M21" s="131">
        <v>4460</v>
      </c>
      <c r="N21" s="131"/>
      <c r="O21" s="130">
        <v>0</v>
      </c>
      <c r="P21" s="131"/>
      <c r="Q21" s="131">
        <f t="shared" si="0"/>
        <v>1054745</v>
      </c>
      <c r="S21" s="132">
        <f>Q21/درآمدها!$J$5</f>
        <v>4.9415103122430491E-7</v>
      </c>
      <c r="T21" s="133"/>
      <c r="U21" s="133"/>
      <c r="V21" s="133"/>
      <c r="W21" s="134"/>
    </row>
    <row r="22" spans="1:23" s="10" customFormat="1" ht="24" customHeight="1" thickBot="1">
      <c r="A22" s="125" t="s">
        <v>2</v>
      </c>
      <c r="B22" s="125"/>
      <c r="C22" s="125"/>
      <c r="D22" s="125"/>
      <c r="E22" s="125"/>
      <c r="F22" s="125"/>
      <c r="G22" s="125"/>
      <c r="H22" s="125"/>
      <c r="I22" s="125"/>
      <c r="J22" s="197"/>
      <c r="K22" s="136">
        <f>SUM(K9:K21)</f>
        <v>848918590942</v>
      </c>
      <c r="M22" s="136">
        <f>SUM(M9:M21)</f>
        <v>2126494139720</v>
      </c>
      <c r="O22" s="136">
        <f>SUM(O9:O21)</f>
        <v>2574812104775</v>
      </c>
      <c r="Q22" s="136">
        <f>SUM(Q9:Q21)</f>
        <v>400600625887</v>
      </c>
      <c r="S22" s="137">
        <f>SUM(S9:S21)</f>
        <v>0.18768253216764527</v>
      </c>
      <c r="U22" s="133"/>
      <c r="V22" s="134"/>
    </row>
    <row r="23" spans="1:23" ht="18.75" thickTop="1">
      <c r="L23" s="10"/>
      <c r="N23" s="10"/>
      <c r="P23" s="10"/>
      <c r="R23" s="10"/>
    </row>
    <row r="24" spans="1:23" ht="18">
      <c r="L24" s="10"/>
      <c r="N24" s="10"/>
      <c r="P24" s="10"/>
      <c r="R24" s="10"/>
    </row>
    <row r="25" spans="1:23" ht="21.75">
      <c r="K25" s="133"/>
      <c r="L25" s="139"/>
      <c r="M25" s="133"/>
      <c r="N25" s="7"/>
      <c r="O25" s="133"/>
      <c r="P25" s="139"/>
      <c r="Q25" s="287"/>
    </row>
    <row r="26" spans="1:23">
      <c r="M26" s="138"/>
      <c r="O26" s="138"/>
      <c r="Q26" s="138"/>
    </row>
    <row r="27" spans="1:23">
      <c r="M27" s="138"/>
      <c r="O27" s="138"/>
      <c r="Q27" s="138"/>
    </row>
    <row r="28" spans="1:23">
      <c r="L28" s="138"/>
      <c r="M28" s="138"/>
      <c r="N28" s="138"/>
      <c r="O28" s="138"/>
      <c r="P28" s="138"/>
      <c r="Q28" s="138"/>
    </row>
    <row r="29" spans="1:23" ht="15.75">
      <c r="K29" s="250"/>
      <c r="L29" s="249"/>
      <c r="M29" s="250"/>
      <c r="N29" s="249"/>
      <c r="O29" s="250"/>
      <c r="P29" s="249"/>
      <c r="Q29" s="250"/>
    </row>
    <row r="30" spans="1:23">
      <c r="M30" s="138"/>
      <c r="O30" s="138"/>
      <c r="Q30" s="138"/>
    </row>
  </sheetData>
  <autoFilter ref="A8:S8" xr:uid="{00000000-0009-0000-0000-000004000000}">
    <sortState xmlns:xlrd2="http://schemas.microsoft.com/office/spreadsheetml/2017/richdata2" ref="A10:S11">
      <sortCondition descending="1" ref="Q8"/>
    </sortState>
  </autoFilter>
  <mergeCells count="19">
    <mergeCell ref="O7:O8"/>
    <mergeCell ref="C6:I6"/>
    <mergeCell ref="M6:O6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</mergeCells>
  <phoneticPr fontId="57" type="noConversion"/>
  <pageMargins left="0.25" right="0.25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M38"/>
  <sheetViews>
    <sheetView rightToLeft="1" view="pageBreakPreview" zoomScaleNormal="100" zoomScaleSheetLayoutView="100" workbookViewId="0">
      <selection activeCell="J12" sqref="J12"/>
    </sheetView>
  </sheetViews>
  <sheetFormatPr defaultColWidth="9.140625" defaultRowHeight="18"/>
  <cols>
    <col min="1" max="1" width="60.140625" style="22" customWidth="1"/>
    <col min="2" max="2" width="1" style="22" customWidth="1"/>
    <col min="3" max="3" width="10.85546875" style="8" bestFit="1" customWidth="1"/>
    <col min="4" max="4" width="1.140625" style="8" customWidth="1"/>
    <col min="5" max="5" width="25.28515625" style="23" bestFit="1" customWidth="1"/>
    <col min="6" max="6" width="1" style="8" customWidth="1"/>
    <col min="7" max="7" width="19.7109375" style="8" customWidth="1"/>
    <col min="8" max="8" width="0.42578125" style="8" customWidth="1"/>
    <col min="9" max="9" width="24.5703125" style="8" customWidth="1"/>
    <col min="10" max="10" width="23.5703125" style="40" bestFit="1" customWidth="1"/>
    <col min="11" max="11" width="21.140625" style="40" bestFit="1" customWidth="1"/>
    <col min="12" max="16384" width="9.140625" style="8"/>
  </cols>
  <sheetData>
    <row r="1" spans="1:13" ht="21">
      <c r="A1" s="323" t="s">
        <v>90</v>
      </c>
      <c r="B1" s="323"/>
      <c r="C1" s="323"/>
      <c r="D1" s="323"/>
      <c r="E1" s="323"/>
      <c r="F1" s="323"/>
      <c r="G1" s="323"/>
      <c r="H1" s="323"/>
      <c r="I1" s="323"/>
      <c r="J1" s="39"/>
      <c r="K1" s="39"/>
    </row>
    <row r="2" spans="1:13" ht="21">
      <c r="A2" s="323" t="s">
        <v>51</v>
      </c>
      <c r="B2" s="323"/>
      <c r="C2" s="323"/>
      <c r="D2" s="323"/>
      <c r="E2" s="323"/>
      <c r="F2" s="323"/>
      <c r="G2" s="323"/>
      <c r="H2" s="323"/>
      <c r="I2" s="323"/>
      <c r="J2" s="84"/>
      <c r="K2" s="39"/>
    </row>
    <row r="3" spans="1:13" ht="21.75" thickBot="1">
      <c r="A3" s="323" t="str">
        <f>سپرده!A3</f>
        <v>برای ماه منتهی به 1402/02/31</v>
      </c>
      <c r="B3" s="323"/>
      <c r="C3" s="323"/>
      <c r="D3" s="323"/>
      <c r="E3" s="323"/>
      <c r="F3" s="323"/>
      <c r="G3" s="323"/>
      <c r="H3" s="323"/>
      <c r="I3" s="323"/>
      <c r="J3" s="39"/>
      <c r="K3" s="39"/>
    </row>
    <row r="4" spans="1:13" ht="21.75" thickBot="1">
      <c r="A4" s="12" t="s">
        <v>27</v>
      </c>
      <c r="B4" s="19"/>
      <c r="C4" s="19"/>
      <c r="D4" s="19"/>
      <c r="E4" s="19"/>
      <c r="F4" s="19"/>
      <c r="G4" s="19"/>
      <c r="H4" s="19"/>
      <c r="I4" s="19"/>
      <c r="J4" s="85">
        <v>261931743699</v>
      </c>
      <c r="K4" s="41" t="s">
        <v>89</v>
      </c>
      <c r="M4" s="215"/>
    </row>
    <row r="5" spans="1:13" ht="21.75" customHeight="1" thickBot="1">
      <c r="A5" s="12"/>
      <c r="B5" s="12"/>
      <c r="C5" s="12"/>
      <c r="D5" s="12"/>
      <c r="E5" s="337" t="s">
        <v>218</v>
      </c>
      <c r="F5" s="337"/>
      <c r="G5" s="337"/>
      <c r="H5" s="337"/>
      <c r="I5" s="337"/>
      <c r="J5" s="85">
        <v>2134458765343</v>
      </c>
      <c r="K5" s="41" t="s">
        <v>120</v>
      </c>
    </row>
    <row r="6" spans="1:13" ht="21.75" customHeight="1" thickBot="1">
      <c r="A6" s="13" t="s">
        <v>38</v>
      </c>
      <c r="B6" s="14"/>
      <c r="C6" s="15" t="s">
        <v>39</v>
      </c>
      <c r="D6" s="11"/>
      <c r="E6" s="16" t="s">
        <v>6</v>
      </c>
      <c r="F6" s="11"/>
      <c r="G6" s="15" t="s">
        <v>19</v>
      </c>
      <c r="H6" s="11"/>
      <c r="I6" s="15" t="s">
        <v>87</v>
      </c>
      <c r="J6" s="288"/>
      <c r="K6" s="195"/>
    </row>
    <row r="7" spans="1:13" ht="21" customHeight="1">
      <c r="A7" s="17" t="s">
        <v>47</v>
      </c>
      <c r="B7" s="17"/>
      <c r="C7" s="18" t="s">
        <v>53</v>
      </c>
      <c r="D7" s="19"/>
      <c r="E7" s="36">
        <f>'درآمد سرمایه گذاری در سهام '!S12</f>
        <v>0</v>
      </c>
      <c r="F7" s="19"/>
      <c r="G7" s="222">
        <f>E7/$E$11*100</f>
        <v>0</v>
      </c>
      <c r="H7" s="20"/>
      <c r="I7" s="35">
        <f>E7/$J$5</f>
        <v>0</v>
      </c>
      <c r="J7" s="199"/>
      <c r="K7" s="199"/>
      <c r="L7" s="199"/>
    </row>
    <row r="8" spans="1:13" ht="18.75" customHeight="1">
      <c r="A8" s="17" t="s">
        <v>48</v>
      </c>
      <c r="B8" s="17"/>
      <c r="C8" s="18" t="s">
        <v>54</v>
      </c>
      <c r="D8" s="19"/>
      <c r="E8" s="212">
        <f>'درآمد سرمایه گذاری در اوراق بها'!Q16</f>
        <v>112504644620</v>
      </c>
      <c r="F8" s="19"/>
      <c r="G8" s="222">
        <f t="shared" ref="G8:G10" si="0">E8/$E$11*100</f>
        <v>42.961517451884369</v>
      </c>
      <c r="H8" s="20"/>
      <c r="I8" s="35">
        <f t="shared" ref="I8:I10" si="1">E8/$J$5</f>
        <v>5.2708745864163319E-2</v>
      </c>
      <c r="J8" s="199"/>
      <c r="K8" s="199"/>
      <c r="L8" s="199"/>
    </row>
    <row r="9" spans="1:13" ht="18.75" customHeight="1">
      <c r="A9" s="17" t="s">
        <v>49</v>
      </c>
      <c r="B9" s="17"/>
      <c r="C9" s="18" t="s">
        <v>55</v>
      </c>
      <c r="D9" s="19"/>
      <c r="E9" s="212">
        <f>'درآمد سپرده بانکی'!I46</f>
        <v>149365767546</v>
      </c>
      <c r="F9" s="19"/>
      <c r="G9" s="222">
        <f t="shared" si="0"/>
        <v>57.037467660253668</v>
      </c>
      <c r="H9" s="20"/>
      <c r="I9" s="35">
        <f t="shared" si="1"/>
        <v>6.9978286754111857E-2</v>
      </c>
      <c r="J9" s="199"/>
      <c r="K9" s="133"/>
      <c r="L9" s="199"/>
    </row>
    <row r="10" spans="1:13" ht="19.5" customHeight="1" thickBot="1">
      <c r="A10" s="17" t="s">
        <v>32</v>
      </c>
      <c r="B10" s="17"/>
      <c r="C10" s="18" t="s">
        <v>56</v>
      </c>
      <c r="D10" s="19"/>
      <c r="E10" s="213">
        <f>'سایر درآمدها'!E10</f>
        <v>2657718</v>
      </c>
      <c r="F10" s="19"/>
      <c r="G10" s="222">
        <f t="shared" si="0"/>
        <v>1.0148878619620069E-3</v>
      </c>
      <c r="H10" s="20"/>
      <c r="I10" s="35">
        <f t="shared" si="1"/>
        <v>1.2451484391046149E-6</v>
      </c>
      <c r="J10" s="199"/>
      <c r="K10" s="199"/>
      <c r="L10" s="199"/>
    </row>
    <row r="11" spans="1:13" ht="19.5" customHeight="1" thickBot="1">
      <c r="A11" s="17" t="s">
        <v>2</v>
      </c>
      <c r="B11" s="21"/>
      <c r="C11" s="10"/>
      <c r="D11" s="10"/>
      <c r="E11" s="74">
        <f>SUM(E7:E10)</f>
        <v>261873069884</v>
      </c>
      <c r="F11" s="10"/>
      <c r="G11" s="217">
        <f>SUM(G7:G10)</f>
        <v>99.999999999999986</v>
      </c>
      <c r="H11" s="20"/>
      <c r="I11" s="37">
        <f>SUM(I7:I10)</f>
        <v>0.12268827776671429</v>
      </c>
      <c r="J11" s="199"/>
      <c r="K11" s="199"/>
      <c r="L11" s="199"/>
    </row>
    <row r="12" spans="1:13" ht="18.75" customHeight="1" thickTop="1">
      <c r="J12" s="199"/>
      <c r="K12" s="208"/>
      <c r="L12" s="199"/>
    </row>
    <row r="13" spans="1:13" ht="18" customHeight="1">
      <c r="E13" s="83"/>
      <c r="F13" s="83"/>
      <c r="G13" s="83"/>
      <c r="I13" s="154"/>
      <c r="J13" s="199"/>
      <c r="K13" s="199"/>
      <c r="L13" s="199"/>
    </row>
    <row r="14" spans="1:13" ht="18" customHeight="1">
      <c r="E14" s="83"/>
      <c r="F14" s="83"/>
      <c r="G14" s="83"/>
      <c r="J14" s="199"/>
      <c r="K14" s="199"/>
      <c r="L14" s="199"/>
    </row>
    <row r="15" spans="1:13" ht="18" customHeight="1">
      <c r="E15" s="207"/>
      <c r="F15" s="83"/>
      <c r="G15" s="83"/>
      <c r="H15" s="92"/>
      <c r="J15" s="8"/>
      <c r="K15" s="199"/>
      <c r="L15" s="199"/>
      <c r="M15" s="199"/>
    </row>
    <row r="16" spans="1:13" ht="18" customHeight="1">
      <c r="E16" s="206"/>
      <c r="F16" s="83"/>
      <c r="G16" s="83"/>
      <c r="J16" s="87"/>
      <c r="K16" s="87"/>
    </row>
    <row r="17" spans="3:11" ht="17.45" customHeight="1">
      <c r="E17" s="83"/>
      <c r="F17" s="83"/>
      <c r="G17" s="83"/>
      <c r="J17" s="87"/>
      <c r="K17" s="87"/>
    </row>
    <row r="18" spans="3:11" ht="17.45" customHeight="1">
      <c r="E18" s="83"/>
      <c r="F18" s="83"/>
      <c r="G18" s="83"/>
    </row>
    <row r="19" spans="3:11" ht="17.45" customHeight="1">
      <c r="E19" s="83"/>
    </row>
    <row r="20" spans="3:11">
      <c r="C20" s="208"/>
      <c r="E20" s="208"/>
      <c r="G20" s="208"/>
      <c r="J20" s="208"/>
      <c r="K20" s="209"/>
    </row>
    <row r="21" spans="3:11">
      <c r="C21" s="207"/>
      <c r="G21" s="208"/>
      <c r="J21" s="208"/>
      <c r="K21" s="209"/>
    </row>
    <row r="22" spans="3:11">
      <c r="G22" s="208"/>
    </row>
    <row r="23" spans="3:11">
      <c r="G23" s="207"/>
    </row>
    <row r="27" spans="3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65"/>
  <sheetViews>
    <sheetView rightToLeft="1" view="pageBreakPreview" topLeftCell="A40" zoomScale="90" zoomScaleNormal="100" zoomScaleSheetLayoutView="90" workbookViewId="0">
      <selection activeCell="R7" sqref="R7:V45"/>
    </sheetView>
  </sheetViews>
  <sheetFormatPr defaultColWidth="9.140625" defaultRowHeight="30.75" customHeight="1"/>
  <cols>
    <col min="1" max="1" width="50.85546875" style="10" customWidth="1"/>
    <col min="2" max="2" width="0.85546875" style="10" customWidth="1"/>
    <col min="3" max="3" width="14" style="10" bestFit="1" customWidth="1"/>
    <col min="4" max="4" width="1.28515625" style="10" customWidth="1"/>
    <col min="5" max="5" width="12.42578125" style="10" customWidth="1"/>
    <col min="6" max="6" width="1" style="10" customWidth="1"/>
    <col min="7" max="7" width="25" style="152" bestFit="1" customWidth="1"/>
    <col min="8" max="8" width="0.85546875" style="152" customWidth="1"/>
    <col min="9" max="9" width="25" style="152" bestFit="1" customWidth="1"/>
    <col min="10" max="10" width="0.7109375" style="152" customWidth="1"/>
    <col min="11" max="11" width="23.140625" style="152" bestFit="1" customWidth="1"/>
    <col min="12" max="12" width="0.7109375" style="152" customWidth="1"/>
    <col min="13" max="13" width="24.42578125" style="152" bestFit="1" customWidth="1"/>
    <col min="14" max="14" width="0.5703125" style="152" customWidth="1"/>
    <col min="15" max="15" width="18.140625" style="152" bestFit="1" customWidth="1"/>
    <col min="16" max="16" width="0.5703125" style="152" customWidth="1"/>
    <col min="17" max="17" width="24.42578125" style="152" bestFit="1" customWidth="1"/>
    <col min="18" max="18" width="8.42578125" style="152" bestFit="1" customWidth="1"/>
    <col min="19" max="20" width="16.5703125" style="10" bestFit="1" customWidth="1"/>
    <col min="21" max="21" width="20.85546875" style="10" bestFit="1" customWidth="1"/>
    <col min="22" max="22" width="21.140625" style="10" bestFit="1" customWidth="1"/>
    <col min="23" max="23" width="16.5703125" style="10" bestFit="1" customWidth="1"/>
    <col min="24" max="24" width="14.5703125" style="10" bestFit="1" customWidth="1"/>
    <col min="25" max="25" width="9.5703125" style="10" bestFit="1" customWidth="1"/>
    <col min="26" max="26" width="15.42578125" style="10" bestFit="1" customWidth="1"/>
    <col min="27" max="16384" width="9.140625" style="10"/>
  </cols>
  <sheetData>
    <row r="1" spans="1:24" ht="30.75" customHeight="1">
      <c r="A1" s="312" t="s">
        <v>90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106"/>
    </row>
    <row r="2" spans="1:24" ht="30.75" customHeight="1">
      <c r="A2" s="312" t="s">
        <v>57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106"/>
    </row>
    <row r="3" spans="1:24" ht="30.75" customHeight="1">
      <c r="A3" s="312" t="str">
        <f>' سهام'!A3:W3</f>
        <v>برای ماه منتهی به 1402/02/31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106"/>
    </row>
    <row r="4" spans="1:24" ht="30.75" customHeight="1">
      <c r="A4" s="319" t="s">
        <v>65</v>
      </c>
      <c r="B4" s="319"/>
      <c r="C4" s="319"/>
      <c r="D4" s="319"/>
      <c r="E4" s="319"/>
      <c r="F4" s="319"/>
      <c r="G4" s="319"/>
      <c r="H4" s="141"/>
      <c r="I4" s="142"/>
      <c r="J4" s="142"/>
      <c r="K4" s="142"/>
      <c r="L4" s="142"/>
      <c r="M4" s="142"/>
      <c r="N4" s="142"/>
      <c r="O4" s="139"/>
      <c r="P4" s="142"/>
      <c r="Q4" s="142"/>
      <c r="R4" s="106"/>
    </row>
    <row r="5" spans="1:24" ht="30.75" customHeight="1" thickBot="1">
      <c r="A5" s="143"/>
      <c r="B5" s="339"/>
      <c r="C5" s="339"/>
      <c r="D5" s="339"/>
      <c r="E5" s="339"/>
      <c r="F5" s="144"/>
      <c r="G5" s="340" t="s">
        <v>226</v>
      </c>
      <c r="H5" s="340"/>
      <c r="I5" s="340"/>
      <c r="J5" s="340"/>
      <c r="K5" s="340"/>
      <c r="L5" s="142"/>
      <c r="M5" s="340" t="s">
        <v>227</v>
      </c>
      <c r="N5" s="340"/>
      <c r="O5" s="340"/>
      <c r="P5" s="340"/>
      <c r="Q5" s="340"/>
      <c r="R5" s="106"/>
    </row>
    <row r="6" spans="1:24" ht="42" customHeight="1" thickBot="1">
      <c r="A6" s="38" t="s">
        <v>38</v>
      </c>
      <c r="B6" s="145"/>
      <c r="C6" s="146" t="s">
        <v>23</v>
      </c>
      <c r="D6" s="145"/>
      <c r="E6" s="146" t="s">
        <v>35</v>
      </c>
      <c r="F6" s="145"/>
      <c r="G6" s="147" t="s">
        <v>58</v>
      </c>
      <c r="H6" s="148"/>
      <c r="I6" s="147" t="s">
        <v>40</v>
      </c>
      <c r="J6" s="148"/>
      <c r="K6" s="147" t="s">
        <v>41</v>
      </c>
      <c r="L6" s="142"/>
      <c r="M6" s="147" t="s">
        <v>58</v>
      </c>
      <c r="N6" s="148"/>
      <c r="O6" s="147" t="s">
        <v>40</v>
      </c>
      <c r="P6" s="148"/>
      <c r="Q6" s="147" t="s">
        <v>41</v>
      </c>
      <c r="R6" s="106"/>
      <c r="S6" s="151"/>
      <c r="T6" s="244"/>
      <c r="U6" s="134"/>
    </row>
    <row r="7" spans="1:24" s="7" customFormat="1" ht="30.75" customHeight="1">
      <c r="A7" s="129" t="s">
        <v>125</v>
      </c>
      <c r="B7" s="149"/>
      <c r="C7" s="150" t="s">
        <v>94</v>
      </c>
      <c r="E7" s="210">
        <v>0.2</v>
      </c>
      <c r="G7" s="139">
        <v>0</v>
      </c>
      <c r="H7" s="139"/>
      <c r="I7" s="139">
        <v>0</v>
      </c>
      <c r="J7" s="139"/>
      <c r="K7" s="139">
        <f>G7+I7</f>
        <v>0</v>
      </c>
      <c r="L7" s="139"/>
      <c r="M7" s="139">
        <v>527242685.36170214</v>
      </c>
      <c r="N7" s="139"/>
      <c r="O7" s="139">
        <v>0</v>
      </c>
      <c r="P7" s="139"/>
      <c r="Q7" s="139">
        <f>M7+O7</f>
        <v>527242685.36170214</v>
      </c>
      <c r="R7" s="257"/>
      <c r="S7" s="244"/>
      <c r="T7" s="244"/>
      <c r="U7" s="262"/>
      <c r="V7" s="244"/>
      <c r="W7" s="134"/>
      <c r="X7" s="10"/>
    </row>
    <row r="8" spans="1:24" s="7" customFormat="1" ht="30.75" customHeight="1">
      <c r="A8" s="129" t="s">
        <v>145</v>
      </c>
      <c r="B8" s="149"/>
      <c r="C8" s="150" t="s">
        <v>94</v>
      </c>
      <c r="E8" s="210">
        <v>0.2</v>
      </c>
      <c r="G8" s="139">
        <v>0</v>
      </c>
      <c r="H8" s="139"/>
      <c r="I8" s="139">
        <v>0</v>
      </c>
      <c r="J8" s="139"/>
      <c r="K8" s="139">
        <f t="shared" ref="K8:K49" si="0">G8+I8</f>
        <v>0</v>
      </c>
      <c r="L8" s="139"/>
      <c r="M8" s="139">
        <v>136072596.25531915</v>
      </c>
      <c r="N8" s="139"/>
      <c r="O8" s="139">
        <v>0</v>
      </c>
      <c r="P8" s="139"/>
      <c r="Q8" s="139">
        <f t="shared" ref="Q8:Q48" si="1">M8+O8</f>
        <v>136072596.25531915</v>
      </c>
      <c r="R8" s="257"/>
      <c r="S8" s="244"/>
      <c r="T8" s="244"/>
      <c r="U8" s="262"/>
      <c r="V8" s="244"/>
      <c r="W8" s="134"/>
      <c r="X8" s="10"/>
    </row>
    <row r="9" spans="1:24" s="7" customFormat="1" ht="30.75" customHeight="1">
      <c r="A9" s="129" t="s">
        <v>146</v>
      </c>
      <c r="B9" s="149"/>
      <c r="C9" s="150" t="s">
        <v>94</v>
      </c>
      <c r="E9" s="210">
        <v>0.2</v>
      </c>
      <c r="G9" s="139">
        <v>0</v>
      </c>
      <c r="H9" s="139"/>
      <c r="I9" s="139">
        <v>0</v>
      </c>
      <c r="J9" s="139"/>
      <c r="K9" s="139">
        <f t="shared" si="0"/>
        <v>0</v>
      </c>
      <c r="L9" s="139"/>
      <c r="M9" s="139">
        <v>118421260.08510639</v>
      </c>
      <c r="N9" s="139"/>
      <c r="O9" s="139">
        <v>0</v>
      </c>
      <c r="P9" s="139"/>
      <c r="Q9" s="139">
        <f t="shared" si="1"/>
        <v>118421260.08510639</v>
      </c>
      <c r="R9" s="257"/>
      <c r="S9" s="244"/>
      <c r="T9" s="244"/>
      <c r="U9" s="262"/>
      <c r="V9" s="244"/>
      <c r="W9" s="134"/>
      <c r="X9" s="10"/>
    </row>
    <row r="10" spans="1:24" s="7" customFormat="1" ht="30.75" customHeight="1">
      <c r="A10" s="129" t="s">
        <v>147</v>
      </c>
      <c r="B10" s="149"/>
      <c r="C10" s="150" t="s">
        <v>94</v>
      </c>
      <c r="E10" s="210">
        <v>0.2</v>
      </c>
      <c r="G10" s="139">
        <v>0</v>
      </c>
      <c r="H10" s="139"/>
      <c r="I10" s="139">
        <v>0</v>
      </c>
      <c r="J10" s="139"/>
      <c r="K10" s="139">
        <f t="shared" si="0"/>
        <v>0</v>
      </c>
      <c r="L10" s="139"/>
      <c r="M10" s="139">
        <v>464424653.10638297</v>
      </c>
      <c r="N10" s="139"/>
      <c r="O10" s="139">
        <v>0</v>
      </c>
      <c r="P10" s="139"/>
      <c r="Q10" s="139">
        <f t="shared" si="1"/>
        <v>464424653.10638297</v>
      </c>
      <c r="R10" s="257"/>
      <c r="S10" s="244"/>
      <c r="T10" s="244"/>
      <c r="U10" s="262"/>
      <c r="V10" s="244"/>
      <c r="W10" s="134"/>
      <c r="X10" s="10"/>
    </row>
    <row r="11" spans="1:24" s="7" customFormat="1" ht="30.75" customHeight="1">
      <c r="A11" s="129" t="s">
        <v>148</v>
      </c>
      <c r="B11" s="149"/>
      <c r="C11" s="150" t="s">
        <v>94</v>
      </c>
      <c r="E11" s="210">
        <v>0.2</v>
      </c>
      <c r="G11" s="139">
        <v>0</v>
      </c>
      <c r="H11" s="139"/>
      <c r="I11" s="139">
        <v>0</v>
      </c>
      <c r="J11" s="139"/>
      <c r="K11" s="139">
        <f t="shared" si="0"/>
        <v>0</v>
      </c>
      <c r="L11" s="139"/>
      <c r="M11" s="139">
        <v>493150680.76595747</v>
      </c>
      <c r="N11" s="139"/>
      <c r="O11" s="139">
        <v>0</v>
      </c>
      <c r="P11" s="139"/>
      <c r="Q11" s="139">
        <f t="shared" si="1"/>
        <v>493150680.76595747</v>
      </c>
      <c r="R11" s="257"/>
      <c r="S11" s="244"/>
      <c r="T11" s="244"/>
      <c r="U11" s="262"/>
      <c r="V11" s="244"/>
      <c r="W11" s="134"/>
      <c r="X11" s="10"/>
    </row>
    <row r="12" spans="1:24" s="7" customFormat="1" ht="30.75" customHeight="1">
      <c r="A12" s="129" t="s">
        <v>149</v>
      </c>
      <c r="B12" s="149"/>
      <c r="C12" s="150" t="s">
        <v>94</v>
      </c>
      <c r="E12" s="210">
        <v>0.2</v>
      </c>
      <c r="G12" s="139">
        <v>0</v>
      </c>
      <c r="H12" s="139"/>
      <c r="I12" s="139">
        <v>0</v>
      </c>
      <c r="J12" s="139"/>
      <c r="K12" s="139">
        <f t="shared" si="0"/>
        <v>0</v>
      </c>
      <c r="L12" s="139"/>
      <c r="M12" s="139">
        <v>1406958905.8723404</v>
      </c>
      <c r="N12" s="139"/>
      <c r="O12" s="139">
        <v>0</v>
      </c>
      <c r="P12" s="139"/>
      <c r="Q12" s="139">
        <f t="shared" si="1"/>
        <v>1406958905.8723404</v>
      </c>
      <c r="R12" s="257"/>
      <c r="S12" s="244"/>
      <c r="T12" s="244"/>
      <c r="U12" s="262"/>
      <c r="V12" s="244"/>
      <c r="W12" s="134"/>
      <c r="X12" s="10"/>
    </row>
    <row r="13" spans="1:24" s="7" customFormat="1" ht="30.75" customHeight="1">
      <c r="A13" s="129" t="s">
        <v>150</v>
      </c>
      <c r="B13" s="149"/>
      <c r="C13" s="150" t="s">
        <v>94</v>
      </c>
      <c r="E13" s="210">
        <v>0.2</v>
      </c>
      <c r="G13" s="139">
        <v>0</v>
      </c>
      <c r="H13" s="139"/>
      <c r="I13" s="139">
        <v>0</v>
      </c>
      <c r="J13" s="139"/>
      <c r="K13" s="139">
        <f t="shared" si="0"/>
        <v>0</v>
      </c>
      <c r="L13" s="139"/>
      <c r="M13" s="139">
        <v>320547945.44680852</v>
      </c>
      <c r="N13" s="139"/>
      <c r="O13" s="139">
        <v>0</v>
      </c>
      <c r="P13" s="139"/>
      <c r="Q13" s="139">
        <f t="shared" si="1"/>
        <v>320547945.44680852</v>
      </c>
      <c r="R13" s="257"/>
      <c r="S13" s="244"/>
      <c r="T13" s="244"/>
      <c r="U13" s="262"/>
      <c r="V13" s="244"/>
      <c r="W13" s="134"/>
      <c r="X13" s="10"/>
    </row>
    <row r="14" spans="1:24" s="7" customFormat="1" ht="30.75" customHeight="1">
      <c r="A14" s="129" t="s">
        <v>151</v>
      </c>
      <c r="B14" s="149"/>
      <c r="C14" s="150" t="s">
        <v>94</v>
      </c>
      <c r="E14" s="210">
        <v>0.2</v>
      </c>
      <c r="G14" s="139">
        <v>0</v>
      </c>
      <c r="H14" s="139"/>
      <c r="I14" s="139">
        <v>0</v>
      </c>
      <c r="J14" s="139"/>
      <c r="K14" s="139">
        <f t="shared" si="0"/>
        <v>0</v>
      </c>
      <c r="L14" s="139"/>
      <c r="M14" s="139">
        <v>138082191.31914893</v>
      </c>
      <c r="N14" s="139"/>
      <c r="O14" s="139">
        <v>0</v>
      </c>
      <c r="P14" s="139"/>
      <c r="Q14" s="139">
        <f t="shared" si="1"/>
        <v>138082191.31914893</v>
      </c>
      <c r="R14" s="257"/>
      <c r="S14" s="244"/>
      <c r="T14" s="244"/>
      <c r="U14" s="262"/>
      <c r="V14" s="244"/>
      <c r="W14" s="134"/>
      <c r="X14" s="10"/>
    </row>
    <row r="15" spans="1:24" s="7" customFormat="1" ht="30.75" customHeight="1">
      <c r="A15" s="129" t="s">
        <v>152</v>
      </c>
      <c r="B15" s="149"/>
      <c r="C15" s="150" t="s">
        <v>94</v>
      </c>
      <c r="E15" s="210">
        <v>0.2</v>
      </c>
      <c r="G15" s="139">
        <v>0</v>
      </c>
      <c r="H15" s="139"/>
      <c r="I15" s="139">
        <v>0</v>
      </c>
      <c r="J15" s="139"/>
      <c r="K15" s="139">
        <f t="shared" si="0"/>
        <v>0</v>
      </c>
      <c r="L15" s="139"/>
      <c r="M15" s="139">
        <v>439452737.61702126</v>
      </c>
      <c r="N15" s="139"/>
      <c r="O15" s="139">
        <v>0</v>
      </c>
      <c r="P15" s="139"/>
      <c r="Q15" s="139">
        <f t="shared" si="1"/>
        <v>439452737.61702126</v>
      </c>
      <c r="R15" s="257"/>
      <c r="S15" s="244"/>
      <c r="T15" s="244"/>
      <c r="U15" s="262"/>
      <c r="V15" s="244"/>
      <c r="W15" s="134"/>
      <c r="X15" s="10"/>
    </row>
    <row r="16" spans="1:24" s="7" customFormat="1" ht="30.75" customHeight="1">
      <c r="A16" s="129" t="s">
        <v>153</v>
      </c>
      <c r="B16" s="149"/>
      <c r="C16" s="150" t="s">
        <v>94</v>
      </c>
      <c r="E16" s="210">
        <v>0.2</v>
      </c>
      <c r="G16" s="139">
        <v>0</v>
      </c>
      <c r="H16" s="139"/>
      <c r="I16" s="139">
        <v>0</v>
      </c>
      <c r="J16" s="139"/>
      <c r="K16" s="139">
        <f t="shared" si="0"/>
        <v>0</v>
      </c>
      <c r="L16" s="139"/>
      <c r="M16" s="139">
        <v>229957464.25531915</v>
      </c>
      <c r="N16" s="139"/>
      <c r="O16" s="139">
        <v>0</v>
      </c>
      <c r="P16" s="139"/>
      <c r="Q16" s="139">
        <f t="shared" si="1"/>
        <v>229957464.25531915</v>
      </c>
      <c r="R16" s="257"/>
      <c r="S16" s="244"/>
      <c r="T16" s="244"/>
      <c r="U16" s="262"/>
      <c r="V16" s="244"/>
      <c r="W16" s="134"/>
      <c r="X16" s="10"/>
    </row>
    <row r="17" spans="1:26" s="7" customFormat="1" ht="30.75" customHeight="1">
      <c r="A17" s="129" t="s">
        <v>154</v>
      </c>
      <c r="B17" s="149"/>
      <c r="C17" s="150" t="s">
        <v>94</v>
      </c>
      <c r="E17" s="210">
        <v>0.2</v>
      </c>
      <c r="G17" s="139">
        <v>0</v>
      </c>
      <c r="H17" s="139"/>
      <c r="I17" s="139">
        <v>0</v>
      </c>
      <c r="J17" s="139"/>
      <c r="K17" s="139">
        <f t="shared" si="0"/>
        <v>0</v>
      </c>
      <c r="L17" s="139"/>
      <c r="M17" s="139">
        <v>244699398.75</v>
      </c>
      <c r="N17" s="139"/>
      <c r="O17" s="139">
        <v>0</v>
      </c>
      <c r="P17" s="139"/>
      <c r="Q17" s="139">
        <f t="shared" si="1"/>
        <v>244699398.75</v>
      </c>
      <c r="R17" s="139"/>
      <c r="S17" s="244"/>
      <c r="T17" s="244"/>
      <c r="U17" s="262"/>
      <c r="V17" s="244"/>
      <c r="W17" s="134"/>
      <c r="X17" s="134"/>
    </row>
    <row r="18" spans="1:26" s="7" customFormat="1" ht="30.75" customHeight="1">
      <c r="A18" s="129" t="s">
        <v>170</v>
      </c>
      <c r="B18" s="149"/>
      <c r="C18" s="150" t="s">
        <v>94</v>
      </c>
      <c r="E18" s="210">
        <v>0.2</v>
      </c>
      <c r="G18" s="139">
        <v>0</v>
      </c>
      <c r="H18" s="139"/>
      <c r="I18" s="139">
        <v>0</v>
      </c>
      <c r="J18" s="139"/>
      <c r="K18" s="139">
        <f t="shared" si="0"/>
        <v>0</v>
      </c>
      <c r="L18" s="139"/>
      <c r="M18" s="139">
        <v>9836643944.7692299</v>
      </c>
      <c r="N18" s="139"/>
      <c r="O18" s="139">
        <v>0</v>
      </c>
      <c r="P18" s="139"/>
      <c r="Q18" s="139">
        <f t="shared" si="1"/>
        <v>9836643944.7692299</v>
      </c>
      <c r="R18" s="139"/>
      <c r="S18" s="244"/>
      <c r="T18" s="244"/>
      <c r="U18" s="262"/>
      <c r="V18" s="244"/>
      <c r="W18" s="134"/>
      <c r="X18" s="134"/>
    </row>
    <row r="19" spans="1:26" s="7" customFormat="1" ht="30.75" customHeight="1">
      <c r="A19" s="129" t="s">
        <v>228</v>
      </c>
      <c r="B19" s="149"/>
      <c r="C19" s="150" t="s">
        <v>94</v>
      </c>
      <c r="E19" s="210">
        <v>0.2</v>
      </c>
      <c r="G19" s="139">
        <v>4121506851.9230771</v>
      </c>
      <c r="H19" s="139"/>
      <c r="I19" s="139">
        <v>-21128239</v>
      </c>
      <c r="J19" s="139"/>
      <c r="K19" s="139">
        <f t="shared" si="0"/>
        <v>4100378612.9230771</v>
      </c>
      <c r="L19" s="139"/>
      <c r="M19" s="139">
        <v>4121506851.9230771</v>
      </c>
      <c r="N19" s="139"/>
      <c r="O19" s="139">
        <v>-21128239</v>
      </c>
      <c r="P19" s="139"/>
      <c r="Q19" s="139">
        <f t="shared" si="1"/>
        <v>4100378612.9230771</v>
      </c>
      <c r="R19" s="139"/>
      <c r="S19" s="244"/>
      <c r="T19" s="244"/>
      <c r="U19" s="262"/>
      <c r="V19" s="244"/>
      <c r="W19" s="134"/>
      <c r="X19" s="134"/>
    </row>
    <row r="20" spans="1:26" s="7" customFormat="1" ht="30.75" customHeight="1">
      <c r="A20" s="129" t="s">
        <v>112</v>
      </c>
      <c r="B20" s="149"/>
      <c r="C20" s="150" t="s">
        <v>94</v>
      </c>
      <c r="E20" s="210">
        <v>0.05</v>
      </c>
      <c r="G20" s="139">
        <v>1831785073.0769229</v>
      </c>
      <c r="H20" s="139"/>
      <c r="I20" s="139">
        <v>0</v>
      </c>
      <c r="J20" s="139"/>
      <c r="K20" s="139">
        <f t="shared" si="0"/>
        <v>1831785073.0769229</v>
      </c>
      <c r="L20" s="139"/>
      <c r="M20" s="151">
        <v>7591253435.4725876</v>
      </c>
      <c r="N20" s="139"/>
      <c r="O20" s="139">
        <v>0</v>
      </c>
      <c r="P20" s="139"/>
      <c r="Q20" s="139">
        <f t="shared" si="1"/>
        <v>7591253435.4725876</v>
      </c>
      <c r="R20" s="139"/>
      <c r="S20" s="151"/>
      <c r="T20" s="251"/>
      <c r="U20" s="151"/>
      <c r="V20" s="151"/>
      <c r="W20" s="151"/>
      <c r="X20" s="134"/>
      <c r="Y20" s="251"/>
      <c r="Z20" s="151"/>
    </row>
    <row r="21" spans="1:26" s="7" customFormat="1" ht="30.75" customHeight="1">
      <c r="A21" s="129" t="s">
        <v>172</v>
      </c>
      <c r="B21" s="149"/>
      <c r="C21" s="150" t="s">
        <v>94</v>
      </c>
      <c r="E21" s="210">
        <v>0.2</v>
      </c>
      <c r="G21" s="139">
        <v>0</v>
      </c>
      <c r="H21" s="139"/>
      <c r="I21" s="139">
        <v>0</v>
      </c>
      <c r="J21" s="139"/>
      <c r="K21" s="139">
        <f t="shared" si="0"/>
        <v>0</v>
      </c>
      <c r="L21" s="139"/>
      <c r="M21" s="151">
        <v>462575342.71698111</v>
      </c>
      <c r="N21" s="139"/>
      <c r="O21" s="139">
        <v>0</v>
      </c>
      <c r="P21" s="139"/>
      <c r="Q21" s="139">
        <f t="shared" si="1"/>
        <v>462575342.71698111</v>
      </c>
      <c r="R21" s="277"/>
      <c r="S21" s="278"/>
      <c r="T21" s="279"/>
      <c r="U21" s="279"/>
      <c r="V21" s="278"/>
      <c r="W21" s="151"/>
      <c r="X21" s="134"/>
      <c r="Y21" s="251"/>
      <c r="Z21" s="151"/>
    </row>
    <row r="22" spans="1:26" s="7" customFormat="1" ht="30.75" customHeight="1">
      <c r="A22" s="129" t="s">
        <v>173</v>
      </c>
      <c r="B22" s="149"/>
      <c r="C22" s="150" t="s">
        <v>94</v>
      </c>
      <c r="E22" s="210">
        <v>0.2</v>
      </c>
      <c r="G22" s="139">
        <v>156973807.6981132</v>
      </c>
      <c r="H22" s="139"/>
      <c r="I22" s="139">
        <v>-46251</v>
      </c>
      <c r="J22" s="139"/>
      <c r="K22" s="139">
        <f t="shared" si="0"/>
        <v>156927556.6981132</v>
      </c>
      <c r="L22" s="139"/>
      <c r="M22" s="151">
        <v>707410844.83018863</v>
      </c>
      <c r="N22" s="139"/>
      <c r="O22" s="139">
        <v>-1272452</v>
      </c>
      <c r="P22" s="139"/>
      <c r="Q22" s="139">
        <f t="shared" si="1"/>
        <v>706138392.83018863</v>
      </c>
      <c r="S22" s="151"/>
      <c r="T22" s="244"/>
      <c r="U22" s="244"/>
      <c r="V22" s="151"/>
      <c r="W22" s="151"/>
      <c r="X22" s="134"/>
      <c r="Y22" s="251"/>
      <c r="Z22" s="151"/>
    </row>
    <row r="23" spans="1:26" s="7" customFormat="1" ht="30.75" customHeight="1">
      <c r="A23" s="129" t="s">
        <v>202</v>
      </c>
      <c r="B23" s="149"/>
      <c r="C23" s="150" t="s">
        <v>94</v>
      </c>
      <c r="E23" s="210">
        <v>0.2</v>
      </c>
      <c r="G23" s="139">
        <v>1071789040.5283018</v>
      </c>
      <c r="H23" s="139"/>
      <c r="I23" s="139">
        <v>0</v>
      </c>
      <c r="J23" s="139"/>
      <c r="K23" s="139">
        <f t="shared" si="0"/>
        <v>1071789040.5283018</v>
      </c>
      <c r="L23" s="139"/>
      <c r="M23" s="151">
        <v>2238942081.7358489</v>
      </c>
      <c r="N23" s="139"/>
      <c r="O23" s="139">
        <v>-1216065</v>
      </c>
      <c r="P23" s="139"/>
      <c r="Q23" s="139">
        <f t="shared" si="1"/>
        <v>2237726016.7358489</v>
      </c>
      <c r="S23" s="151"/>
      <c r="T23" s="244"/>
      <c r="U23" s="244"/>
      <c r="V23" s="151"/>
      <c r="W23" s="151"/>
      <c r="X23" s="134"/>
      <c r="Y23" s="251"/>
      <c r="Z23" s="151"/>
    </row>
    <row r="24" spans="1:26" s="7" customFormat="1" ht="30.75" customHeight="1">
      <c r="A24" s="129" t="s">
        <v>209</v>
      </c>
      <c r="B24" s="149"/>
      <c r="C24" s="150" t="s">
        <v>94</v>
      </c>
      <c r="E24" s="210">
        <v>0.2</v>
      </c>
      <c r="G24" s="139">
        <v>347178082.41509432</v>
      </c>
      <c r="H24" s="139"/>
      <c r="I24" s="139">
        <v>0</v>
      </c>
      <c r="J24" s="139"/>
      <c r="K24" s="139">
        <f t="shared" si="0"/>
        <v>347178082.41509432</v>
      </c>
      <c r="L24" s="139"/>
      <c r="M24" s="151">
        <v>629260278.79245281</v>
      </c>
      <c r="N24" s="139"/>
      <c r="O24" s="139">
        <v>-1248800</v>
      </c>
      <c r="P24" s="139"/>
      <c r="Q24" s="139">
        <f t="shared" si="1"/>
        <v>628011478.79245281</v>
      </c>
      <c r="S24" s="151"/>
      <c r="T24" s="244"/>
      <c r="U24" s="244"/>
      <c r="V24" s="151"/>
      <c r="W24" s="151"/>
      <c r="X24" s="134"/>
      <c r="Y24" s="251"/>
      <c r="Z24" s="151"/>
    </row>
    <row r="25" spans="1:26" s="7" customFormat="1" ht="30.75" customHeight="1">
      <c r="A25" s="129" t="s">
        <v>210</v>
      </c>
      <c r="B25" s="149"/>
      <c r="C25" s="150" t="s">
        <v>94</v>
      </c>
      <c r="E25" s="210">
        <v>0.2</v>
      </c>
      <c r="G25" s="139">
        <v>189686473.19999999</v>
      </c>
      <c r="H25" s="139"/>
      <c r="I25" s="139">
        <v>0</v>
      </c>
      <c r="J25" s="139"/>
      <c r="K25" s="139">
        <f t="shared" si="0"/>
        <v>189686473.19999999</v>
      </c>
      <c r="L25" s="139"/>
      <c r="M25" s="151">
        <v>413337205.44</v>
      </c>
      <c r="N25" s="139"/>
      <c r="O25" s="139">
        <v>0</v>
      </c>
      <c r="P25" s="139"/>
      <c r="Q25" s="139">
        <f t="shared" si="1"/>
        <v>413337205.44</v>
      </c>
      <c r="S25" s="151"/>
      <c r="T25" s="244"/>
      <c r="U25" s="244"/>
      <c r="V25" s="151"/>
      <c r="W25" s="151"/>
      <c r="X25" s="134"/>
      <c r="Y25" s="251"/>
      <c r="Z25" s="151"/>
    </row>
    <row r="26" spans="1:26" s="7" customFormat="1" ht="30.75" customHeight="1">
      <c r="A26" s="129" t="s">
        <v>174</v>
      </c>
      <c r="B26" s="149"/>
      <c r="C26" s="150" t="s">
        <v>94</v>
      </c>
      <c r="E26" s="210">
        <v>0.2</v>
      </c>
      <c r="G26" s="139">
        <v>0</v>
      </c>
      <c r="H26" s="139"/>
      <c r="I26" s="139">
        <v>0</v>
      </c>
      <c r="J26" s="139"/>
      <c r="K26" s="139">
        <f t="shared" si="0"/>
        <v>0</v>
      </c>
      <c r="L26" s="139"/>
      <c r="M26" s="151">
        <v>1717643835.3599999</v>
      </c>
      <c r="N26" s="139"/>
      <c r="O26" s="139">
        <v>0</v>
      </c>
      <c r="P26" s="139"/>
      <c r="Q26" s="139">
        <f t="shared" si="1"/>
        <v>1717643835.3599999</v>
      </c>
      <c r="S26" s="151"/>
      <c r="T26" s="244"/>
      <c r="U26" s="244"/>
      <c r="V26" s="151"/>
      <c r="W26" s="151"/>
      <c r="X26" s="134"/>
      <c r="Y26" s="251"/>
      <c r="Z26" s="151"/>
    </row>
    <row r="27" spans="1:26" s="7" customFormat="1" ht="30.75" customHeight="1">
      <c r="A27" s="129" t="s">
        <v>175</v>
      </c>
      <c r="B27" s="149"/>
      <c r="C27" s="150" t="s">
        <v>94</v>
      </c>
      <c r="E27" s="210">
        <v>0.2</v>
      </c>
      <c r="G27" s="139">
        <v>0</v>
      </c>
      <c r="H27" s="139"/>
      <c r="I27" s="139">
        <v>0</v>
      </c>
      <c r="J27" s="139"/>
      <c r="K27" s="139">
        <f t="shared" si="0"/>
        <v>0</v>
      </c>
      <c r="L27" s="139"/>
      <c r="M27" s="151">
        <v>274722410.16000003</v>
      </c>
      <c r="N27" s="139"/>
      <c r="O27" s="139">
        <v>0</v>
      </c>
      <c r="P27" s="139"/>
      <c r="Q27" s="139">
        <f t="shared" si="1"/>
        <v>274722410.16000003</v>
      </c>
      <c r="S27" s="151"/>
      <c r="T27" s="244"/>
      <c r="U27" s="244"/>
      <c r="V27" s="151"/>
      <c r="W27" s="151"/>
      <c r="X27" s="134"/>
      <c r="Y27" s="251"/>
      <c r="Z27" s="151"/>
    </row>
    <row r="28" spans="1:26" s="7" customFormat="1" ht="30.75" customHeight="1">
      <c r="A28" s="129" t="s">
        <v>176</v>
      </c>
      <c r="B28" s="149"/>
      <c r="C28" s="150" t="s">
        <v>94</v>
      </c>
      <c r="E28" s="210">
        <v>0.2</v>
      </c>
      <c r="G28" s="139">
        <v>0</v>
      </c>
      <c r="H28" s="139"/>
      <c r="I28" s="139">
        <v>0</v>
      </c>
      <c r="J28" s="139"/>
      <c r="K28" s="139">
        <f t="shared" si="0"/>
        <v>0</v>
      </c>
      <c r="L28" s="139"/>
      <c r="M28" s="151">
        <v>401424656.53846157</v>
      </c>
      <c r="N28" s="139"/>
      <c r="O28" s="139">
        <v>0</v>
      </c>
      <c r="P28" s="139"/>
      <c r="Q28" s="139">
        <f t="shared" si="1"/>
        <v>401424656.53846157</v>
      </c>
      <c r="S28" s="151"/>
      <c r="T28" s="244"/>
      <c r="U28" s="244"/>
      <c r="V28" s="151"/>
      <c r="W28" s="151"/>
      <c r="X28" s="134"/>
      <c r="Y28" s="251"/>
      <c r="Z28" s="151"/>
    </row>
    <row r="29" spans="1:26" s="7" customFormat="1" ht="30.75" customHeight="1">
      <c r="A29" s="129" t="s">
        <v>177</v>
      </c>
      <c r="B29" s="149"/>
      <c r="C29" s="150" t="s">
        <v>94</v>
      </c>
      <c r="E29" s="210">
        <v>0.2</v>
      </c>
      <c r="G29" s="139">
        <v>0</v>
      </c>
      <c r="H29" s="139"/>
      <c r="I29" s="139">
        <v>0</v>
      </c>
      <c r="J29" s="139"/>
      <c r="K29" s="139">
        <f t="shared" si="0"/>
        <v>0</v>
      </c>
      <c r="L29" s="139"/>
      <c r="M29" s="151">
        <v>230476437</v>
      </c>
      <c r="N29" s="139"/>
      <c r="O29" s="139">
        <v>0</v>
      </c>
      <c r="P29" s="139"/>
      <c r="Q29" s="139">
        <f t="shared" si="1"/>
        <v>230476437</v>
      </c>
      <c r="S29" s="151"/>
      <c r="T29" s="244"/>
      <c r="U29" s="244"/>
      <c r="V29" s="151"/>
      <c r="W29" s="151"/>
      <c r="X29" s="134"/>
      <c r="Y29" s="251"/>
      <c r="Z29" s="151"/>
    </row>
    <row r="30" spans="1:26" s="7" customFormat="1" ht="30.75" customHeight="1">
      <c r="A30" s="129" t="s">
        <v>178</v>
      </c>
      <c r="B30" s="149"/>
      <c r="C30" s="150" t="s">
        <v>94</v>
      </c>
      <c r="E30" s="210">
        <v>0.2</v>
      </c>
      <c r="G30" s="139">
        <v>2454532272.6792455</v>
      </c>
      <c r="H30" s="139"/>
      <c r="I30" s="139">
        <v>0</v>
      </c>
      <c r="J30" s="139"/>
      <c r="K30" s="139">
        <f t="shared" si="0"/>
        <v>2454532272.6792455</v>
      </c>
      <c r="L30" s="139"/>
      <c r="M30" s="151">
        <v>37248048489.735847</v>
      </c>
      <c r="N30" s="139"/>
      <c r="O30" s="139">
        <v>0</v>
      </c>
      <c r="P30" s="139"/>
      <c r="Q30" s="139">
        <f t="shared" si="1"/>
        <v>37248048489.735847</v>
      </c>
      <c r="S30" s="151"/>
      <c r="T30" s="244"/>
      <c r="U30" s="244"/>
      <c r="V30" s="151"/>
      <c r="W30" s="151"/>
      <c r="X30" s="134"/>
      <c r="Y30" s="251"/>
      <c r="Z30" s="151"/>
    </row>
    <row r="31" spans="1:26" s="7" customFormat="1" ht="30.75" customHeight="1">
      <c r="A31" s="129" t="s">
        <v>126</v>
      </c>
      <c r="B31" s="149"/>
      <c r="C31" s="150"/>
      <c r="E31" s="210">
        <v>0.2</v>
      </c>
      <c r="G31" s="139">
        <v>0</v>
      </c>
      <c r="H31" s="139"/>
      <c r="I31" s="139">
        <v>0</v>
      </c>
      <c r="J31" s="139"/>
      <c r="K31" s="139">
        <f t="shared" si="0"/>
        <v>0</v>
      </c>
      <c r="L31" s="139"/>
      <c r="M31" s="139">
        <v>801484276.59574473</v>
      </c>
      <c r="N31" s="139"/>
      <c r="O31" s="139">
        <v>0</v>
      </c>
      <c r="P31" s="139"/>
      <c r="Q31" s="139">
        <f t="shared" si="1"/>
        <v>801484276.59574473</v>
      </c>
      <c r="S31" s="244"/>
      <c r="T31" s="244"/>
      <c r="U31" s="244"/>
      <c r="V31" s="151"/>
      <c r="W31" s="244"/>
      <c r="X31" s="10"/>
    </row>
    <row r="32" spans="1:26" s="7" customFormat="1" ht="30.75" customHeight="1">
      <c r="A32" s="129" t="s">
        <v>139</v>
      </c>
      <c r="B32" s="149"/>
      <c r="C32" s="150" t="s">
        <v>94</v>
      </c>
      <c r="E32" s="210">
        <v>0.2</v>
      </c>
      <c r="G32" s="139">
        <v>0</v>
      </c>
      <c r="H32" s="139"/>
      <c r="I32" s="139">
        <v>0</v>
      </c>
      <c r="J32" s="139"/>
      <c r="K32" s="139">
        <f t="shared" si="0"/>
        <v>0</v>
      </c>
      <c r="L32" s="139"/>
      <c r="M32" s="139">
        <v>290280322.72340423</v>
      </c>
      <c r="N32" s="139"/>
      <c r="O32" s="139">
        <v>0</v>
      </c>
      <c r="P32" s="139"/>
      <c r="Q32" s="139">
        <f t="shared" si="1"/>
        <v>290280322.72340423</v>
      </c>
      <c r="S32" s="244"/>
      <c r="T32" s="244"/>
      <c r="U32" s="244"/>
      <c r="V32" s="151"/>
      <c r="W32" s="244"/>
      <c r="X32" s="10"/>
    </row>
    <row r="33" spans="1:26" s="7" customFormat="1" ht="30.75" customHeight="1">
      <c r="A33" s="129" t="s">
        <v>140</v>
      </c>
      <c r="B33" s="149"/>
      <c r="C33" s="150" t="s">
        <v>94</v>
      </c>
      <c r="E33" s="210">
        <v>0.2</v>
      </c>
      <c r="G33" s="139">
        <v>0</v>
      </c>
      <c r="H33" s="139"/>
      <c r="I33" s="139">
        <v>0</v>
      </c>
      <c r="J33" s="139"/>
      <c r="K33" s="139">
        <f t="shared" si="0"/>
        <v>0</v>
      </c>
      <c r="L33" s="139"/>
      <c r="M33" s="139">
        <v>17649991731.67347</v>
      </c>
      <c r="N33" s="139"/>
      <c r="O33" s="139">
        <v>0</v>
      </c>
      <c r="P33" s="139"/>
      <c r="Q33" s="139">
        <f t="shared" si="1"/>
        <v>17649991731.67347</v>
      </c>
      <c r="S33" s="244"/>
      <c r="T33" s="244"/>
      <c r="U33" s="244"/>
      <c r="V33" s="151"/>
      <c r="W33" s="244"/>
      <c r="X33" s="10"/>
    </row>
    <row r="34" spans="1:26" s="7" customFormat="1" ht="30.75" customHeight="1">
      <c r="A34" s="129" t="s">
        <v>141</v>
      </c>
      <c r="B34" s="149"/>
      <c r="C34" s="150" t="s">
        <v>94</v>
      </c>
      <c r="E34" s="210">
        <v>0.2</v>
      </c>
      <c r="G34" s="139">
        <v>0</v>
      </c>
      <c r="H34" s="139"/>
      <c r="I34" s="139">
        <v>0</v>
      </c>
      <c r="J34" s="139"/>
      <c r="K34" s="139">
        <f t="shared" si="0"/>
        <v>0</v>
      </c>
      <c r="L34" s="139"/>
      <c r="M34" s="139">
        <v>11618630136.734694</v>
      </c>
      <c r="N34" s="139"/>
      <c r="O34" s="139">
        <v>0</v>
      </c>
      <c r="P34" s="139"/>
      <c r="Q34" s="139">
        <f t="shared" si="1"/>
        <v>11618630136.734694</v>
      </c>
      <c r="S34" s="244"/>
      <c r="T34" s="244"/>
      <c r="U34" s="244"/>
      <c r="V34" s="151"/>
      <c r="W34" s="244"/>
      <c r="X34" s="10"/>
    </row>
    <row r="35" spans="1:26" s="7" customFormat="1" ht="30.75" customHeight="1">
      <c r="A35" s="129" t="s">
        <v>179</v>
      </c>
      <c r="B35" s="149"/>
      <c r="C35" s="150" t="s">
        <v>94</v>
      </c>
      <c r="E35" s="210">
        <v>0.2</v>
      </c>
      <c r="G35" s="139">
        <v>0</v>
      </c>
      <c r="H35" s="139"/>
      <c r="I35" s="139">
        <v>0</v>
      </c>
      <c r="J35" s="139"/>
      <c r="K35" s="139">
        <f t="shared" si="0"/>
        <v>0</v>
      </c>
      <c r="L35" s="139"/>
      <c r="M35" s="139">
        <v>1779041094.6122448</v>
      </c>
      <c r="N35" s="139"/>
      <c r="O35" s="139">
        <v>0</v>
      </c>
      <c r="P35" s="139"/>
      <c r="Q35" s="139">
        <f t="shared" si="1"/>
        <v>1779041094.6122448</v>
      </c>
      <c r="S35" s="244"/>
      <c r="T35" s="244"/>
      <c r="U35" s="244"/>
      <c r="V35" s="151"/>
      <c r="W35" s="244"/>
      <c r="X35" s="10"/>
    </row>
    <row r="36" spans="1:26" s="7" customFormat="1" ht="30.75" customHeight="1">
      <c r="A36" s="129" t="s">
        <v>180</v>
      </c>
      <c r="B36" s="149"/>
      <c r="C36" s="150" t="s">
        <v>94</v>
      </c>
      <c r="E36" s="210">
        <v>0.2</v>
      </c>
      <c r="G36" s="139">
        <v>0</v>
      </c>
      <c r="H36" s="139"/>
      <c r="I36" s="139">
        <v>0</v>
      </c>
      <c r="J36" s="139"/>
      <c r="K36" s="139">
        <f t="shared" si="0"/>
        <v>0</v>
      </c>
      <c r="L36" s="139"/>
      <c r="M36" s="139">
        <v>5057690300.8163261</v>
      </c>
      <c r="N36" s="139"/>
      <c r="O36" s="139">
        <v>0</v>
      </c>
      <c r="P36" s="139"/>
      <c r="Q36" s="139">
        <f t="shared" si="1"/>
        <v>5057690300.8163261</v>
      </c>
      <c r="S36" s="244"/>
      <c r="T36" s="244"/>
      <c r="U36" s="244"/>
      <c r="V36" s="151"/>
      <c r="W36" s="244"/>
      <c r="X36" s="10"/>
    </row>
    <row r="37" spans="1:26" s="7" customFormat="1" ht="30.75" customHeight="1">
      <c r="A37" s="129" t="s">
        <v>181</v>
      </c>
      <c r="B37" s="149"/>
      <c r="C37" s="150" t="s">
        <v>94</v>
      </c>
      <c r="E37" s="210">
        <v>0.2</v>
      </c>
      <c r="G37" s="139">
        <v>0</v>
      </c>
      <c r="H37" s="139"/>
      <c r="I37" s="139">
        <v>0</v>
      </c>
      <c r="J37" s="139"/>
      <c r="K37" s="139">
        <f t="shared" si="0"/>
        <v>0</v>
      </c>
      <c r="L37" s="139"/>
      <c r="M37" s="139">
        <v>192935341.46938777</v>
      </c>
      <c r="N37" s="139"/>
      <c r="O37" s="139">
        <v>0</v>
      </c>
      <c r="P37" s="139"/>
      <c r="Q37" s="139">
        <f t="shared" si="1"/>
        <v>192935341.46938777</v>
      </c>
      <c r="S37" s="244"/>
      <c r="T37" s="244"/>
      <c r="U37" s="244"/>
      <c r="V37" s="151"/>
      <c r="W37" s="244"/>
      <c r="X37" s="10"/>
    </row>
    <row r="38" spans="1:26" s="7" customFormat="1" ht="30.75" customHeight="1">
      <c r="A38" s="129" t="s">
        <v>182</v>
      </c>
      <c r="B38" s="149"/>
      <c r="C38" s="150" t="s">
        <v>94</v>
      </c>
      <c r="E38" s="210">
        <v>0.2</v>
      </c>
      <c r="G38" s="139">
        <v>0</v>
      </c>
      <c r="H38" s="139"/>
      <c r="I38" s="139">
        <v>0</v>
      </c>
      <c r="J38" s="139"/>
      <c r="K38" s="139">
        <f t="shared" si="0"/>
        <v>0</v>
      </c>
      <c r="L38" s="139"/>
      <c r="M38" s="139">
        <v>1370151616.3199999</v>
      </c>
      <c r="N38" s="139"/>
      <c r="O38" s="139">
        <v>0</v>
      </c>
      <c r="P38" s="139"/>
      <c r="Q38" s="139">
        <f t="shared" si="1"/>
        <v>1370151616.3199999</v>
      </c>
      <c r="S38" s="244"/>
      <c r="T38" s="244"/>
      <c r="U38" s="244"/>
      <c r="V38" s="151"/>
      <c r="W38" s="244"/>
      <c r="X38" s="10"/>
    </row>
    <row r="39" spans="1:26" s="7" customFormat="1" ht="30.75" customHeight="1">
      <c r="A39" s="129" t="s">
        <v>193</v>
      </c>
      <c r="B39" s="149"/>
      <c r="C39" s="150" t="s">
        <v>94</v>
      </c>
      <c r="E39" s="210">
        <v>0.2</v>
      </c>
      <c r="G39" s="139">
        <v>0</v>
      </c>
      <c r="H39" s="139"/>
      <c r="I39" s="139">
        <v>0</v>
      </c>
      <c r="J39" s="139"/>
      <c r="K39" s="139">
        <f t="shared" si="0"/>
        <v>0</v>
      </c>
      <c r="L39" s="139"/>
      <c r="M39" s="139">
        <v>3987123287.04</v>
      </c>
      <c r="N39" s="139"/>
      <c r="O39" s="139">
        <v>0</v>
      </c>
      <c r="P39" s="139"/>
      <c r="Q39" s="139">
        <f t="shared" si="1"/>
        <v>3987123287.04</v>
      </c>
      <c r="S39" s="244"/>
      <c r="T39" s="244"/>
      <c r="U39" s="244"/>
      <c r="V39" s="151"/>
      <c r="W39" s="244"/>
      <c r="X39" s="10"/>
    </row>
    <row r="40" spans="1:26" s="7" customFormat="1" ht="30.75" customHeight="1">
      <c r="A40" s="129" t="s">
        <v>97</v>
      </c>
      <c r="B40" s="149"/>
      <c r="C40" s="150" t="s">
        <v>94</v>
      </c>
      <c r="E40" s="210">
        <v>0.05</v>
      </c>
      <c r="G40" s="139">
        <v>1977045974.4792452</v>
      </c>
      <c r="H40" s="139"/>
      <c r="I40" s="139">
        <v>0</v>
      </c>
      <c r="J40" s="139"/>
      <c r="K40" s="139">
        <f t="shared" si="0"/>
        <v>1977045974.4792452</v>
      </c>
      <c r="L40" s="139"/>
      <c r="M40" s="151">
        <v>36237385998.704941</v>
      </c>
      <c r="N40" s="139"/>
      <c r="O40" s="139">
        <v>0</v>
      </c>
      <c r="P40" s="139"/>
      <c r="Q40" s="139">
        <f t="shared" si="1"/>
        <v>36237385998.704941</v>
      </c>
      <c r="S40" s="244"/>
      <c r="T40" s="244"/>
      <c r="U40" s="244"/>
      <c r="V40" s="151"/>
      <c r="W40" s="134"/>
      <c r="X40" s="134"/>
      <c r="Y40" s="251"/>
      <c r="Z40" s="151"/>
    </row>
    <row r="41" spans="1:26" s="7" customFormat="1" ht="30.75" customHeight="1">
      <c r="A41" s="129" t="s">
        <v>118</v>
      </c>
      <c r="B41" s="149"/>
      <c r="C41" s="150" t="s">
        <v>94</v>
      </c>
      <c r="E41" s="210">
        <v>0.05</v>
      </c>
      <c r="G41" s="139">
        <v>4460</v>
      </c>
      <c r="H41" s="139"/>
      <c r="I41" s="139">
        <v>0</v>
      </c>
      <c r="J41" s="139"/>
      <c r="K41" s="139">
        <f t="shared" si="0"/>
        <v>4460</v>
      </c>
      <c r="L41" s="139"/>
      <c r="M41" s="139">
        <v>35589</v>
      </c>
      <c r="N41" s="139"/>
      <c r="O41" s="139">
        <v>0</v>
      </c>
      <c r="P41" s="139"/>
      <c r="Q41" s="139">
        <f t="shared" si="1"/>
        <v>35589</v>
      </c>
      <c r="R41" s="139"/>
      <c r="S41" s="134"/>
      <c r="T41" s="134"/>
      <c r="U41" s="244"/>
      <c r="V41" s="244"/>
      <c r="W41" s="10"/>
      <c r="X41" s="10"/>
    </row>
    <row r="42" spans="1:26" s="7" customFormat="1" ht="30.75" customHeight="1">
      <c r="A42" s="129" t="s">
        <v>114</v>
      </c>
      <c r="B42" s="149"/>
      <c r="C42" s="150" t="s">
        <v>94</v>
      </c>
      <c r="E42" s="210">
        <v>0.05</v>
      </c>
      <c r="G42" s="139">
        <v>11911</v>
      </c>
      <c r="H42" s="139"/>
      <c r="I42" s="139">
        <v>0</v>
      </c>
      <c r="J42" s="139"/>
      <c r="K42" s="139">
        <f t="shared" si="0"/>
        <v>11911</v>
      </c>
      <c r="L42" s="139"/>
      <c r="M42" s="139">
        <v>52125</v>
      </c>
      <c r="N42" s="139"/>
      <c r="O42" s="139">
        <v>0</v>
      </c>
      <c r="P42" s="139"/>
      <c r="Q42" s="139">
        <f t="shared" si="1"/>
        <v>52125</v>
      </c>
      <c r="R42" s="139"/>
      <c r="S42" s="10"/>
      <c r="T42" s="244"/>
      <c r="U42" s="244"/>
      <c r="V42" s="244"/>
      <c r="W42" s="244"/>
      <c r="X42" s="10"/>
    </row>
    <row r="43" spans="1:26" s="7" customFormat="1" ht="30.75" customHeight="1">
      <c r="A43" s="129" t="s">
        <v>91</v>
      </c>
      <c r="B43" s="149"/>
      <c r="C43" s="150" t="s">
        <v>94</v>
      </c>
      <c r="E43" s="210">
        <v>0.05</v>
      </c>
      <c r="G43" s="139">
        <v>3267410</v>
      </c>
      <c r="H43" s="139"/>
      <c r="I43" s="139">
        <v>0</v>
      </c>
      <c r="J43" s="139"/>
      <c r="K43" s="139">
        <f t="shared" si="0"/>
        <v>3267410</v>
      </c>
      <c r="L43" s="139"/>
      <c r="M43" s="139">
        <v>13556381</v>
      </c>
      <c r="N43" s="139"/>
      <c r="O43" s="139">
        <v>0</v>
      </c>
      <c r="P43" s="139"/>
      <c r="Q43" s="139">
        <f t="shared" si="1"/>
        <v>13556381</v>
      </c>
      <c r="R43" s="139"/>
      <c r="S43" s="10"/>
      <c r="T43" s="10"/>
      <c r="U43" s="10"/>
      <c r="V43" s="134"/>
      <c r="W43" s="10"/>
      <c r="X43" s="10"/>
    </row>
    <row r="44" spans="1:26" s="7" customFormat="1" ht="30.75" customHeight="1">
      <c r="A44" s="129" t="s">
        <v>191</v>
      </c>
      <c r="B44" s="149"/>
      <c r="C44" s="150" t="s">
        <v>94</v>
      </c>
      <c r="E44" s="210">
        <v>0.05</v>
      </c>
      <c r="G44" s="139">
        <v>5195</v>
      </c>
      <c r="H44" s="139"/>
      <c r="I44" s="139">
        <v>0</v>
      </c>
      <c r="J44" s="139"/>
      <c r="K44" s="139">
        <f t="shared" si="0"/>
        <v>5195</v>
      </c>
      <c r="L44" s="139"/>
      <c r="M44" s="139">
        <v>18567</v>
      </c>
      <c r="N44" s="139"/>
      <c r="O44" s="139">
        <v>0</v>
      </c>
      <c r="P44" s="139"/>
      <c r="Q44" s="139">
        <f t="shared" si="1"/>
        <v>18567</v>
      </c>
      <c r="R44" s="139"/>
      <c r="S44" s="10"/>
      <c r="T44" s="10"/>
      <c r="U44" s="10"/>
      <c r="V44" s="10"/>
      <c r="W44" s="10"/>
      <c r="X44" s="10"/>
    </row>
    <row r="45" spans="1:26" s="7" customFormat="1" ht="30.75" customHeight="1">
      <c r="A45" s="129" t="s">
        <v>122</v>
      </c>
      <c r="B45" s="149"/>
      <c r="C45" s="150" t="s">
        <v>124</v>
      </c>
      <c r="E45" s="210">
        <v>0.18</v>
      </c>
      <c r="G45" s="139">
        <v>8202556549</v>
      </c>
      <c r="H45" s="139"/>
      <c r="I45" s="139">
        <v>0</v>
      </c>
      <c r="J45" s="139"/>
      <c r="K45" s="139">
        <f t="shared" si="0"/>
        <v>8202556549</v>
      </c>
      <c r="L45" s="139"/>
      <c r="M45" s="139">
        <v>40972668908</v>
      </c>
      <c r="N45" s="139"/>
      <c r="O45" s="139">
        <v>0</v>
      </c>
      <c r="P45" s="139"/>
      <c r="Q45" s="139">
        <f t="shared" si="1"/>
        <v>40972668908</v>
      </c>
      <c r="R45" s="139"/>
      <c r="S45" s="10"/>
      <c r="T45" s="10"/>
      <c r="U45" s="10"/>
      <c r="V45" s="10"/>
      <c r="W45" s="10"/>
      <c r="X45" s="10"/>
    </row>
    <row r="46" spans="1:26" s="7" customFormat="1" ht="30.75" customHeight="1">
      <c r="A46" s="129" t="s">
        <v>168</v>
      </c>
      <c r="B46" s="149"/>
      <c r="C46" s="150" t="s">
        <v>169</v>
      </c>
      <c r="E46" s="210">
        <v>0.18</v>
      </c>
      <c r="G46" s="139">
        <v>0</v>
      </c>
      <c r="H46" s="139"/>
      <c r="I46" s="139">
        <v>0</v>
      </c>
      <c r="J46" s="139"/>
      <c r="K46" s="139">
        <f t="shared" si="0"/>
        <v>0</v>
      </c>
      <c r="L46" s="139"/>
      <c r="M46" s="139">
        <v>404041938</v>
      </c>
      <c r="N46" s="139"/>
      <c r="O46" s="139">
        <v>0</v>
      </c>
      <c r="P46" s="139"/>
      <c r="Q46" s="139">
        <f t="shared" si="1"/>
        <v>404041938</v>
      </c>
      <c r="R46" s="139"/>
      <c r="S46" s="10"/>
      <c r="T46" s="10"/>
      <c r="U46" s="10"/>
      <c r="V46" s="10"/>
      <c r="W46" s="10"/>
      <c r="X46" s="10"/>
    </row>
    <row r="47" spans="1:26" s="7" customFormat="1" ht="30.75" customHeight="1">
      <c r="A47" s="129" t="s">
        <v>133</v>
      </c>
      <c r="B47" s="149"/>
      <c r="C47" s="150" t="s">
        <v>135</v>
      </c>
      <c r="E47" s="210">
        <v>0.16</v>
      </c>
      <c r="G47" s="139">
        <v>9909763897</v>
      </c>
      <c r="H47" s="139"/>
      <c r="I47" s="139">
        <v>0</v>
      </c>
      <c r="J47" s="139"/>
      <c r="K47" s="139">
        <f t="shared" si="0"/>
        <v>9909763897</v>
      </c>
      <c r="L47" s="139"/>
      <c r="M47" s="139">
        <v>23922015465</v>
      </c>
      <c r="N47" s="139"/>
      <c r="O47" s="139">
        <v>0</v>
      </c>
      <c r="P47" s="139"/>
      <c r="Q47" s="139">
        <f t="shared" si="1"/>
        <v>23922015465</v>
      </c>
      <c r="R47" s="139"/>
      <c r="S47" s="10"/>
      <c r="T47" s="10"/>
      <c r="U47" s="10"/>
      <c r="V47" s="10"/>
      <c r="W47" s="10"/>
      <c r="X47" s="10"/>
    </row>
    <row r="48" spans="1:26" s="7" customFormat="1" ht="30.75" customHeight="1">
      <c r="A48" s="129" t="s">
        <v>134</v>
      </c>
      <c r="B48" s="149"/>
      <c r="C48" s="150" t="s">
        <v>137</v>
      </c>
      <c r="E48" s="261">
        <v>0.185</v>
      </c>
      <c r="G48" s="139">
        <v>2610145853</v>
      </c>
      <c r="H48" s="139"/>
      <c r="I48" s="139">
        <v>0</v>
      </c>
      <c r="J48" s="139"/>
      <c r="K48" s="139">
        <f t="shared" si="0"/>
        <v>2610145853</v>
      </c>
      <c r="L48" s="139"/>
      <c r="M48" s="139">
        <v>7770794509</v>
      </c>
      <c r="N48" s="139"/>
      <c r="O48" s="139">
        <v>0</v>
      </c>
      <c r="P48" s="139"/>
      <c r="Q48" s="139">
        <f t="shared" si="1"/>
        <v>7770794509</v>
      </c>
      <c r="R48" s="139"/>
      <c r="S48" s="10"/>
      <c r="T48" s="10"/>
      <c r="U48" s="10"/>
      <c r="V48" s="10"/>
      <c r="W48" s="10"/>
      <c r="X48" s="10"/>
    </row>
    <row r="49" spans="1:24" s="7" customFormat="1" ht="30.75" customHeight="1">
      <c r="A49" s="129" t="s">
        <v>108</v>
      </c>
      <c r="B49" s="149"/>
      <c r="C49" s="150" t="s">
        <v>110</v>
      </c>
      <c r="E49" s="261">
        <v>0.185</v>
      </c>
      <c r="G49" s="139">
        <v>3098232133</v>
      </c>
      <c r="H49" s="139"/>
      <c r="I49" s="139">
        <v>0</v>
      </c>
      <c r="J49" s="139"/>
      <c r="K49" s="139">
        <f t="shared" si="0"/>
        <v>3098232133</v>
      </c>
      <c r="L49" s="139"/>
      <c r="M49" s="139">
        <v>15252824429</v>
      </c>
      <c r="N49" s="139"/>
      <c r="O49" s="139">
        <v>0</v>
      </c>
      <c r="P49" s="139"/>
      <c r="Q49" s="139">
        <f>M49+O49</f>
        <v>15252824429</v>
      </c>
      <c r="R49" s="139"/>
      <c r="S49" s="10"/>
      <c r="T49" s="10"/>
      <c r="U49" s="10"/>
      <c r="V49" s="10"/>
      <c r="W49" s="10"/>
      <c r="X49" s="10"/>
    </row>
    <row r="50" spans="1:24" s="7" customFormat="1" ht="30.75" customHeight="1" thickBot="1">
      <c r="A50" s="129"/>
      <c r="B50" s="149"/>
      <c r="C50" s="150"/>
      <c r="E50" s="210"/>
      <c r="G50" s="258">
        <f>SUM(G7:G49)</f>
        <v>35974484984</v>
      </c>
      <c r="H50" s="139"/>
      <c r="I50" s="258">
        <f>SUM(I7:I49)</f>
        <v>-21174490</v>
      </c>
      <c r="J50" s="139"/>
      <c r="K50" s="258">
        <f>SUM(K7:K49)</f>
        <v>35953310494</v>
      </c>
      <c r="L50" s="139"/>
      <c r="M50" s="258">
        <f>SUM(M7:M49)</f>
        <v>237712978351</v>
      </c>
      <c r="N50" s="139"/>
      <c r="O50" s="258">
        <f>SUM(O7:O49)</f>
        <v>-24865556</v>
      </c>
      <c r="P50" s="139" t="e">
        <f>SUM(#REF!)</f>
        <v>#REF!</v>
      </c>
      <c r="Q50" s="258">
        <f>SUM(Q7:Q49)</f>
        <v>237688112795</v>
      </c>
      <c r="R50" s="161"/>
      <c r="S50" s="10"/>
      <c r="T50" s="10"/>
      <c r="U50" s="10"/>
      <c r="V50" s="10"/>
      <c r="W50" s="10"/>
      <c r="X50" s="10"/>
    </row>
    <row r="51" spans="1:24" ht="30.75" customHeight="1" thickTop="1">
      <c r="H51" s="7"/>
      <c r="J51" s="7"/>
      <c r="L51" s="7"/>
      <c r="N51" s="7"/>
    </row>
    <row r="52" spans="1:24" s="268" customFormat="1" ht="30.75" customHeight="1">
      <c r="G52" s="133"/>
      <c r="H52" s="159"/>
      <c r="I52" s="208"/>
      <c r="J52" s="159"/>
      <c r="K52" s="131"/>
      <c r="L52" s="159"/>
      <c r="M52" s="131"/>
      <c r="N52" s="159"/>
      <c r="O52" s="208"/>
      <c r="P52" s="131"/>
      <c r="Q52" s="131"/>
      <c r="R52" s="131"/>
    </row>
    <row r="53" spans="1:24" s="139" customFormat="1" ht="30.75" customHeight="1">
      <c r="I53" s="208"/>
      <c r="O53" s="208"/>
    </row>
    <row r="54" spans="1:24" s="139" customFormat="1" ht="30.75" customHeight="1">
      <c r="O54" s="208"/>
    </row>
    <row r="55" spans="1:24" s="139" customFormat="1" ht="30.75" customHeight="1">
      <c r="O55" s="208"/>
    </row>
    <row r="56" spans="1:24" s="139" customFormat="1" ht="30.75" customHeight="1"/>
    <row r="57" spans="1:24" s="272" customFormat="1" ht="30.75" customHeight="1">
      <c r="G57" s="269"/>
      <c r="I57" s="269"/>
      <c r="M57" s="269"/>
      <c r="O57" s="269"/>
    </row>
    <row r="58" spans="1:24" s="272" customFormat="1" ht="30.75" customHeight="1">
      <c r="G58" s="269"/>
      <c r="I58" s="269"/>
      <c r="M58" s="269"/>
      <c r="O58" s="269"/>
    </row>
    <row r="59" spans="1:24" s="161" customFormat="1" ht="30.75" customHeight="1">
      <c r="G59" s="269"/>
      <c r="I59" s="269"/>
      <c r="K59" s="269"/>
      <c r="M59" s="269"/>
      <c r="N59" s="269"/>
      <c r="O59" s="269"/>
      <c r="P59" s="269"/>
      <c r="Q59" s="269"/>
    </row>
    <row r="60" spans="1:24" s="161" customFormat="1" ht="30.75" customHeight="1">
      <c r="G60" s="139"/>
      <c r="I60" s="139"/>
      <c r="K60" s="153"/>
      <c r="M60" s="139"/>
      <c r="O60" s="139"/>
      <c r="Q60" s="153">
        <f>Q57-Q53</f>
        <v>0</v>
      </c>
    </row>
    <row r="61" spans="1:24" s="161" customFormat="1" ht="30.75" customHeight="1">
      <c r="G61" s="270"/>
      <c r="K61" s="271"/>
      <c r="Q61" s="271">
        <f>Q58-Q54</f>
        <v>0</v>
      </c>
    </row>
    <row r="62" spans="1:24" ht="30.75" customHeight="1">
      <c r="K62" s="131"/>
      <c r="Q62" s="131"/>
      <c r="R62" s="131"/>
    </row>
    <row r="63" spans="1:24" ht="30.75" customHeight="1">
      <c r="G63" s="131"/>
      <c r="I63" s="131"/>
      <c r="K63" s="131"/>
      <c r="M63" s="131"/>
    </row>
    <row r="64" spans="1:24" ht="30.75" customHeight="1">
      <c r="K64" s="131"/>
      <c r="Q64" s="131"/>
      <c r="R64" s="131"/>
    </row>
    <row r="65" spans="11:18" ht="30.75" customHeight="1">
      <c r="K65" s="131"/>
      <c r="Q65" s="131"/>
      <c r="R65" s="131"/>
    </row>
  </sheetData>
  <autoFilter ref="A6:Q49" xr:uid="{00000000-0009-0000-0000-000006000000}"/>
  <mergeCells count="7">
    <mergeCell ref="A4:G4"/>
    <mergeCell ref="B5:E5"/>
    <mergeCell ref="M5:Q5"/>
    <mergeCell ref="A1:Q1"/>
    <mergeCell ref="A2:Q2"/>
    <mergeCell ref="A3:Q3"/>
    <mergeCell ref="G5:K5"/>
  </mergeCells>
  <phoneticPr fontId="57" type="noConversion"/>
  <printOptions horizontalCentered="1"/>
  <pageMargins left="0.25" right="0.25" top="0.75" bottom="0.75" header="0.3" footer="0.3"/>
  <pageSetup paperSize="9" scale="63" fitToHeight="0" orientation="landscape" r:id="rId1"/>
  <rowBreaks count="2" manualBreakCount="2">
    <brk id="25" max="16" man="1"/>
    <brk id="51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0"/>
  <sheetViews>
    <sheetView rightToLeft="1" view="pageBreakPreview" zoomScale="80" zoomScaleNormal="100" zoomScaleSheetLayoutView="80" workbookViewId="0">
      <selection activeCell="S19" sqref="S19"/>
    </sheetView>
  </sheetViews>
  <sheetFormatPr defaultColWidth="9.140625" defaultRowHeight="17.25"/>
  <cols>
    <col min="1" max="1" width="24.7109375" style="8" customWidth="1"/>
    <col min="2" max="2" width="0.5703125" style="8" customWidth="1"/>
    <col min="3" max="3" width="15" style="8" customWidth="1"/>
    <col min="4" max="4" width="0.85546875" style="8" customWidth="1"/>
    <col min="5" max="5" width="15.28515625" style="8" bestFit="1" customWidth="1"/>
    <col min="6" max="6" width="1.140625" style="8" customWidth="1"/>
    <col min="7" max="7" width="9.42578125" style="8" bestFit="1" customWidth="1"/>
    <col min="8" max="8" width="0.5703125" style="8" customWidth="1"/>
    <col min="9" max="9" width="19.42578125" style="8" customWidth="1"/>
    <col min="10" max="10" width="1" style="8" customWidth="1"/>
    <col min="11" max="11" width="15.28515625" style="8" customWidth="1"/>
    <col min="12" max="12" width="1.140625" style="8" customWidth="1"/>
    <col min="13" max="13" width="18.28515625" style="8" customWidth="1"/>
    <col min="14" max="14" width="1" style="8" customWidth="1"/>
    <col min="15" max="15" width="19.42578125" style="8" bestFit="1" customWidth="1"/>
    <col min="16" max="16" width="1.140625" style="8" customWidth="1"/>
    <col min="17" max="17" width="16" style="8" bestFit="1" customWidth="1"/>
    <col min="18" max="18" width="1.140625" style="8" customWidth="1"/>
    <col min="19" max="19" width="21.140625" style="8" bestFit="1" customWidth="1"/>
    <col min="20" max="20" width="2.85546875" style="8" customWidth="1"/>
    <col min="21" max="16384" width="9.140625" style="8"/>
  </cols>
  <sheetData>
    <row r="1" spans="1:19" ht="22.5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22.5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</row>
    <row r="3" spans="1:19" ht="22.5">
      <c r="A3" s="343" t="s">
        <v>217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</row>
    <row r="4" spans="1:19" ht="22.5">
      <c r="A4" s="344" t="s">
        <v>76</v>
      </c>
      <c r="B4" s="344"/>
      <c r="C4" s="344"/>
      <c r="D4" s="344"/>
      <c r="E4" s="344"/>
      <c r="F4" s="344"/>
      <c r="G4" s="344"/>
      <c r="H4" s="344"/>
      <c r="I4" s="345"/>
      <c r="J4" s="345"/>
      <c r="K4" s="345"/>
      <c r="L4" s="345"/>
      <c r="M4" s="345"/>
      <c r="N4" s="345"/>
      <c r="O4" s="345"/>
      <c r="P4" s="345"/>
      <c r="Q4" s="344"/>
      <c r="R4" s="344"/>
      <c r="S4" s="344"/>
    </row>
    <row r="6" spans="1:19" ht="18.75">
      <c r="C6" s="341" t="s">
        <v>77</v>
      </c>
      <c r="D6" s="342"/>
      <c r="E6" s="342"/>
      <c r="F6" s="342"/>
      <c r="G6" s="342"/>
      <c r="I6" s="341" t="s">
        <v>78</v>
      </c>
      <c r="J6" s="342"/>
      <c r="K6" s="342"/>
      <c r="L6" s="342"/>
      <c r="M6" s="342"/>
      <c r="O6" s="341" t="s">
        <v>218</v>
      </c>
      <c r="P6" s="342"/>
      <c r="Q6" s="342"/>
      <c r="R6" s="342"/>
      <c r="S6" s="342"/>
    </row>
    <row r="7" spans="1:19" ht="56.25">
      <c r="A7" s="33" t="s">
        <v>79</v>
      </c>
      <c r="C7" s="29" t="s">
        <v>80</v>
      </c>
      <c r="E7" s="29" t="s">
        <v>81</v>
      </c>
      <c r="G7" s="29" t="s">
        <v>82</v>
      </c>
      <c r="I7" s="29" t="s">
        <v>83</v>
      </c>
      <c r="K7" s="29" t="s">
        <v>84</v>
      </c>
      <c r="M7" s="29" t="s">
        <v>85</v>
      </c>
      <c r="O7" s="29" t="s">
        <v>83</v>
      </c>
      <c r="Q7" s="29" t="s">
        <v>84</v>
      </c>
      <c r="S7" s="29" t="s">
        <v>85</v>
      </c>
    </row>
    <row r="8" spans="1:19" ht="21.75">
      <c r="A8" s="89" t="s">
        <v>95</v>
      </c>
      <c r="B8" s="28"/>
      <c r="C8" s="43" t="s">
        <v>94</v>
      </c>
      <c r="D8" s="9"/>
      <c r="E8" s="43" t="s">
        <v>94</v>
      </c>
      <c r="F8" s="9"/>
      <c r="G8" s="56">
        <v>0</v>
      </c>
      <c r="H8" s="9"/>
      <c r="I8" s="54">
        <v>0</v>
      </c>
      <c r="J8" s="54"/>
      <c r="K8" s="54">
        <v>0</v>
      </c>
      <c r="L8" s="54"/>
      <c r="M8" s="54">
        <f>I8+K8</f>
        <v>0</v>
      </c>
      <c r="N8" s="54"/>
      <c r="O8" s="54">
        <v>0</v>
      </c>
      <c r="P8" s="54"/>
      <c r="Q8" s="54">
        <v>0</v>
      </c>
      <c r="R8" s="54"/>
      <c r="S8" s="54">
        <f>O8+Q8</f>
        <v>0</v>
      </c>
    </row>
    <row r="9" spans="1:19" ht="18.75" thickBot="1">
      <c r="A9" s="30" t="s">
        <v>86</v>
      </c>
      <c r="I9" s="55">
        <f>SUM(I8:I8)</f>
        <v>0</v>
      </c>
      <c r="J9" s="30" t="e">
        <f>SUM(#REF!)</f>
        <v>#REF!</v>
      </c>
      <c r="K9" s="55">
        <f>SUM(K8:K8)</f>
        <v>0</v>
      </c>
      <c r="L9" s="30" t="e">
        <f>SUM(#REF!)</f>
        <v>#REF!</v>
      </c>
      <c r="M9" s="55">
        <f>SUM(M8:M8)</f>
        <v>0</v>
      </c>
      <c r="N9" s="30" t="e">
        <f>SUM(#REF!)</f>
        <v>#REF!</v>
      </c>
      <c r="O9" s="55">
        <f>SUM(O8:O8)</f>
        <v>0</v>
      </c>
      <c r="P9" s="30"/>
      <c r="Q9" s="55">
        <f>SUM(Q8)</f>
        <v>0</v>
      </c>
      <c r="R9" s="30" t="e">
        <f>SUM(#REF!)</f>
        <v>#REF!</v>
      </c>
      <c r="S9" s="55">
        <f>SUM(S8:S8)</f>
        <v>0</v>
      </c>
    </row>
    <row r="10" spans="1:19" ht="18.75" thickTop="1">
      <c r="I10" s="31"/>
      <c r="K10" s="31"/>
      <c r="M10" s="31"/>
      <c r="O10" s="31"/>
      <c r="Q10" s="31"/>
      <c r="S10" s="31"/>
    </row>
    <row r="11" spans="1:19" ht="16.5" customHeight="1"/>
    <row r="12" spans="1:19" s="54" customFormat="1" ht="18"/>
    <row r="13" spans="1:19" s="54" customFormat="1" ht="18"/>
    <row r="14" spans="1:19" s="54" customFormat="1" ht="18"/>
    <row r="15" spans="1:19" s="54" customFormat="1" ht="18"/>
    <row r="16" spans="1:19" s="54" customFormat="1" ht="18"/>
    <row r="17" s="54" customFormat="1" ht="18"/>
    <row r="18" s="54" customFormat="1" ht="18"/>
    <row r="19" s="54" customFormat="1" ht="18"/>
    <row r="20" s="54" customFormat="1" ht="18"/>
  </sheetData>
  <autoFilter ref="A7:S7" xr:uid="{00000000-0009-0000-0000-000007000000}">
    <sortState xmlns:xlrd2="http://schemas.microsoft.com/office/spreadsheetml/2017/richdata2" ref="A8:S27">
      <sortCondition descending="1" ref="S7"/>
    </sortState>
  </autoFilter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6"/>
  <sheetViews>
    <sheetView rightToLeft="1" view="pageBreakPreview" zoomScale="80" zoomScaleNormal="100" zoomScaleSheetLayoutView="80" workbookViewId="0">
      <selection activeCell="K21" sqref="K21"/>
    </sheetView>
  </sheetViews>
  <sheetFormatPr defaultColWidth="9.140625" defaultRowHeight="17.25"/>
  <cols>
    <col min="1" max="1" width="41.140625" style="8" bestFit="1" customWidth="1"/>
    <col min="2" max="2" width="1.28515625" style="8" customWidth="1"/>
    <col min="3" max="3" width="18.42578125" style="8" bestFit="1" customWidth="1"/>
    <col min="4" max="4" width="0.85546875" style="8" customWidth="1"/>
    <col min="5" max="5" width="24.5703125" style="168" customWidth="1"/>
    <col min="6" max="6" width="0.5703125" style="168" customWidth="1"/>
    <col min="7" max="7" width="24.42578125" style="168" bestFit="1" customWidth="1"/>
    <col min="8" max="8" width="0.85546875" style="168" customWidth="1"/>
    <col min="9" max="9" width="22" style="169" customWidth="1"/>
    <col min="10" max="10" width="0.5703125" style="169" customWidth="1"/>
    <col min="11" max="11" width="19" style="169" customWidth="1"/>
    <col min="12" max="12" width="0.42578125" style="169" customWidth="1"/>
    <col min="13" max="13" width="26.28515625" style="169" bestFit="1" customWidth="1"/>
    <col min="14" max="14" width="0.42578125" style="169" customWidth="1"/>
    <col min="15" max="15" width="25.28515625" style="169" bestFit="1" customWidth="1"/>
    <col min="16" max="16" width="0.5703125" style="169" customWidth="1"/>
    <col min="17" max="17" width="24.28515625" style="169" bestFit="1" customWidth="1"/>
    <col min="18" max="18" width="6.42578125" style="8" customWidth="1"/>
    <col min="19" max="19" width="6" style="8" customWidth="1"/>
    <col min="20" max="20" width="11.7109375" style="8" bestFit="1" customWidth="1"/>
    <col min="21" max="21" width="9.140625" style="8"/>
    <col min="22" max="22" width="10.85546875" style="8" bestFit="1" customWidth="1"/>
    <col min="23" max="16384" width="9.140625" style="8"/>
  </cols>
  <sheetData>
    <row r="1" spans="1:23" ht="22.5">
      <c r="A1" s="343" t="s">
        <v>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23" ht="22.5">
      <c r="A2" s="343" t="s">
        <v>57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23" ht="22.5">
      <c r="A3" s="343" t="str">
        <f>' سهام'!A3:W3</f>
        <v>برای ماه منتهی به 1402/02/31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23" ht="22.5">
      <c r="A4" s="344" t="s">
        <v>64</v>
      </c>
      <c r="B4" s="344"/>
      <c r="C4" s="344"/>
      <c r="D4" s="344"/>
      <c r="E4" s="344"/>
      <c r="F4" s="344"/>
      <c r="G4" s="344"/>
      <c r="H4" s="344"/>
      <c r="I4" s="344"/>
      <c r="J4" s="351"/>
      <c r="K4" s="351"/>
      <c r="L4" s="351"/>
      <c r="M4" s="351"/>
      <c r="N4" s="351"/>
      <c r="O4" s="351"/>
      <c r="P4" s="351"/>
      <c r="Q4" s="351"/>
    </row>
    <row r="5" spans="1:23" ht="15.75" customHeight="1" thickBot="1">
      <c r="A5" s="7"/>
      <c r="B5" s="7"/>
      <c r="C5" s="349" t="s">
        <v>226</v>
      </c>
      <c r="D5" s="349"/>
      <c r="E5" s="349"/>
      <c r="F5" s="349"/>
      <c r="G5" s="349"/>
      <c r="H5" s="349"/>
      <c r="I5" s="349"/>
      <c r="J5" s="27"/>
      <c r="K5" s="350" t="s">
        <v>227</v>
      </c>
      <c r="L5" s="350"/>
      <c r="M5" s="350"/>
      <c r="N5" s="350"/>
      <c r="O5" s="350"/>
      <c r="P5" s="350"/>
      <c r="Q5" s="350"/>
    </row>
    <row r="6" spans="1:23" ht="22.5" thickBot="1">
      <c r="A6" s="155" t="s">
        <v>38</v>
      </c>
      <c r="B6" s="155"/>
      <c r="C6" s="203" t="s">
        <v>3</v>
      </c>
      <c r="D6" s="155"/>
      <c r="E6" s="204" t="s">
        <v>45</v>
      </c>
      <c r="F6" s="156"/>
      <c r="G6" s="205" t="s">
        <v>42</v>
      </c>
      <c r="H6" s="156"/>
      <c r="I6" s="201" t="s">
        <v>46</v>
      </c>
      <c r="J6" s="27"/>
      <c r="K6" s="200" t="s">
        <v>3</v>
      </c>
      <c r="L6" s="157"/>
      <c r="M6" s="201" t="s">
        <v>21</v>
      </c>
      <c r="N6" s="157"/>
      <c r="O6" s="200" t="s">
        <v>42</v>
      </c>
      <c r="P6" s="157"/>
      <c r="Q6" s="202" t="s">
        <v>46</v>
      </c>
    </row>
    <row r="7" spans="1:23" ht="21.75">
      <c r="A7" s="158" t="s">
        <v>134</v>
      </c>
      <c r="B7" s="159"/>
      <c r="C7" s="160">
        <v>0</v>
      </c>
      <c r="D7" s="159"/>
      <c r="E7" s="160">
        <v>0</v>
      </c>
      <c r="F7" s="139"/>
      <c r="G7" s="161">
        <v>0</v>
      </c>
      <c r="H7" s="139"/>
      <c r="I7" s="139">
        <v>0</v>
      </c>
      <c r="J7" s="162"/>
      <c r="K7" s="160">
        <v>60000</v>
      </c>
      <c r="L7" s="159"/>
      <c r="M7" s="160">
        <v>60363697098</v>
      </c>
      <c r="N7" s="139"/>
      <c r="O7" s="161">
        <f>Q7-M7</f>
        <v>-59823428439</v>
      </c>
      <c r="P7" s="163"/>
      <c r="Q7" s="139">
        <v>540268659</v>
      </c>
      <c r="R7" s="218"/>
      <c r="S7" s="218"/>
      <c r="T7" s="208"/>
      <c r="U7" s="154"/>
      <c r="V7" s="208"/>
      <c r="W7" s="154"/>
    </row>
    <row r="8" spans="1:23" ht="21.75">
      <c r="A8" s="158" t="s">
        <v>168</v>
      </c>
      <c r="B8" s="159"/>
      <c r="C8" s="160">
        <v>0</v>
      </c>
      <c r="D8" s="159"/>
      <c r="E8" s="160">
        <v>0</v>
      </c>
      <c r="F8" s="139"/>
      <c r="G8" s="161">
        <v>0</v>
      </c>
      <c r="H8" s="139"/>
      <c r="I8" s="139">
        <f>E8+G8</f>
        <v>0</v>
      </c>
      <c r="J8" s="162"/>
      <c r="K8" s="160">
        <v>25000</v>
      </c>
      <c r="L8" s="159"/>
      <c r="M8" s="160">
        <v>23008328986</v>
      </c>
      <c r="N8" s="139"/>
      <c r="O8" s="161">
        <f>Q8-M8</f>
        <v>-22963000000</v>
      </c>
      <c r="P8" s="163"/>
      <c r="Q8" s="139">
        <v>45328986</v>
      </c>
      <c r="R8" s="218"/>
      <c r="S8" s="218"/>
      <c r="T8" s="208"/>
      <c r="U8" s="154"/>
      <c r="V8" s="208"/>
      <c r="W8" s="154"/>
    </row>
    <row r="9" spans="1:23" ht="21.75">
      <c r="A9" s="158" t="s">
        <v>133</v>
      </c>
      <c r="B9" s="159"/>
      <c r="C9" s="160">
        <v>0</v>
      </c>
      <c r="D9" s="159"/>
      <c r="E9" s="160">
        <v>0</v>
      </c>
      <c r="F9" s="139"/>
      <c r="G9" s="161">
        <v>0</v>
      </c>
      <c r="H9" s="139"/>
      <c r="I9" s="139">
        <f>E9+G9</f>
        <v>0</v>
      </c>
      <c r="J9" s="162"/>
      <c r="K9" s="160">
        <v>180000</v>
      </c>
      <c r="L9" s="159"/>
      <c r="M9" s="160">
        <v>174680305657</v>
      </c>
      <c r="N9" s="139"/>
      <c r="O9" s="161">
        <f>Q9-M9</f>
        <v>-174632458219</v>
      </c>
      <c r="P9" s="163"/>
      <c r="Q9" s="139">
        <v>47847438</v>
      </c>
      <c r="T9" s="208"/>
      <c r="U9" s="154"/>
      <c r="V9" s="208"/>
      <c r="W9" s="154"/>
    </row>
    <row r="10" spans="1:23" ht="23.25" thickBot="1">
      <c r="E10" s="164">
        <f>SUM(E7:E9)</f>
        <v>0</v>
      </c>
      <c r="F10" s="8"/>
      <c r="G10" s="164">
        <f>SUM(G7:G9)</f>
        <v>0</v>
      </c>
      <c r="H10" s="8"/>
      <c r="I10" s="164">
        <f>SUM(I7:I9)</f>
        <v>0</v>
      </c>
      <c r="J10" s="8"/>
      <c r="K10" s="154"/>
      <c r="L10" s="8"/>
      <c r="M10" s="164">
        <f>SUM(M7:M9)</f>
        <v>258052331741</v>
      </c>
      <c r="N10" s="8"/>
      <c r="O10" s="164">
        <f>SUM(O7:O9)</f>
        <v>-257418886658</v>
      </c>
      <c r="P10" s="8"/>
      <c r="Q10" s="164">
        <f>SUM(Q7:Q9)</f>
        <v>633445083</v>
      </c>
      <c r="T10" s="207"/>
      <c r="V10" s="207"/>
    </row>
    <row r="11" spans="1:23" ht="23.25" thickTop="1">
      <c r="E11" s="165"/>
      <c r="F11" s="8"/>
      <c r="G11" s="165"/>
      <c r="H11" s="8"/>
      <c r="I11" s="165"/>
      <c r="J11" s="8"/>
      <c r="K11" s="8"/>
      <c r="L11" s="8"/>
      <c r="M11" s="165"/>
      <c r="N11" s="8"/>
      <c r="O11" s="165"/>
      <c r="P11" s="8"/>
      <c r="Q11" s="165"/>
      <c r="V11" s="207"/>
    </row>
    <row r="12" spans="1:23" ht="10.5" customHeight="1">
      <c r="A12" s="7"/>
      <c r="B12" s="7"/>
      <c r="C12" s="7"/>
      <c r="D12" s="7"/>
      <c r="E12" s="140"/>
      <c r="F12" s="140"/>
      <c r="G12" s="140"/>
      <c r="H12" s="140"/>
      <c r="I12" s="27"/>
      <c r="J12" s="27"/>
      <c r="K12" s="27"/>
      <c r="L12" s="27"/>
      <c r="M12" s="27"/>
      <c r="N12" s="27"/>
      <c r="O12" s="27"/>
      <c r="P12" s="27"/>
      <c r="Q12" s="27"/>
    </row>
    <row r="13" spans="1:23" ht="21.75">
      <c r="A13" s="346" t="s">
        <v>44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8"/>
      <c r="V13" s="154"/>
    </row>
    <row r="14" spans="1:23" ht="6" customHeight="1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1:23" ht="18" customHeight="1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  <row r="16" spans="1:23" ht="24">
      <c r="I16" s="273"/>
      <c r="O16" s="170"/>
      <c r="P16" s="170"/>
      <c r="Q16" s="273"/>
    </row>
    <row r="17" spans="9:17" s="170" customFormat="1" ht="24">
      <c r="I17" s="273"/>
      <c r="Q17" s="273"/>
    </row>
    <row r="18" spans="9:17" s="171" customFormat="1" ht="24.75">
      <c r="I18" s="274"/>
      <c r="Q18" s="274"/>
    </row>
    <row r="19" spans="9:17" s="171" customFormat="1" ht="24.75"/>
    <row r="20" spans="9:17" s="170" customFormat="1" ht="24"/>
    <row r="21" spans="9:17" s="170" customFormat="1" ht="24"/>
    <row r="22" spans="9:17" s="170" customFormat="1" ht="24"/>
    <row r="23" spans="9:17" s="170" customFormat="1" ht="24"/>
    <row r="24" spans="9:17" s="170" customFormat="1" ht="24"/>
    <row r="25" spans="9:17" s="170" customFormat="1" ht="24"/>
    <row r="26" spans="9:17" s="170" customFormat="1" ht="24"/>
  </sheetData>
  <autoFilter ref="A6:Q6" xr:uid="{00000000-0009-0000-0000-000008000000}">
    <sortState xmlns:xlrd2="http://schemas.microsoft.com/office/spreadsheetml/2017/richdata2" ref="A7:Q38">
      <sortCondition descending="1" ref="Q6"/>
    </sortState>
  </autoFilter>
  <mergeCells count="8">
    <mergeCell ref="A1:Q1"/>
    <mergeCell ref="A2:Q2"/>
    <mergeCell ref="A3:Q3"/>
    <mergeCell ref="A13:Q13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61" fitToHeight="0" orientation="landscape" r:id="rId1"/>
  <rowBreaks count="1" manualBreakCount="1">
    <brk id="14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روکش</vt:lpstr>
      <vt:lpstr> سهام</vt:lpstr>
      <vt:lpstr>اوراق</vt:lpstr>
      <vt:lpstr>تعدیل 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Fereshteh Arabgari</cp:lastModifiedBy>
  <cp:lastPrinted>2019-05-29T09:35:10Z</cp:lastPrinted>
  <dcterms:created xsi:type="dcterms:W3CDTF">2017-11-22T14:26:20Z</dcterms:created>
  <dcterms:modified xsi:type="dcterms:W3CDTF">2023-05-31T13:36:27Z</dcterms:modified>
</cp:coreProperties>
</file>