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Z:\fund\صندوق ندای ثابت کیان\گزارش ماهانه\1402\04\"/>
    </mc:Choice>
  </mc:AlternateContent>
  <xr:revisionPtr revIDLastSave="0" documentId="13_ncr:1_{740C2D6C-6B57-4A59-9E41-D116F5AD992F}" xr6:coauthVersionLast="47" xr6:coauthVersionMax="47" xr10:uidLastSave="{00000000-0000-0000-0000-000000000000}"/>
  <bookViews>
    <workbookView xWindow="-120" yWindow="-120" windowWidth="24240" windowHeight="13140" tabRatio="903" xr2:uid="{00000000-000D-0000-FFFF-FFFF00000000}"/>
  </bookViews>
  <sheets>
    <sheet name="روکش" sheetId="16" r:id="rId1"/>
    <sheet name=" سهام" sheetId="1" r:id="rId2"/>
    <sheet name="اوراق" sheetId="17" r:id="rId3"/>
    <sheet name="تعدیل اوراق" sheetId="19" r:id="rId4"/>
    <sheet name="سپرده" sheetId="2" r:id="rId5"/>
    <sheet name="درآمدها" sheetId="11" r:id="rId6"/>
    <sheet name="سود اوراق بهادار و سپرده بانکی" sheetId="13" r:id="rId7"/>
    <sheet name="درآمد سود سهام" sheetId="18" r:id="rId8"/>
    <sheet name="درآمد ناشی ازفروش" sheetId="15" r:id="rId9"/>
    <sheet name="درآمد ناشی از تغییر قیمت اوراق " sheetId="14" r:id="rId10"/>
    <sheet name="درآمد سرمایه گذاری در سهام " sheetId="5" r:id="rId11"/>
    <sheet name="درآمد سرمایه گذاری در اوراق بها" sheetId="6" r:id="rId12"/>
    <sheet name="درآمد سپرده بانکی" sheetId="7" r:id="rId13"/>
    <sheet name="سایر درآمدها" sheetId="8" r:id="rId14"/>
  </sheets>
  <definedNames>
    <definedName name="_xlnm._FilterDatabase" localSheetId="1" hidden="1">' سهام'!$A$9:$W$9</definedName>
    <definedName name="_xlnm._FilterDatabase" localSheetId="12" hidden="1">'درآمد سپرده بانکی'!$A$7:$L$7</definedName>
    <definedName name="_xlnm._FilterDatabase" localSheetId="11" hidden="1">'درآمد سرمایه گذاری در اوراق بها'!$A$9:$Q$9</definedName>
    <definedName name="_xlnm._FilterDatabase" localSheetId="10" hidden="1">'درآمد سرمایه گذاری در سهام '!$A$10:$U$10</definedName>
    <definedName name="_xlnm._FilterDatabase" localSheetId="7" hidden="1">'درآمد سود سهام'!$A$7:$S$7</definedName>
    <definedName name="_xlnm._FilterDatabase" localSheetId="9" hidden="1">'درآمد ناشی از تغییر قیمت اوراق '!$A$6:$Q$6</definedName>
    <definedName name="_xlnm._FilterDatabase" localSheetId="8" hidden="1">'درآمد ناشی ازفروش'!$A$6:$Q$6</definedName>
    <definedName name="_xlnm._FilterDatabase" localSheetId="4" hidden="1">سپرده!$A$8:$S$8</definedName>
    <definedName name="_xlnm._FilterDatabase" localSheetId="6" hidden="1">'سود اوراق بهادار و سپرده بانکی'!$A$6:$Q$65</definedName>
    <definedName name="_xlnm.Print_Area" localSheetId="1">' سهام'!$A$1:$W$12</definedName>
    <definedName name="_xlnm.Print_Area" localSheetId="2">اوراق!$A$1:$AG$15</definedName>
    <definedName name="_xlnm.Print_Area" localSheetId="3">'تعدیل اوراق'!$A$1:$M$12</definedName>
    <definedName name="_xlnm.Print_Area" localSheetId="12">'درآمد سپرده بانکی'!$A$1:$L$62</definedName>
    <definedName name="_xlnm.Print_Area" localSheetId="11">'درآمد سرمایه گذاری در اوراق بها'!$A$1:$Q$18</definedName>
    <definedName name="_xlnm.Print_Area" localSheetId="10">'درآمد سرمایه گذاری در سهام '!$A$1:$U$13</definedName>
    <definedName name="_xlnm.Print_Area" localSheetId="7">'درآمد سود سهام'!$A$1:$S$11</definedName>
    <definedName name="_xlnm.Print_Area" localSheetId="9">'درآمد ناشی از تغییر قیمت اوراق '!$A$1:$Q$16</definedName>
    <definedName name="_xlnm.Print_Area" localSheetId="8">'درآمد ناشی ازفروش'!$A$1:$Q$14</definedName>
    <definedName name="_xlnm.Print_Area" localSheetId="5">درآمدها!$A$1:$I$11</definedName>
    <definedName name="_xlnm.Print_Area" localSheetId="0">روکش!$A$1:$I$36</definedName>
    <definedName name="_xlnm.Print_Area" localSheetId="13">'سایر درآمدها'!$A$1:$E$11</definedName>
    <definedName name="_xlnm.Print_Area" localSheetId="4">سپرده!$A$1:$S$36</definedName>
    <definedName name="_xlnm.Print_Area" localSheetId="6">'سود اوراق بهادار و سپرده بانکی'!$A$1:$Q$66</definedName>
    <definedName name="_xlnm.Print_Titles" localSheetId="1">' سهام'!$7:$9</definedName>
    <definedName name="_xlnm.Print_Titles" localSheetId="10">'درآمد سرمایه گذاری در سهام '!$7:$10</definedName>
    <definedName name="_xlnm.Print_Titles" localSheetId="9">'درآمد ناشی از تغییر قیمت اوراق '!$5:$6</definedName>
    <definedName name="_xlnm.Print_Titles" localSheetId="8">'درآمد ناشی ازفروش'!$5:$6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13" l="1"/>
  <c r="S25" i="2" l="1"/>
  <c r="S26" i="2"/>
  <c r="S21" i="2"/>
  <c r="S22" i="2"/>
  <c r="S13" i="2"/>
  <c r="S14" i="2"/>
  <c r="E60" i="7"/>
  <c r="I60" i="7"/>
  <c r="I58" i="7"/>
  <c r="I59" i="7"/>
  <c r="I36" i="7"/>
  <c r="I37" i="7"/>
  <c r="Q59" i="13"/>
  <c r="K59" i="13"/>
  <c r="I25" i="7"/>
  <c r="I26" i="7"/>
  <c r="M66" i="13"/>
  <c r="G66" i="13"/>
  <c r="Q61" i="13"/>
  <c r="Q57" i="13"/>
  <c r="Q58" i="13"/>
  <c r="Q35" i="13"/>
  <c r="Q36" i="13"/>
  <c r="Q24" i="13"/>
  <c r="Q25" i="13"/>
  <c r="K19" i="13"/>
  <c r="K30" i="13"/>
  <c r="K61" i="13"/>
  <c r="K57" i="13"/>
  <c r="E58" i="7" s="1"/>
  <c r="K58" i="13"/>
  <c r="E59" i="7" s="1"/>
  <c r="K35" i="13"/>
  <c r="E36" i="7" s="1"/>
  <c r="K36" i="13"/>
  <c r="E37" i="7" s="1"/>
  <c r="K24" i="13"/>
  <c r="E25" i="7" s="1"/>
  <c r="K25" i="13"/>
  <c r="E26" i="7" s="1"/>
  <c r="E10" i="8"/>
  <c r="Q10" i="6"/>
  <c r="O17" i="6"/>
  <c r="M17" i="6"/>
  <c r="G17" i="6"/>
  <c r="E17" i="6"/>
  <c r="I10" i="6"/>
  <c r="M10" i="6"/>
  <c r="E10" i="6"/>
  <c r="I12" i="14"/>
  <c r="E12" i="14"/>
  <c r="G12" i="14"/>
  <c r="C13" i="6"/>
  <c r="G13" i="6"/>
  <c r="K13" i="6"/>
  <c r="Q13" i="6" s="1"/>
  <c r="O13" i="6"/>
  <c r="G9" i="15"/>
  <c r="I8" i="15"/>
  <c r="I9" i="19"/>
  <c r="I12" i="19"/>
  <c r="AC14" i="17"/>
  <c r="AE14" i="17"/>
  <c r="I13" i="6" l="1"/>
  <c r="C10" i="8"/>
  <c r="O11" i="6" l="1"/>
  <c r="K22" i="13"/>
  <c r="E23" i="7" s="1"/>
  <c r="E24" i="7"/>
  <c r="Q56" i="13" l="1"/>
  <c r="I57" i="7" s="1"/>
  <c r="Q32" i="13" l="1"/>
  <c r="I33" i="7" s="1"/>
  <c r="Q33" i="13"/>
  <c r="I34" i="7" s="1"/>
  <c r="Q34" i="13"/>
  <c r="I35" i="7" s="1"/>
  <c r="K56" i="13"/>
  <c r="E57" i="7" s="1"/>
  <c r="K31" i="13"/>
  <c r="K32" i="13"/>
  <c r="E33" i="7" s="1"/>
  <c r="K33" i="13"/>
  <c r="E34" i="7" s="1"/>
  <c r="K34" i="13"/>
  <c r="E35" i="7" s="1"/>
  <c r="K28" i="13"/>
  <c r="Q20" i="13"/>
  <c r="I21" i="7" s="1"/>
  <c r="Q21" i="13"/>
  <c r="I22" i="7" s="1"/>
  <c r="Q22" i="13"/>
  <c r="I23" i="7" s="1"/>
  <c r="Q23" i="13"/>
  <c r="I24" i="7" s="1"/>
  <c r="Q26" i="13"/>
  <c r="K20" i="13"/>
  <c r="E21" i="7" s="1"/>
  <c r="K21" i="13"/>
  <c r="E22" i="7" s="1"/>
  <c r="K26" i="13"/>
  <c r="E27" i="7" s="1"/>
  <c r="S24" i="2"/>
  <c r="S27" i="2"/>
  <c r="S28" i="2"/>
  <c r="S17" i="2"/>
  <c r="S18" i="2"/>
  <c r="S19" i="2"/>
  <c r="S20" i="2"/>
  <c r="S12" i="2"/>
  <c r="C12" i="6"/>
  <c r="Q11" i="15"/>
  <c r="M11" i="15"/>
  <c r="O10" i="15"/>
  <c r="E11" i="15"/>
  <c r="O9" i="15"/>
  <c r="W14" i="17"/>
  <c r="Q14" i="17"/>
  <c r="G7" i="14" l="1"/>
  <c r="Q19" i="13"/>
  <c r="I20" i="7" s="1"/>
  <c r="E20" i="7"/>
  <c r="K60" i="13"/>
  <c r="S32" i="2"/>
  <c r="S16" i="2"/>
  <c r="K9" i="19"/>
  <c r="K7" i="13"/>
  <c r="K8" i="13"/>
  <c r="K9" i="13"/>
  <c r="K10" i="13"/>
  <c r="K11" i="13"/>
  <c r="K12" i="13"/>
  <c r="K13" i="13"/>
  <c r="K14" i="13"/>
  <c r="K15" i="13"/>
  <c r="K16" i="13"/>
  <c r="K17" i="13"/>
  <c r="K18" i="13"/>
  <c r="E19" i="7" s="1"/>
  <c r="K27" i="13"/>
  <c r="K29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55" i="13"/>
  <c r="K62" i="13"/>
  <c r="K63" i="13"/>
  <c r="K64" i="13"/>
  <c r="K65" i="13"/>
  <c r="I66" i="13"/>
  <c r="K66" i="13" l="1"/>
  <c r="O66" i="13"/>
  <c r="Q77" i="13"/>
  <c r="K34" i="2"/>
  <c r="E31" i="7" l="1"/>
  <c r="E32" i="7"/>
  <c r="O8" i="15"/>
  <c r="O7" i="15"/>
  <c r="O11" i="15" s="1"/>
  <c r="Q30" i="13"/>
  <c r="I31" i="7" s="1"/>
  <c r="Q31" i="13"/>
  <c r="I32" i="7" s="1"/>
  <c r="Q60" i="13"/>
  <c r="O34" i="2"/>
  <c r="AG10" i="17"/>
  <c r="AG9" i="17"/>
  <c r="T14" i="17"/>
  <c r="O14" i="17"/>
  <c r="M15" i="6" l="1"/>
  <c r="E15" i="6"/>
  <c r="O10" i="14"/>
  <c r="G10" i="14"/>
  <c r="G9" i="14"/>
  <c r="Q55" i="13"/>
  <c r="I56" i="7" s="1"/>
  <c r="E56" i="7"/>
  <c r="E30" i="7"/>
  <c r="Q29" i="13"/>
  <c r="I30" i="7" s="1"/>
  <c r="M34" i="2"/>
  <c r="I10" i="19"/>
  <c r="Q17" i="13" l="1"/>
  <c r="M16" i="6" l="1"/>
  <c r="M14" i="6"/>
  <c r="M12" i="6"/>
  <c r="K16" i="6"/>
  <c r="K15" i="6"/>
  <c r="K14" i="6"/>
  <c r="K12" i="6"/>
  <c r="G14" i="6"/>
  <c r="E16" i="6"/>
  <c r="E14" i="6"/>
  <c r="E12" i="6"/>
  <c r="C16" i="6"/>
  <c r="C15" i="6"/>
  <c r="C14" i="6"/>
  <c r="K17" i="6" l="1"/>
  <c r="C17" i="6"/>
  <c r="I12" i="6"/>
  <c r="Q12" i="6"/>
  <c r="I14" i="6"/>
  <c r="I16" i="6"/>
  <c r="Q16" i="6"/>
  <c r="E17" i="7"/>
  <c r="E8" i="7" l="1"/>
  <c r="Q62" i="13" l="1"/>
  <c r="Q63" i="13"/>
  <c r="Q64" i="13"/>
  <c r="Q65" i="13"/>
  <c r="Q18" i="13"/>
  <c r="I19" i="7" s="1"/>
  <c r="I27" i="7"/>
  <c r="Q27" i="13"/>
  <c r="I28" i="7" s="1"/>
  <c r="Q28" i="13"/>
  <c r="Q37" i="13"/>
  <c r="I38" i="7" s="1"/>
  <c r="Q38" i="13"/>
  <c r="I39" i="7" s="1"/>
  <c r="Q39" i="13"/>
  <c r="I40" i="7" s="1"/>
  <c r="Q40" i="13"/>
  <c r="I41" i="7" s="1"/>
  <c r="Q41" i="13"/>
  <c r="I42" i="7" s="1"/>
  <c r="Q42" i="13"/>
  <c r="I43" i="7" s="1"/>
  <c r="Q43" i="13"/>
  <c r="I44" i="7" s="1"/>
  <c r="Q44" i="13"/>
  <c r="I45" i="7" s="1"/>
  <c r="Q45" i="13"/>
  <c r="I46" i="7" s="1"/>
  <c r="Q46" i="13"/>
  <c r="I47" i="7" s="1"/>
  <c r="Q47" i="13"/>
  <c r="I48" i="7" s="1"/>
  <c r="Q48" i="13"/>
  <c r="I49" i="7" s="1"/>
  <c r="Q49" i="13"/>
  <c r="I50" i="7" s="1"/>
  <c r="Q50" i="13"/>
  <c r="I51" i="7" s="1"/>
  <c r="Q51" i="13"/>
  <c r="I52" i="7" s="1"/>
  <c r="Q52" i="13"/>
  <c r="I53" i="7" s="1"/>
  <c r="Q53" i="13"/>
  <c r="I54" i="7" s="1"/>
  <c r="Q54" i="13"/>
  <c r="I55" i="7" s="1"/>
  <c r="E29" i="7"/>
  <c r="E38" i="7"/>
  <c r="E39" i="7"/>
  <c r="E40" i="7"/>
  <c r="E41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O7" i="14"/>
  <c r="Q12" i="14"/>
  <c r="M12" i="14"/>
  <c r="G8" i="14"/>
  <c r="S31" i="2"/>
  <c r="S23" i="2"/>
  <c r="I29" i="7" l="1"/>
  <c r="Q76" i="13"/>
  <c r="E42" i="7"/>
  <c r="E28" i="7"/>
  <c r="Q34" i="2"/>
  <c r="AG11" i="17"/>
  <c r="Q12" i="13"/>
  <c r="I13" i="7" s="1"/>
  <c r="Q7" i="13"/>
  <c r="Q8" i="13"/>
  <c r="I9" i="7" s="1"/>
  <c r="Q9" i="13"/>
  <c r="I10" i="7" s="1"/>
  <c r="Q10" i="13"/>
  <c r="I11" i="7" s="1"/>
  <c r="Q11" i="13"/>
  <c r="I12" i="7" s="1"/>
  <c r="Q13" i="13"/>
  <c r="I14" i="7" s="1"/>
  <c r="Q14" i="13"/>
  <c r="I15" i="7" s="1"/>
  <c r="Q15" i="13"/>
  <c r="I16" i="7" s="1"/>
  <c r="Q16" i="13"/>
  <c r="I17" i="7" s="1"/>
  <c r="I18" i="7"/>
  <c r="E10" i="7"/>
  <c r="E11" i="7"/>
  <c r="E12" i="7"/>
  <c r="E13" i="7"/>
  <c r="E14" i="7"/>
  <c r="E15" i="7"/>
  <c r="E16" i="7"/>
  <c r="E18" i="7"/>
  <c r="O8" i="14"/>
  <c r="O9" i="14"/>
  <c r="S33" i="2"/>
  <c r="S15" i="2"/>
  <c r="K12" i="19"/>
  <c r="K10" i="19"/>
  <c r="Q66" i="13" l="1"/>
  <c r="I8" i="7"/>
  <c r="I61" i="7" s="1"/>
  <c r="E9" i="7"/>
  <c r="Q11" i="6"/>
  <c r="AG12" i="17"/>
  <c r="AG14" i="17" s="1"/>
  <c r="AG13" i="17"/>
  <c r="O11" i="14"/>
  <c r="O12" i="14" s="1"/>
  <c r="G11" i="14"/>
  <c r="K58" i="7" l="1"/>
  <c r="K59" i="7"/>
  <c r="K37" i="7"/>
  <c r="K36" i="7"/>
  <c r="K28" i="7"/>
  <c r="K32" i="7"/>
  <c r="K38" i="7"/>
  <c r="K42" i="7"/>
  <c r="K46" i="7"/>
  <c r="K50" i="7"/>
  <c r="K54" i="7"/>
  <c r="K60" i="7"/>
  <c r="K10" i="7"/>
  <c r="K14" i="7"/>
  <c r="K18" i="7"/>
  <c r="K22" i="7"/>
  <c r="K30" i="7"/>
  <c r="K40" i="7"/>
  <c r="K52" i="7"/>
  <c r="K26" i="7"/>
  <c r="K16" i="7"/>
  <c r="K24" i="7"/>
  <c r="K27" i="7"/>
  <c r="K35" i="7"/>
  <c r="K41" i="7"/>
  <c r="K45" i="7"/>
  <c r="K53" i="7"/>
  <c r="K9" i="7"/>
  <c r="K17" i="7"/>
  <c r="K8" i="7"/>
  <c r="K29" i="7"/>
  <c r="K33" i="7"/>
  <c r="K39" i="7"/>
  <c r="K43" i="7"/>
  <c r="K47" i="7"/>
  <c r="K51" i="7"/>
  <c r="K55" i="7"/>
  <c r="K25" i="7"/>
  <c r="K11" i="7"/>
  <c r="K15" i="7"/>
  <c r="K19" i="7"/>
  <c r="K23" i="7"/>
  <c r="K34" i="7"/>
  <c r="K44" i="7"/>
  <c r="K48" i="7"/>
  <c r="K56" i="7"/>
  <c r="K12" i="7"/>
  <c r="K20" i="7"/>
  <c r="K31" i="7"/>
  <c r="K49" i="7"/>
  <c r="K13" i="7"/>
  <c r="K21" i="7"/>
  <c r="K57" i="7"/>
  <c r="E61" i="7"/>
  <c r="G58" i="7" l="1"/>
  <c r="G59" i="7"/>
  <c r="G37" i="7"/>
  <c r="G36" i="7"/>
  <c r="G20" i="7"/>
  <c r="G11" i="7"/>
  <c r="G15" i="7"/>
  <c r="G19" i="7"/>
  <c r="G24" i="7"/>
  <c r="G28" i="7"/>
  <c r="G32" i="7"/>
  <c r="G38" i="7"/>
  <c r="G42" i="7"/>
  <c r="G46" i="7"/>
  <c r="G50" i="7"/>
  <c r="G54" i="7"/>
  <c r="G60" i="7"/>
  <c r="G14" i="7"/>
  <c r="G23" i="7"/>
  <c r="G31" i="7"/>
  <c r="G41" i="7"/>
  <c r="G49" i="7"/>
  <c r="G57" i="7"/>
  <c r="G12" i="7"/>
  <c r="G16" i="7"/>
  <c r="G21" i="7"/>
  <c r="G25" i="7"/>
  <c r="G29" i="7"/>
  <c r="G33" i="7"/>
  <c r="G39" i="7"/>
  <c r="G43" i="7"/>
  <c r="G47" i="7"/>
  <c r="G51" i="7"/>
  <c r="G55" i="7"/>
  <c r="G8" i="7"/>
  <c r="G13" i="7"/>
  <c r="G17" i="7"/>
  <c r="G22" i="7"/>
  <c r="G26" i="7"/>
  <c r="G30" i="7"/>
  <c r="G34" i="7"/>
  <c r="G40" i="7"/>
  <c r="G44" i="7"/>
  <c r="G48" i="7"/>
  <c r="G52" i="7"/>
  <c r="G56" i="7"/>
  <c r="G18" i="7"/>
  <c r="G27" i="7"/>
  <c r="G35" i="7"/>
  <c r="G45" i="7"/>
  <c r="G53" i="7"/>
  <c r="G10" i="7"/>
  <c r="G9" i="7"/>
  <c r="E9" i="11"/>
  <c r="G61" i="7" l="1"/>
  <c r="K61" i="7"/>
  <c r="C12" i="5"/>
  <c r="I11" i="5"/>
  <c r="I12" i="5" s="1"/>
  <c r="S11" i="5"/>
  <c r="S12" i="5" s="1"/>
  <c r="E12" i="5"/>
  <c r="M12" i="5"/>
  <c r="O12" i="5"/>
  <c r="S30" i="2"/>
  <c r="S10" i="2"/>
  <c r="S11" i="2"/>
  <c r="S29" i="2"/>
  <c r="S9" i="2"/>
  <c r="S34" i="2" l="1"/>
  <c r="I9" i="11" l="1"/>
  <c r="E10" i="11" l="1"/>
  <c r="I10" i="11" s="1"/>
  <c r="A3" i="19" l="1"/>
  <c r="A3" i="17"/>
  <c r="W10" i="1" l="1"/>
  <c r="Q9" i="18" l="1"/>
  <c r="S8" i="18"/>
  <c r="M8" i="18"/>
  <c r="M9" i="18" l="1"/>
  <c r="K9" i="18"/>
  <c r="I9" i="18"/>
  <c r="O9" i="18"/>
  <c r="S9" i="18"/>
  <c r="W11" i="1" l="1"/>
  <c r="U11" i="1"/>
  <c r="S11" i="1"/>
  <c r="M11" i="1"/>
  <c r="J11" i="1"/>
  <c r="G11" i="1"/>
  <c r="E11" i="1"/>
  <c r="D11" i="1"/>
  <c r="G12" i="5"/>
  <c r="Q12" i="5"/>
  <c r="E7" i="11" l="1"/>
  <c r="I7" i="11" s="1"/>
  <c r="U12" i="5" l="1"/>
  <c r="K12" i="5" l="1"/>
  <c r="P66" i="13" l="1"/>
  <c r="J9" i="18"/>
  <c r="L9" i="18"/>
  <c r="N9" i="18"/>
  <c r="R9" i="18"/>
  <c r="D17" i="6" l="1"/>
  <c r="F17" i="6"/>
  <c r="H17" i="6"/>
  <c r="J17" i="6"/>
  <c r="L17" i="6"/>
  <c r="N17" i="6"/>
  <c r="P17" i="6"/>
  <c r="A3" i="14" l="1"/>
  <c r="A3" i="8" l="1"/>
  <c r="A3" i="7"/>
  <c r="A3" i="6"/>
  <c r="A3" i="5"/>
  <c r="A3" i="15"/>
  <c r="A3" i="13"/>
  <c r="A3" i="2" l="1"/>
  <c r="A3" i="11" s="1"/>
  <c r="O14" i="6"/>
  <c r="Q14" i="6" s="1"/>
  <c r="O15" i="6"/>
  <c r="Q15" i="6" s="1"/>
  <c r="Q17" i="6" l="1"/>
  <c r="E8" i="11"/>
  <c r="I8" i="11" s="1"/>
  <c r="I11" i="11" s="1"/>
  <c r="E11" i="11" l="1"/>
  <c r="G8" i="11" s="1"/>
  <c r="G9" i="11" l="1"/>
  <c r="G10" i="11"/>
  <c r="G7" i="11"/>
  <c r="G11" i="11" l="1"/>
  <c r="G15" i="6"/>
  <c r="I15" i="6" s="1"/>
  <c r="I17" i="6" s="1"/>
  <c r="G10" i="15"/>
  <c r="G11" i="6"/>
  <c r="I11" i="6" s="1"/>
  <c r="I11" i="15"/>
  <c r="G11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7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Mehri Ghasabi</author>
  </authors>
  <commentList>
    <comment ref="A15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Mehri Ghasabi: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<sst xmlns="http://schemas.openxmlformats.org/spreadsheetml/2006/main" count="613" uniqueCount="286">
  <si>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</si>
  <si>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</si>
  <si>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</si>
  <si>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</si>
  <si>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</si>
  <si>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</si>
  <si>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</si>
  <si>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تغییرات طی دوره</t>
  </si>
  <si>
    <t>سپرده های بانکی</t>
  </si>
  <si>
    <t>شماره حساب</t>
  </si>
  <si>
    <t>نوع سپرده</t>
  </si>
  <si>
    <t>مشخصات حساب بانکی</t>
  </si>
  <si>
    <t>درآمد سود سهام</t>
  </si>
  <si>
    <t>درآمد تغییر ارزش</t>
  </si>
  <si>
    <t>درآمد فروش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</si>
  <si>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</si>
  <si>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</si>
  <si>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</si>
  <si>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</si>
  <si>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</si>
  <si>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</si>
  <si>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خالص ارزش فروش</t>
  </si>
  <si>
    <t>درصد به کل دارایی‌ها</t>
  </si>
  <si>
    <t>تاریخ سررسید</t>
  </si>
  <si>
    <t>سهام</t>
  </si>
  <si>
    <t>1- سرمایه گذاری ها</t>
  </si>
  <si>
    <t>1-1-سرمایه‌گذاری در سهام و حق تقدم سهام</t>
  </si>
  <si>
    <t>2- درآمد حاصل از سرمایه گذاری ها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</si>
  <si>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</si>
  <si>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</si>
  <si>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</si>
  <si>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</si>
  <si>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سایر درآمدها</t>
  </si>
  <si>
    <t>قیمت بازار هر سهم</t>
  </si>
  <si>
    <t>تاریخ افتتاح حساب</t>
  </si>
  <si>
    <t>نرخ سود علی الحساب</t>
  </si>
  <si>
    <t>افزایش</t>
  </si>
  <si>
    <t>کاهش</t>
  </si>
  <si>
    <t>شرح</t>
  </si>
  <si>
    <t>یادداشت</t>
  </si>
  <si>
    <t>هزینه تنزیل</t>
  </si>
  <si>
    <t>خالص درآمد</t>
  </si>
  <si>
    <t>ارزش دفتری</t>
  </si>
  <si>
    <t>سود و زیان ناشی از تغییر قیمت</t>
  </si>
  <si>
    <t>ارزش دفتری برابر است با میانگین موزون خالص ارزش فروش هر سهم/ورقه در ابتدای دوره با خرید طی دوره ضربدر تعداد در پایان دوره</t>
  </si>
  <si>
    <t>خالص بهای فروش</t>
  </si>
  <si>
    <t>سود و زیان ناشی از فروش</t>
  </si>
  <si>
    <t>درآمد حاصل از سرمایه گذاری در سهام و حق تقدم سهام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</si>
  <si>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</si>
  <si>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</si>
  <si>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مبلغ فروش</t>
  </si>
  <si>
    <t xml:space="preserve">صورت وضعیت پرتفوی </t>
  </si>
  <si>
    <t>3-1- سرمایه‌گذاری در  سپرده‌ بانکی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</si>
  <si>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</si>
  <si>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</si>
  <si>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</si>
  <si>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</si>
  <si>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</si>
  <si>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</si>
  <si>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 xml:space="preserve"> </t>
  </si>
  <si>
    <t>یادداشت الف</t>
  </si>
  <si>
    <t>یادداشت ب</t>
  </si>
  <si>
    <t>یادداشت ج</t>
  </si>
  <si>
    <t>ب- درآمد ناشی از تغییر قیمت اوراق بهادار</t>
  </si>
  <si>
    <t>ج- سود(زیان) حاصل از فروش اوراق بهادار</t>
  </si>
  <si>
    <t>د- سود اوراق بهادار با درآمد ثابت و سپرده بانکی</t>
  </si>
  <si>
    <t>یادداشت د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</si>
  <si>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</si>
  <si>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</si>
  <si>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</si>
  <si>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</si>
  <si>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تاریخ انتشار اوراق</t>
  </si>
  <si>
    <t>نرخ سود اسمی</t>
  </si>
  <si>
    <t>قیمت بازار هر ورقه</t>
  </si>
  <si>
    <t>گزارش وضعیت پرتفوی ماهانه</t>
  </si>
  <si>
    <t>‫پذیرفته شده در بورس یا فرابورس</t>
  </si>
  <si>
    <t>‫درآمد سود سهام</t>
  </si>
  <si>
    <t>‫اطلاعات مجمع</t>
  </si>
  <si>
    <t>‫طی دوره</t>
  </si>
  <si>
    <t>‫نام سهام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</si>
  <si>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</si>
  <si>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</si>
  <si>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</si>
  <si>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</si>
  <si>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</si>
  <si>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</si>
  <si>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‫جمع</t>
  </si>
  <si>
    <t>درصد از کل داراییها</t>
  </si>
  <si>
    <t>نرخ سود علیالحساب</t>
  </si>
  <si>
    <t>درآمدها</t>
  </si>
  <si>
    <t>صندوق سرمایه گذاری ندای ثابت کیان</t>
  </si>
  <si>
    <t>حساب بانک خاور میانه</t>
  </si>
  <si>
    <t>1005-10-810-707074272</t>
  </si>
  <si>
    <t>کوتاه مدت</t>
  </si>
  <si>
    <t>-</t>
  </si>
  <si>
    <t>---</t>
  </si>
  <si>
    <t>بلی</t>
  </si>
  <si>
    <t>پاسارگاد کوتاه مدت</t>
  </si>
  <si>
    <t>209-8100-15227268-1</t>
  </si>
  <si>
    <t>تعدیل کارمزد کارگزاری‫</t>
  </si>
  <si>
    <t>‫نام اوراق بهادار</t>
  </si>
  <si>
    <t>‫تعداد</t>
  </si>
  <si>
    <t>‫قیمت تعدیل شده</t>
  </si>
  <si>
    <t>‫درصد تعدیل</t>
  </si>
  <si>
    <t>‫خالص ارزش فروش تعدیل شده</t>
  </si>
  <si>
    <t>‫دلیل تعدیل</t>
  </si>
  <si>
    <t>‫اوراق بهاداری که ارزش آن‌ها در تاریخ گزارش تعدیل شده</t>
  </si>
  <si>
    <t>‫قیمت
پایانی</t>
  </si>
  <si>
    <t>اجاره غدیر ایرانیان 14050114 (غدیر05)</t>
  </si>
  <si>
    <t>1401/01/14</t>
  </si>
  <si>
    <t>1405/01/14</t>
  </si>
  <si>
    <t>اجاره غدیر ایرانیان14050114</t>
  </si>
  <si>
    <t>اقتصاد نوین کوتاه مدت</t>
  </si>
  <si>
    <t>سپرده سرمایه‌گذاری</t>
  </si>
  <si>
    <t>سامان کوتاه مدت</t>
  </si>
  <si>
    <t>864-810-3998429-1</t>
  </si>
  <si>
    <t>864-111-3998429-1</t>
  </si>
  <si>
    <r>
      <t>‫</t>
    </r>
    <r>
      <rPr>
        <b/>
        <sz val="12"/>
        <color rgb="FFFF0000"/>
        <rFont val="B Nazanin"/>
        <charset val="178"/>
      </rPr>
      <t>(بر اساس دستورالعمل نحوه تعیین قیمت خرید و فروش اوراق بهادار در صندوق‌های سرمایه گذاری)</t>
    </r>
  </si>
  <si>
    <t>ملی 0228580617005</t>
  </si>
  <si>
    <t>0228580617005</t>
  </si>
  <si>
    <t>دارایی</t>
  </si>
  <si>
    <t>با توجه به قرارداد خرید و تعهد به بازخرید اوراق مدکور بین صندوق و بازارگردان، تفاوت قیمت بازخرید و قیمت تمام شده آن را به صورت روزانه تحت عنوان قیمت کارشناسی تا تاریخ سررسید قرارداد لحاظ شده است.</t>
  </si>
  <si>
    <t>اجاره تابان فردا سپهر14050803 (تابان08)</t>
  </si>
  <si>
    <t>1401/08/03</t>
  </si>
  <si>
    <t>1405/08/03</t>
  </si>
  <si>
    <t>اقتصادنوین 124.283.6867480.8</t>
  </si>
  <si>
    <t>پاسارگاد20990121522726819</t>
  </si>
  <si>
    <t>124-850-6867480-1</t>
  </si>
  <si>
    <t>124-283-6867480-8</t>
  </si>
  <si>
    <t>209-9012-15227268-19</t>
  </si>
  <si>
    <t>124-283-6867480-0</t>
  </si>
  <si>
    <t>209-9012-15227268-0</t>
  </si>
  <si>
    <t xml:space="preserve">اجاره تابان فردا سپهر14050803 </t>
  </si>
  <si>
    <t>مرابحه عام دولت86-ش.خ020404 (اراد86)</t>
  </si>
  <si>
    <t>صکوک اجاره کگل509-بدون ضامن (صگل509)</t>
  </si>
  <si>
    <t>1402/04/04</t>
  </si>
  <si>
    <t>1401/09/02</t>
  </si>
  <si>
    <t>1405/09/02</t>
  </si>
  <si>
    <t>صکوک اجاره کگل509-بدون ضامن</t>
  </si>
  <si>
    <t>پاسارگاد209.9012.15227268.20</t>
  </si>
  <si>
    <t>پاسارگاد209.9012.15227268.21</t>
  </si>
  <si>
    <t>پاسارگاد209.9012.15227268.22</t>
  </si>
  <si>
    <t>209-9012-15227268-20</t>
  </si>
  <si>
    <t>209-9012-15227268-21</t>
  </si>
  <si>
    <t>209-9012-15227268-22</t>
  </si>
  <si>
    <t>اقتصادنوین 124.283.6867480.9</t>
  </si>
  <si>
    <t>اقتصادنوین 124.283.6867480.10</t>
  </si>
  <si>
    <t>اقتصادنوین 124.283.6867480.11</t>
  </si>
  <si>
    <t>اقتصادنوین 124.283.6867480.12</t>
  </si>
  <si>
    <t>اقتصادنوین 124.283.6867480.13</t>
  </si>
  <si>
    <t>اقتصادنوین 124.283.6867480.14</t>
  </si>
  <si>
    <t>اقتصادنوین 124.283.6867480.15</t>
  </si>
  <si>
    <t>اقتصادنوین 124.283.6867480.16</t>
  </si>
  <si>
    <t>اقتصادنوین 124.283.6867480.17</t>
  </si>
  <si>
    <t>اقتصادنوین 124.283.6867480.18</t>
  </si>
  <si>
    <t>124-283-6867480-9</t>
  </si>
  <si>
    <t>124-283-6867480-10</t>
  </si>
  <si>
    <t>124-283-6867480-11</t>
  </si>
  <si>
    <t>124-283-6867480-12</t>
  </si>
  <si>
    <t>124-283-6867480-13</t>
  </si>
  <si>
    <t>124-283-6867480-14</t>
  </si>
  <si>
    <t>124-283-6867480-15</t>
  </si>
  <si>
    <t>124-283-6867480-16</t>
  </si>
  <si>
    <t>124-283-6867480-17</t>
  </si>
  <si>
    <t>124-283-6867480-18</t>
  </si>
  <si>
    <t>اسنادخزانه-م9بودجه99-020316 (اخزا909)</t>
  </si>
  <si>
    <t>مرابحه عام دولت120-ش.خ040417 (اراد120)</t>
  </si>
  <si>
    <t>1404/04/17</t>
  </si>
  <si>
    <t>اقتصادنوین 124.283.6867480.19</t>
  </si>
  <si>
    <t>124-283-6867480-19</t>
  </si>
  <si>
    <t>پاسارگاد209.303.15227268.1</t>
  </si>
  <si>
    <t>پاسارگاد 209.303.15227268.2</t>
  </si>
  <si>
    <t>پاسارگاد 209.420.15227268.1</t>
  </si>
  <si>
    <t xml:space="preserve">پاسارگاد 209.420.15227268.2	</t>
  </si>
  <si>
    <t>پاسارگاد209.420.15227268.3</t>
  </si>
  <si>
    <t>پاسارگاد209.420.15227268.4</t>
  </si>
  <si>
    <t>پاسارگاد 209.420.15227268.5</t>
  </si>
  <si>
    <t>پاسارگاد209.9012.15227268.23</t>
  </si>
  <si>
    <t>پاسارگاد209.9012.15227268.24</t>
  </si>
  <si>
    <t>پاسارگاد209.9012.15227268.25</t>
  </si>
  <si>
    <t>پاسارگاد209.9012.15227268.26</t>
  </si>
  <si>
    <t>209-303-15227268-1</t>
  </si>
  <si>
    <t>209-303-15227268-2</t>
  </si>
  <si>
    <t>209-420-15227268-5</t>
  </si>
  <si>
    <t>209-9012-15227268-23</t>
  </si>
  <si>
    <t>209-9012-15227268-24</t>
  </si>
  <si>
    <t>209-9012-15227268-25</t>
  </si>
  <si>
    <t>209-9012-15227268-26</t>
  </si>
  <si>
    <t>209-9012-15227268-27</t>
  </si>
  <si>
    <t>صادرات کوتاه مدت</t>
  </si>
  <si>
    <t>0217918818004</t>
  </si>
  <si>
    <t>پاسارگاد209.9012.15227268.27</t>
  </si>
  <si>
    <t xml:space="preserve"> 209.420.15227268.1</t>
  </si>
  <si>
    <t xml:space="preserve"> 209.420.15227268.2</t>
  </si>
  <si>
    <t xml:space="preserve"> 209.420.15227268.3</t>
  </si>
  <si>
    <t xml:space="preserve"> 209.420.15227268.4</t>
  </si>
  <si>
    <t xml:space="preserve"> 209.420.15227268.5</t>
  </si>
  <si>
    <t>1401/11/1</t>
  </si>
  <si>
    <t>1400/03/04</t>
  </si>
  <si>
    <t>پاسارگاد 209.307.15227268.1</t>
  </si>
  <si>
    <t xml:space="preserve"> 209-307-15227268-1</t>
  </si>
  <si>
    <t>1005-10-810-707074271</t>
  </si>
  <si>
    <t>منتهی به 1401/12/29</t>
  </si>
  <si>
    <t>پاسارگاد 209.307.15227268.2</t>
  </si>
  <si>
    <t>پاسارگاد 209.307.15227268.3</t>
  </si>
  <si>
    <t>209-307-15227268-2</t>
  </si>
  <si>
    <t>209-307-15227268-3</t>
  </si>
  <si>
    <t>1402/01/05</t>
  </si>
  <si>
    <t xml:space="preserve"> 209-307-15227268-2</t>
  </si>
  <si>
    <t xml:space="preserve"> 209-307-15227268-3</t>
  </si>
  <si>
    <t>اقتصاد نوین 124.283.6867480.20</t>
  </si>
  <si>
    <t>124-283-6867480-20</t>
  </si>
  <si>
    <t>سینا جاری371452773001</t>
  </si>
  <si>
    <t>371-4-5277300-1</t>
  </si>
  <si>
    <t>جاری</t>
  </si>
  <si>
    <t>1402/02/06</t>
  </si>
  <si>
    <t>اقتصادنوین 124.283.6867480.20</t>
  </si>
  <si>
    <t>1402/03/31</t>
  </si>
  <si>
    <t>پاسارگاد 209.307.15227268.4</t>
  </si>
  <si>
    <t>209-420-15227268-7</t>
  </si>
  <si>
    <t>اقتصاد نوین 124.283.6867480.22</t>
  </si>
  <si>
    <t>اقتصاد نوین 124.283.6867480.23</t>
  </si>
  <si>
    <t>اقتصاد نوین 124.283.6867480.24</t>
  </si>
  <si>
    <t>124-283-6867480-22</t>
  </si>
  <si>
    <t>124-283-6867480-23</t>
  </si>
  <si>
    <t>124-283-6867480-24</t>
  </si>
  <si>
    <t>اقتصاد نوین 124.283.6867480.25</t>
  </si>
  <si>
    <t>124-283-6867480-25</t>
  </si>
  <si>
    <t>مسکن 5600931333928</t>
  </si>
  <si>
    <t>مسکن کوتاه مدت	-310058720239</t>
  </si>
  <si>
    <t>مسکن کوتاه مدت-4110001907768</t>
  </si>
  <si>
    <t>اقتصادنوین 124.283.6867480.22</t>
  </si>
  <si>
    <t>اقتصادنوین 124.283.6867480.23</t>
  </si>
  <si>
    <t>اقتصادنوین 124.283.6867480.24</t>
  </si>
  <si>
    <t>اقتصادنوین 124.283.6867480.25</t>
  </si>
  <si>
    <t>پاسارگاد 209.307.15227268.5</t>
  </si>
  <si>
    <t>پاسارگاد 209.307.15227268.7</t>
  </si>
  <si>
    <t xml:space="preserve"> 209-307-15227268-4</t>
  </si>
  <si>
    <t xml:space="preserve"> 209-307-15227268-5</t>
  </si>
  <si>
    <t xml:space="preserve"> 209-307-15227268-7</t>
  </si>
  <si>
    <t>مسکن کوتاه مدت</t>
  </si>
  <si>
    <t>برای ماه منتهی به 1402/04/31</t>
  </si>
  <si>
    <t>1402/04/31</t>
  </si>
  <si>
    <t>طی تیر ماه</t>
  </si>
  <si>
    <t>از ابتدای سال مالی تا پایان تیر ماه</t>
  </si>
  <si>
    <t>طی تیر  ماه</t>
  </si>
  <si>
    <t>از ابتدای سال مالی تا تیر ماه</t>
  </si>
  <si>
    <t>مرابحه عام دولت4-ش.خ 0206 (اراد49)</t>
  </si>
  <si>
    <t>1399/06/12</t>
  </si>
  <si>
    <t>1402/06/12</t>
  </si>
  <si>
    <t>984,738</t>
  </si>
  <si>
    <t>1,049,329</t>
  </si>
  <si>
    <t>1,032,689</t>
  </si>
  <si>
    <t>1,028,936</t>
  </si>
  <si>
    <t>مرابحه عام دولت4-ش.خ 0206</t>
  </si>
  <si>
    <t>اقتصادنوین 124.283.6867480.26</t>
  </si>
  <si>
    <t>اقتصادنوین 124.283.6867480.27</t>
  </si>
  <si>
    <t>پاسارگاد 209.307.15227268.8</t>
  </si>
  <si>
    <t>پاسارگاد 209.307.15227268.9</t>
  </si>
  <si>
    <t>مسکن 5600931333993</t>
  </si>
  <si>
    <t>مسکن 5600931333969</t>
  </si>
  <si>
    <t>124-283-6867480-26</t>
  </si>
  <si>
    <t>124-283-6867480-27</t>
  </si>
  <si>
    <t xml:space="preserve"> 209-307-15227268-8</t>
  </si>
  <si>
    <t xml:space="preserve"> 209-307-15227268-9</t>
  </si>
  <si>
    <t>209-420-15227268-8</t>
  </si>
  <si>
    <t>209-420-15227268-9</t>
  </si>
  <si>
    <t>اقتصاد نوین 124.283.6867480.26</t>
  </si>
  <si>
    <t>اقتصاد نوین 124.283.6867480.27</t>
  </si>
  <si>
    <t>5600931333928</t>
  </si>
  <si>
    <t>5600931333969</t>
  </si>
  <si>
    <t>5600931333993</t>
  </si>
  <si>
    <t>310058720239</t>
  </si>
  <si>
    <t>4110001907768</t>
  </si>
  <si>
    <t>1402/03/06</t>
  </si>
  <si>
    <t>1402/03/10</t>
  </si>
  <si>
    <t>1402/03/20</t>
  </si>
  <si>
    <t>1402/03/27</t>
  </si>
  <si>
    <t>1402/03/30</t>
  </si>
  <si>
    <t>1402/03/23</t>
  </si>
  <si>
    <t>1402/04/10</t>
  </si>
  <si>
    <t>1402/04/11</t>
  </si>
  <si>
    <t>1402/04/03</t>
  </si>
  <si>
    <t>1402/04/06</t>
  </si>
  <si>
    <t>1402/04/13</t>
  </si>
  <si>
    <t>1402/04/20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</si>
</sst>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#,##0_-;[Red]\(#,##0\)"/>
    <numFmt numFmtId="167" formatCode="_-* #,##0_-;_-* #,##0\-;_-* &quot;-&quot;??_-;_-@_-"/>
    <numFmt numFmtId="168" formatCode="_-* #,##0.00000000_-;_-* #,##0.00000000\-;_-* &quot;-&quot;??_-;_-@_-"/>
    <numFmt numFmtId="169" formatCode="_(* #,##0.000_);_(* \(#,##0.000\);_(* &quot;-&quot;??_);_(@_)"/>
    <numFmt numFmtId="170" formatCode="#,##0.000_);[Red]\(#,##0.000\)"/>
    <numFmt numFmtId="171" formatCode="_(* #,##0.0_);_(* \(#,##0.0\);_(* &quot;-&quot;??_);_(@_)"/>
    <numFmt numFmtId="172" formatCode="0.0%"/>
  </numFmts>
  <fonts count="64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charset val="178"/>
      <scheme val="minor"/>
    </font>
    <font>
      <b/>
      <sz val="20"/>
      <color theme="1"/>
      <name val="B Mitra"/>
      <charset val="178"/>
    </font>
    <font>
      <sz val="20"/>
      <color theme="1"/>
      <name val="B Mitra"/>
      <charset val="178"/>
    </font>
    <font>
      <b/>
      <sz val="20"/>
      <color rgb="FF0062AC"/>
      <name val="B Mitra"/>
      <charset val="178"/>
    </font>
    <font>
      <sz val="20"/>
      <name val="B Mitra"/>
      <charset val="178"/>
    </font>
    <font>
      <b/>
      <sz val="16"/>
      <color theme="1"/>
      <name val="B Mitra"/>
      <charset val="178"/>
    </font>
    <font>
      <sz val="14"/>
      <color theme="1"/>
      <name val="B Mitra"/>
      <charset val="178"/>
    </font>
    <font>
      <b/>
      <sz val="16"/>
      <color rgb="FF0062AC"/>
      <name val="B Mitra"/>
      <charset val="178"/>
    </font>
    <font>
      <b/>
      <sz val="10"/>
      <color theme="1"/>
      <name val="B Mitra"/>
      <charset val="178"/>
    </font>
    <font>
      <sz val="12"/>
      <name val="B Mitra"/>
      <charset val="178"/>
    </font>
    <font>
      <sz val="11"/>
      <color theme="1"/>
      <name val="B Mitra"/>
      <charset val="178"/>
    </font>
    <font>
      <sz val="16"/>
      <color theme="1"/>
      <name val="B Mitra"/>
      <charset val="178"/>
    </font>
    <font>
      <sz val="10"/>
      <color theme="1"/>
      <name val="B Mitra"/>
      <charset val="178"/>
    </font>
    <font>
      <b/>
      <sz val="18"/>
      <color theme="1"/>
      <name val="B Mitra"/>
      <charset val="178"/>
    </font>
    <font>
      <b/>
      <sz val="12"/>
      <color theme="1"/>
      <name val="B Mitra"/>
      <charset val="178"/>
    </font>
    <font>
      <b/>
      <sz val="12"/>
      <color rgb="FF0062AC"/>
      <name val="B Mitra"/>
      <charset val="178"/>
    </font>
    <font>
      <sz val="12"/>
      <color theme="1"/>
      <name val="B Mitra"/>
      <charset val="178"/>
    </font>
    <font>
      <b/>
      <sz val="12"/>
      <color rgb="FFC00000"/>
      <name val="B Mitra"/>
      <charset val="178"/>
    </font>
    <font>
      <b/>
      <sz val="14"/>
      <color theme="1"/>
      <name val="B Mitra"/>
      <charset val="178"/>
    </font>
    <font>
      <b/>
      <sz val="14"/>
      <color rgb="FF000000"/>
      <name val="B Mitra"/>
      <charset val="178"/>
    </font>
    <font>
      <b/>
      <sz val="16"/>
      <color rgb="FF000000"/>
      <name val="B Mitra"/>
      <charset val="178"/>
    </font>
    <font>
      <sz val="16"/>
      <color rgb="FF000000"/>
      <name val="B Mitra"/>
      <charset val="178"/>
    </font>
    <font>
      <b/>
      <sz val="14"/>
      <color rgb="FF0062AC"/>
      <name val="B Mitra"/>
      <charset val="178"/>
    </font>
    <font>
      <sz val="14"/>
      <name val="B Mitra"/>
      <charset val="178"/>
    </font>
    <font>
      <b/>
      <sz val="12"/>
      <name val="B Mitra"/>
      <charset val="178"/>
    </font>
    <font>
      <b/>
      <sz val="12"/>
      <color rgb="FF000000"/>
      <name val="B Mitra"/>
      <charset val="178"/>
    </font>
    <font>
      <sz val="12"/>
      <color rgb="FF000000"/>
      <name val="B Mitra"/>
      <charset val="178"/>
    </font>
    <font>
      <sz val="14"/>
      <color rgb="FF000000"/>
      <name val="B Mitra"/>
      <charset val="178"/>
    </font>
    <font>
      <sz val="12"/>
      <name val="B Nazanin"/>
      <charset val="178"/>
    </font>
    <font>
      <b/>
      <sz val="26"/>
      <color theme="1"/>
      <name val="B Mitra"/>
      <charset val="178"/>
    </font>
    <font>
      <sz val="18"/>
      <name val="B Mitra"/>
      <charset val="178"/>
    </font>
    <font>
      <b/>
      <sz val="12"/>
      <color theme="1"/>
      <name val="B Nazanin"/>
      <charset val="178"/>
    </font>
    <font>
      <sz val="11"/>
      <color indexed="8"/>
      <name val="B Nazanin"/>
      <charset val="178"/>
    </font>
    <font>
      <b/>
      <sz val="12"/>
      <color rgb="FF0062AC"/>
      <name val="B Nazanin"/>
      <charset val="178"/>
    </font>
    <font>
      <b/>
      <sz val="16"/>
      <name val="B Mitra"/>
      <charset val="178"/>
    </font>
    <font>
      <b/>
      <sz val="10"/>
      <color rgb="FF000000"/>
      <name val="B Mitra"/>
      <charset val="178"/>
    </font>
    <font>
      <u/>
      <sz val="11"/>
      <color theme="10"/>
      <name val="Calibri"/>
      <family val="2"/>
      <scheme val="minor"/>
    </font>
    <font>
      <sz val="22"/>
      <color theme="1"/>
      <name val="B Mitra"/>
      <charset val="178"/>
    </font>
    <font>
      <sz val="14"/>
      <color rgb="FFFF0000"/>
      <name val="B Mitra"/>
      <charset val="178"/>
    </font>
    <font>
      <sz val="9"/>
      <color rgb="FF2E2E2E"/>
      <name val="WYekan"/>
    </font>
    <font>
      <b/>
      <sz val="12"/>
      <name val="B Nazanin"/>
      <charset val="178"/>
    </font>
    <font>
      <sz val="11"/>
      <color theme="1"/>
      <name val="B Nazanin"/>
      <charset val="178"/>
    </font>
    <font>
      <sz val="14"/>
      <name val="B Nazanin"/>
      <charset val="178"/>
    </font>
    <font>
      <sz val="14"/>
      <color theme="1"/>
      <name val="Calibri"/>
      <family val="2"/>
      <charset val="178"/>
      <scheme val="minor"/>
    </font>
    <font>
      <sz val="14"/>
      <color theme="1"/>
      <name val="B Nazanin"/>
      <charset val="178"/>
    </font>
    <font>
      <sz val="16"/>
      <color rgb="FFFF0000"/>
      <name val="B Mitra"/>
      <charset val="178"/>
    </font>
    <font>
      <b/>
      <sz val="16"/>
      <color rgb="FFFF0000"/>
      <name val="B Mitra"/>
      <charset val="178"/>
    </font>
    <font>
      <b/>
      <sz val="16"/>
      <color theme="1"/>
      <name val="B Nazanin"/>
      <charset val="178"/>
    </font>
    <font>
      <sz val="16"/>
      <color theme="1"/>
      <name val="B Nazanin"/>
      <charset val="178"/>
    </font>
    <font>
      <sz val="16"/>
      <color rgb="FF0070C0"/>
      <name val="B Nazanin"/>
      <charset val="178"/>
    </font>
    <font>
      <sz val="11"/>
      <color theme="9" tint="-0.499984740745262"/>
      <name val="B Mitra"/>
      <charset val="178"/>
    </font>
    <font>
      <sz val="9"/>
      <color rgb="FF00A651"/>
      <name val="WYekan"/>
    </font>
    <font>
      <sz val="18"/>
      <color theme="1"/>
      <name val="B Mitra"/>
      <charset val="178"/>
    </font>
    <font>
      <b/>
      <sz val="12"/>
      <color rgb="FFFF0000"/>
      <name val="B Nazanin"/>
      <charset val="178"/>
    </font>
    <font>
      <sz val="8"/>
      <name val="Calibri"/>
      <family val="2"/>
      <charset val="178"/>
      <scheme val="minor"/>
    </font>
    <font>
      <b/>
      <sz val="12"/>
      <color rgb="FF002060"/>
      <name val="B Mitra"/>
      <charset val="178"/>
    </font>
    <font>
      <sz val="12"/>
      <color rgb="FF002060"/>
      <name val="B Mitra"/>
      <charset val="178"/>
    </font>
    <font>
      <sz val="16"/>
      <name val="B Mitra"/>
      <charset val="178"/>
    </font>
    <font>
      <sz val="11"/>
      <color rgb="FFFF0000"/>
      <name val="B Nazanin"/>
      <charset val="178"/>
    </font>
    <font>
      <sz val="9"/>
      <color theme="1"/>
      <name val="WYekan"/>
    </font>
  </fonts>
  <fills count="4">
    <fill>
      <patternFill patternType="none"/>
    </fill>
    <fill>
      <patternFill patternType="gray125"/>
    </fill>
    <fill>
      <patternFill patternType="solid">
        <fgColor rgb="FF9999FF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40" fillId="0" borderId="0" applyNumberFormat="0" applyFill="0" applyBorder="0" applyAlignment="0" applyProtection="0"/>
  </cellStyleXfs>
  <cellXfs count="378">
    <xf numFmtId="0" fontId="0" fillId="0" borderId="0" xfId="0"/>
    <xf numFmtId="0" fontId="5" fillId="0" borderId="0" xfId="0" applyFont="1" applyAlignment="1">
      <alignment horizontal="center" vertical="center" wrapText="1" readingOrder="2"/>
    </xf>
    <xf numFmtId="0" fontId="5" fillId="0" borderId="0" xfId="0" applyFont="1" applyAlignment="1">
      <alignment vertical="center" wrapText="1" readingOrder="2"/>
    </xf>
    <xf numFmtId="165" fontId="5" fillId="0" borderId="0" xfId="1" applyNumberFormat="1" applyFont="1" applyBorder="1" applyAlignment="1">
      <alignment vertical="center" wrapText="1" readingOrder="2"/>
    </xf>
    <xf numFmtId="0" fontId="6" fillId="0" borderId="0" xfId="0" applyFont="1" applyAlignment="1">
      <alignment vertical="center" wrapText="1" readingOrder="2"/>
    </xf>
    <xf numFmtId="0" fontId="6" fillId="0" borderId="0" xfId="0" applyFont="1" applyAlignment="1">
      <alignment horizontal="center" vertical="center" readingOrder="2"/>
    </xf>
    <xf numFmtId="37" fontId="8" fillId="0" borderId="0" xfId="0" applyNumberFormat="1" applyFont="1" applyAlignment="1">
      <alignment horizontal="center" vertical="center"/>
    </xf>
    <xf numFmtId="0" fontId="10" fillId="0" borderId="0" xfId="0" applyFont="1"/>
    <xf numFmtId="0" fontId="14" fillId="0" borderId="0" xfId="0" applyFont="1"/>
    <xf numFmtId="37" fontId="13" fillId="0" borderId="0" xfId="0" applyNumberFormat="1" applyFont="1" applyAlignment="1">
      <alignment horizontal="center" vertical="center"/>
    </xf>
    <xf numFmtId="0" fontId="20" fillId="0" borderId="0" xfId="0" applyFont="1"/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right" vertical="center" readingOrder="2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/>
    </xf>
    <xf numFmtId="165" fontId="20" fillId="0" borderId="1" xfId="1" applyNumberFormat="1" applyFont="1" applyBorder="1" applyAlignment="1">
      <alignment horizontal="center"/>
    </xf>
    <xf numFmtId="0" fontId="18" fillId="0" borderId="0" xfId="0" applyFont="1" applyAlignment="1">
      <alignment horizontal="right" vertical="center" readingOrder="2"/>
    </xf>
    <xf numFmtId="49" fontId="20" fillId="0" borderId="0" xfId="0" applyNumberFormat="1" applyFont="1" applyAlignment="1">
      <alignment horizontal="center" vertical="center" readingOrder="2"/>
    </xf>
    <xf numFmtId="0" fontId="19" fillId="0" borderId="0" xfId="0" applyFont="1" applyAlignment="1">
      <alignment vertical="center" readingOrder="2"/>
    </xf>
    <xf numFmtId="0" fontId="18" fillId="0" borderId="0" xfId="0" applyFont="1" applyAlignment="1">
      <alignment horizontal="center" vertical="center" readingOrder="2"/>
    </xf>
    <xf numFmtId="0" fontId="20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165" fontId="14" fillId="0" borderId="0" xfId="1" applyNumberFormat="1" applyFont="1"/>
    <xf numFmtId="0" fontId="24" fillId="0" borderId="0" xfId="0" applyFont="1" applyAlignment="1">
      <alignment vertical="center" wrapText="1" readingOrder="2"/>
    </xf>
    <xf numFmtId="166" fontId="24" fillId="0" borderId="4" xfId="0" applyNumberFormat="1" applyFont="1" applyBorder="1" applyAlignment="1">
      <alignment horizontal="center" vertical="center" wrapText="1" readingOrder="2"/>
    </xf>
    <xf numFmtId="166" fontId="24" fillId="0" borderId="4" xfId="1" applyNumberFormat="1" applyFont="1" applyBorder="1" applyAlignment="1">
      <alignment horizontal="center" vertical="center" wrapText="1" readingOrder="2"/>
    </xf>
    <xf numFmtId="166" fontId="10" fillId="0" borderId="0" xfId="1" applyNumberFormat="1" applyFont="1" applyFill="1"/>
    <xf numFmtId="0" fontId="27" fillId="0" borderId="0" xfId="0" applyFont="1" applyAlignment="1">
      <alignment horizontal="center" vertical="center"/>
    </xf>
    <xf numFmtId="37" fontId="28" fillId="0" borderId="11" xfId="0" applyNumberFormat="1" applyFont="1" applyBorder="1" applyAlignment="1">
      <alignment horizontal="center" vertical="center" wrapText="1"/>
    </xf>
    <xf numFmtId="37" fontId="13" fillId="0" borderId="9" xfId="0" applyNumberFormat="1" applyFont="1" applyBorder="1" applyAlignment="1">
      <alignment horizontal="center" vertical="center"/>
    </xf>
    <xf numFmtId="37" fontId="13" fillId="0" borderId="13" xfId="0" applyNumberFormat="1" applyFont="1" applyBorder="1" applyAlignment="1">
      <alignment horizontal="center" vertical="center"/>
    </xf>
    <xf numFmtId="0" fontId="18" fillId="0" borderId="0" xfId="0" applyFont="1"/>
    <xf numFmtId="37" fontId="28" fillId="0" borderId="11" xfId="0" applyNumberFormat="1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40" fontId="18" fillId="0" borderId="0" xfId="0" applyNumberFormat="1" applyFont="1" applyAlignment="1">
      <alignment horizontal="center" vertical="center" wrapText="1" readingOrder="2"/>
    </xf>
    <xf numFmtId="165" fontId="18" fillId="0" borderId="0" xfId="1" applyNumberFormat="1" applyFont="1" applyAlignment="1">
      <alignment horizontal="right" vertical="center" readingOrder="2"/>
    </xf>
    <xf numFmtId="40" fontId="18" fillId="0" borderId="3" xfId="0" applyNumberFormat="1" applyFont="1" applyBorder="1" applyAlignment="1">
      <alignment horizontal="center" vertical="center" readingOrder="2"/>
    </xf>
    <xf numFmtId="0" fontId="15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6" fillId="0" borderId="0" xfId="0" applyFont="1"/>
    <xf numFmtId="0" fontId="37" fillId="0" borderId="0" xfId="0" applyFont="1" applyAlignment="1">
      <alignment horizontal="right" vertical="center" readingOrder="2"/>
    </xf>
    <xf numFmtId="0" fontId="6" fillId="0" borderId="0" xfId="0" applyFont="1" applyAlignment="1">
      <alignment vertical="center"/>
    </xf>
    <xf numFmtId="0" fontId="20" fillId="0" borderId="0" xfId="0" applyFont="1" applyAlignment="1">
      <alignment horizontal="center" vertical="center" wrapText="1"/>
    </xf>
    <xf numFmtId="165" fontId="6" fillId="0" borderId="0" xfId="1" applyNumberFormat="1" applyFont="1" applyBorder="1" applyAlignment="1">
      <alignment horizontal="center" vertical="center" wrapText="1" readingOrder="2"/>
    </xf>
    <xf numFmtId="165" fontId="6" fillId="0" borderId="0" xfId="1" applyNumberFormat="1" applyFont="1" applyBorder="1" applyAlignment="1">
      <alignment horizontal="center" vertical="center" readingOrder="2"/>
    </xf>
    <xf numFmtId="165" fontId="6" fillId="0" borderId="0" xfId="1" applyNumberFormat="1" applyFont="1" applyAlignment="1">
      <alignment vertical="center"/>
    </xf>
    <xf numFmtId="165" fontId="6" fillId="0" borderId="0" xfId="1" applyNumberFormat="1" applyFont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65" fontId="6" fillId="0" borderId="2" xfId="1" applyNumberFormat="1" applyFont="1" applyBorder="1" applyAlignment="1">
      <alignment horizontal="right" vertical="center" readingOrder="2"/>
    </xf>
    <xf numFmtId="165" fontId="6" fillId="0" borderId="2" xfId="1" applyNumberFormat="1" applyFont="1" applyFill="1" applyBorder="1" applyAlignment="1">
      <alignment horizontal="right" vertical="center" readingOrder="2"/>
    </xf>
    <xf numFmtId="10" fontId="6" fillId="0" borderId="2" xfId="2" applyNumberFormat="1" applyFont="1" applyBorder="1" applyAlignment="1">
      <alignment horizontal="center" vertical="center" readingOrder="2"/>
    </xf>
    <xf numFmtId="165" fontId="6" fillId="0" borderId="0" xfId="1" applyNumberFormat="1" applyFont="1" applyFill="1" applyAlignment="1">
      <alignment vertical="center"/>
    </xf>
    <xf numFmtId="10" fontId="6" fillId="0" borderId="0" xfId="2" applyNumberFormat="1" applyFont="1" applyAlignment="1">
      <alignment horizontal="center" vertical="center"/>
    </xf>
    <xf numFmtId="165" fontId="20" fillId="0" borderId="0" xfId="1" applyNumberFormat="1" applyFont="1" applyAlignment="1">
      <alignment vertical="center"/>
    </xf>
    <xf numFmtId="165" fontId="20" fillId="0" borderId="8" xfId="1" applyNumberFormat="1" applyFont="1" applyBorder="1" applyAlignment="1">
      <alignment vertical="center"/>
    </xf>
    <xf numFmtId="165" fontId="20" fillId="0" borderId="0" xfId="1" applyNumberFormat="1" applyFont="1" applyAlignment="1">
      <alignment horizontal="center" vertical="center" wrapText="1" shrinkToFit="1"/>
    </xf>
    <xf numFmtId="165" fontId="15" fillId="0" borderId="0" xfId="1" applyNumberFormat="1" applyFont="1" applyAlignment="1">
      <alignment vertical="center"/>
    </xf>
    <xf numFmtId="165" fontId="9" fillId="0" borderId="8" xfId="1" applyNumberFormat="1" applyFont="1" applyBorder="1" applyAlignment="1">
      <alignment vertical="center"/>
    </xf>
    <xf numFmtId="37" fontId="38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6" fontId="15" fillId="0" borderId="0" xfId="1" applyNumberFormat="1" applyFont="1" applyAlignment="1">
      <alignment vertical="center"/>
    </xf>
    <xf numFmtId="166" fontId="15" fillId="0" borderId="0" xfId="0" applyNumberFormat="1" applyFont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165" fontId="16" fillId="0" borderId="0" xfId="1" applyNumberFormat="1" applyFont="1" applyAlignment="1">
      <alignment vertical="center"/>
    </xf>
    <xf numFmtId="166" fontId="16" fillId="0" borderId="0" xfId="1" applyNumberFormat="1" applyFont="1" applyAlignment="1">
      <alignment vertical="center"/>
    </xf>
    <xf numFmtId="166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0" fontId="24" fillId="0" borderId="4" xfId="0" applyFont="1" applyBorder="1" applyAlignment="1">
      <alignment horizontal="center" vertical="center" wrapText="1" readingOrder="2"/>
    </xf>
    <xf numFmtId="165" fontId="25" fillId="0" borderId="1" xfId="1" applyNumberFormat="1" applyFont="1" applyBorder="1" applyAlignment="1">
      <alignment horizontal="center" vertical="center" wrapText="1" readingOrder="2"/>
    </xf>
    <xf numFmtId="166" fontId="25" fillId="0" borderId="1" xfId="1" applyNumberFormat="1" applyFont="1" applyBorder="1" applyAlignment="1">
      <alignment horizontal="center" vertical="center" wrapText="1" readingOrder="2"/>
    </xf>
    <xf numFmtId="38" fontId="18" fillId="0" borderId="10" xfId="0" applyNumberFormat="1" applyFont="1" applyBorder="1" applyAlignment="1">
      <alignment horizontal="right" vertical="center" readingOrder="2"/>
    </xf>
    <xf numFmtId="10" fontId="8" fillId="0" borderId="0" xfId="2" applyNumberFormat="1" applyFont="1" applyAlignment="1">
      <alignment horizontal="center" vertical="center"/>
    </xf>
    <xf numFmtId="165" fontId="41" fillId="0" borderId="0" xfId="1" applyNumberFormat="1" applyFont="1" applyAlignment="1">
      <alignment vertical="center"/>
    </xf>
    <xf numFmtId="0" fontId="41" fillId="0" borderId="0" xfId="0" applyFont="1" applyAlignment="1">
      <alignment vertical="center"/>
    </xf>
    <xf numFmtId="166" fontId="41" fillId="0" borderId="0" xfId="1" applyNumberFormat="1" applyFont="1" applyAlignment="1">
      <alignment vertical="center"/>
    </xf>
    <xf numFmtId="166" fontId="41" fillId="0" borderId="0" xfId="0" applyNumberFormat="1" applyFont="1" applyAlignment="1">
      <alignment vertical="center"/>
    </xf>
    <xf numFmtId="10" fontId="24" fillId="0" borderId="8" xfId="2" applyNumberFormat="1" applyFont="1" applyBorder="1" applyAlignment="1">
      <alignment horizontal="center" vertical="center" wrapText="1" readingOrder="2"/>
    </xf>
    <xf numFmtId="10" fontId="8" fillId="0" borderId="0" xfId="0" applyNumberFormat="1" applyFont="1" applyAlignment="1">
      <alignment horizontal="center" vertical="center"/>
    </xf>
    <xf numFmtId="165" fontId="9" fillId="0" borderId="0" xfId="1" applyNumberFormat="1" applyFont="1" applyFill="1" applyAlignment="1">
      <alignment vertical="center"/>
    </xf>
    <xf numFmtId="165" fontId="14" fillId="0" borderId="0" xfId="1" applyNumberFormat="1" applyFont="1" applyAlignment="1"/>
    <xf numFmtId="3" fontId="35" fillId="0" borderId="0" xfId="0" applyNumberFormat="1" applyFont="1" applyAlignment="1">
      <alignment horizontal="center"/>
    </xf>
    <xf numFmtId="38" fontId="21" fillId="0" borderId="14" xfId="1" applyNumberFormat="1" applyFont="1" applyFill="1" applyBorder="1" applyAlignment="1">
      <alignment horizontal="right" vertical="center" readingOrder="2"/>
    </xf>
    <xf numFmtId="165" fontId="6" fillId="0" borderId="0" xfId="1" applyNumberFormat="1" applyFont="1" applyAlignment="1">
      <alignment vertical="center" wrapText="1"/>
    </xf>
    <xf numFmtId="165" fontId="35" fillId="0" borderId="0" xfId="0" applyNumberFormat="1" applyFont="1" applyAlignment="1">
      <alignment vertical="center" wrapText="1"/>
    </xf>
    <xf numFmtId="37" fontId="8" fillId="0" borderId="0" xfId="0" quotePrefix="1" applyNumberFormat="1" applyFont="1" applyAlignment="1">
      <alignment horizontal="center" vertical="center" wrapText="1"/>
    </xf>
    <xf numFmtId="37" fontId="13" fillId="0" borderId="0" xfId="0" quotePrefix="1" applyNumberFormat="1" applyFont="1" applyAlignment="1">
      <alignment horizontal="right" vertical="center" wrapText="1"/>
    </xf>
    <xf numFmtId="37" fontId="8" fillId="0" borderId="0" xfId="0" quotePrefix="1" applyNumberFormat="1" applyFont="1" applyAlignment="1">
      <alignment horizontal="right" vertical="center" wrapText="1"/>
    </xf>
    <xf numFmtId="165" fontId="6" fillId="0" borderId="2" xfId="0" applyNumberFormat="1" applyFont="1" applyBorder="1" applyAlignment="1">
      <alignment horizontal="center" vertical="center" readingOrder="2"/>
    </xf>
    <xf numFmtId="165" fontId="14" fillId="2" borderId="0" xfId="1" applyNumberFormat="1" applyFont="1" applyFill="1" applyAlignment="1"/>
    <xf numFmtId="0" fontId="45" fillId="0" borderId="0" xfId="0" applyFont="1"/>
    <xf numFmtId="167" fontId="48" fillId="0" borderId="0" xfId="1" applyNumberFormat="1" applyFont="1" applyAlignment="1">
      <alignment horizontal="left" vertical="center" wrapText="1" shrinkToFit="1"/>
    </xf>
    <xf numFmtId="168" fontId="48" fillId="0" borderId="0" xfId="1" applyNumberFormat="1" applyFont="1" applyAlignment="1">
      <alignment horizontal="left" vertical="center" wrapText="1" shrinkToFit="1"/>
    </xf>
    <xf numFmtId="37" fontId="44" fillId="0" borderId="0" xfId="0" applyNumberFormat="1" applyFont="1" applyAlignment="1">
      <alignment horizontal="right" vertical="center"/>
    </xf>
    <xf numFmtId="0" fontId="9" fillId="0" borderId="0" xfId="0" applyFont="1"/>
    <xf numFmtId="0" fontId="45" fillId="0" borderId="3" xfId="0" applyFont="1" applyBorder="1"/>
    <xf numFmtId="165" fontId="46" fillId="0" borderId="1" xfId="0" applyNumberFormat="1" applyFont="1" applyBorder="1" applyAlignment="1">
      <alignment horizontal="left" vertical="center" wrapText="1" shrinkToFit="1"/>
    </xf>
    <xf numFmtId="165" fontId="9" fillId="0" borderId="0" xfId="1" applyNumberFormat="1" applyFont="1" applyAlignment="1"/>
    <xf numFmtId="165" fontId="48" fillId="0" borderId="0" xfId="1" applyNumberFormat="1" applyFont="1" applyAlignment="1">
      <alignment horizontal="left" vertical="center" wrapText="1" shrinkToFit="1"/>
    </xf>
    <xf numFmtId="165" fontId="0" fillId="0" borderId="0" xfId="1" applyNumberFormat="1" applyFont="1"/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readingOrder="2"/>
    </xf>
    <xf numFmtId="0" fontId="9" fillId="0" borderId="0" xfId="0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37" fontId="34" fillId="0" borderId="0" xfId="0" quotePrefix="1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165" fontId="6" fillId="0" borderId="0" xfId="1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 readingOrder="2"/>
    </xf>
    <xf numFmtId="10" fontId="8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6" fillId="0" borderId="0" xfId="0" applyFont="1"/>
    <xf numFmtId="0" fontId="20" fillId="0" borderId="1" xfId="0" applyFont="1" applyBorder="1"/>
    <xf numFmtId="165" fontId="20" fillId="0" borderId="1" xfId="1" applyNumberFormat="1" applyFont="1" applyFill="1" applyBorder="1"/>
    <xf numFmtId="0" fontId="18" fillId="0" borderId="0" xfId="0" applyFont="1" applyAlignment="1">
      <alignment horizontal="center" vertical="center" wrapText="1" readingOrder="2"/>
    </xf>
    <xf numFmtId="0" fontId="18" fillId="0" borderId="0" xfId="0" applyFont="1" applyAlignment="1">
      <alignment vertical="center" wrapText="1" readingOrder="2"/>
    </xf>
    <xf numFmtId="165" fontId="18" fillId="0" borderId="1" xfId="1" applyNumberFormat="1" applyFont="1" applyFill="1" applyBorder="1" applyAlignment="1">
      <alignment horizontal="center" vertical="center" wrapText="1" readingOrder="2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 wrapText="1" readingOrder="2"/>
    </xf>
    <xf numFmtId="0" fontId="20" fillId="0" borderId="1" xfId="0" applyFont="1" applyBorder="1" applyAlignment="1">
      <alignment vertical="center" wrapText="1" readingOrder="2"/>
    </xf>
    <xf numFmtId="37" fontId="13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37" fontId="13" fillId="0" borderId="0" xfId="0" applyNumberFormat="1" applyFont="1" applyAlignment="1">
      <alignment horizontal="center" vertical="center" wrapText="1"/>
    </xf>
    <xf numFmtId="165" fontId="20" fillId="0" borderId="0" xfId="1" applyNumberFormat="1" applyFont="1" applyFill="1" applyAlignment="1">
      <alignment horizontal="center" vertical="center"/>
    </xf>
    <xf numFmtId="165" fontId="20" fillId="0" borderId="0" xfId="1" applyNumberFormat="1" applyFont="1" applyFill="1" applyAlignment="1">
      <alignment vertical="center"/>
    </xf>
    <xf numFmtId="10" fontId="13" fillId="0" borderId="0" xfId="2" applyNumberFormat="1" applyFont="1" applyFill="1" applyAlignment="1">
      <alignment horizontal="center" vertical="center"/>
    </xf>
    <xf numFmtId="3" fontId="43" fillId="0" borderId="0" xfId="0" applyNumberFormat="1" applyFont="1"/>
    <xf numFmtId="165" fontId="20" fillId="0" borderId="0" xfId="0" applyNumberFormat="1" applyFont="1"/>
    <xf numFmtId="3" fontId="20" fillId="0" borderId="0" xfId="0" applyNumberFormat="1" applyFont="1"/>
    <xf numFmtId="165" fontId="20" fillId="0" borderId="2" xfId="1" applyNumberFormat="1" applyFont="1" applyFill="1" applyBorder="1" applyAlignment="1">
      <alignment horizontal="center" vertical="center" readingOrder="2"/>
    </xf>
    <xf numFmtId="10" fontId="13" fillId="0" borderId="8" xfId="2" applyNumberFormat="1" applyFont="1" applyFill="1" applyBorder="1" applyAlignment="1">
      <alignment horizontal="center" vertical="center"/>
    </xf>
    <xf numFmtId="165" fontId="16" fillId="0" borderId="0" xfId="1" applyNumberFormat="1" applyFont="1" applyFill="1"/>
    <xf numFmtId="165" fontId="10" fillId="0" borderId="0" xfId="1" applyNumberFormat="1" applyFont="1" applyFill="1" applyAlignment="1">
      <alignment vertical="center"/>
    </xf>
    <xf numFmtId="165" fontId="10" fillId="0" borderId="0" xfId="1" applyNumberFormat="1" applyFont="1" applyFill="1"/>
    <xf numFmtId="165" fontId="15" fillId="0" borderId="0" xfId="1" applyNumberFormat="1" applyFont="1" applyFill="1" applyAlignment="1">
      <alignment horizontal="center"/>
    </xf>
    <xf numFmtId="165" fontId="15" fillId="0" borderId="0" xfId="1" applyNumberFormat="1" applyFont="1" applyFill="1"/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65" fontId="15" fillId="0" borderId="4" xfId="1" applyNumberFormat="1" applyFont="1" applyFill="1" applyBorder="1" applyAlignment="1">
      <alignment horizontal="center" vertical="center" wrapText="1"/>
    </xf>
    <xf numFmtId="165" fontId="15" fillId="0" borderId="0" xfId="1" applyNumberFormat="1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37" fontId="27" fillId="0" borderId="0" xfId="0" applyNumberFormat="1" applyFont="1" applyAlignment="1">
      <alignment horizontal="center" vertical="center"/>
    </xf>
    <xf numFmtId="165" fontId="10" fillId="0" borderId="0" xfId="0" applyNumberFormat="1" applyFont="1"/>
    <xf numFmtId="165" fontId="20" fillId="0" borderId="0" xfId="1" applyNumberFormat="1" applyFont="1" applyFill="1"/>
    <xf numFmtId="165" fontId="42" fillId="0" borderId="0" xfId="1" applyNumberFormat="1" applyFont="1" applyFill="1" applyAlignment="1">
      <alignment vertical="center"/>
    </xf>
    <xf numFmtId="165" fontId="14" fillId="0" borderId="0" xfId="0" applyNumberFormat="1" applyFont="1"/>
    <xf numFmtId="0" fontId="10" fillId="0" borderId="0" xfId="0" applyFont="1" applyAlignment="1">
      <alignment horizontal="center" vertical="center"/>
    </xf>
    <xf numFmtId="165" fontId="10" fillId="0" borderId="0" xfId="1" applyNumberFormat="1" applyFont="1" applyFill="1" applyAlignment="1">
      <alignment horizontal="center" vertical="center"/>
    </xf>
    <xf numFmtId="166" fontId="10" fillId="0" borderId="0" xfId="1" applyNumberFormat="1" applyFont="1" applyFill="1" applyAlignment="1">
      <alignment horizontal="center" vertical="center"/>
    </xf>
    <xf numFmtId="0" fontId="10" fillId="0" borderId="0" xfId="0" quotePrefix="1" applyFont="1" applyAlignment="1">
      <alignment horizontal="right" vertical="center"/>
    </xf>
    <xf numFmtId="0" fontId="10" fillId="0" borderId="0" xfId="0" applyFont="1" applyAlignment="1">
      <alignment vertical="center"/>
    </xf>
    <xf numFmtId="165" fontId="10" fillId="0" borderId="0" xfId="1" applyNumberFormat="1" applyFont="1" applyFill="1" applyBorder="1" applyAlignment="1">
      <alignment vertical="center" wrapText="1"/>
    </xf>
    <xf numFmtId="165" fontId="10" fillId="0" borderId="0" xfId="1" applyNumberFormat="1" applyFont="1" applyFill="1" applyBorder="1" applyAlignment="1">
      <alignment vertical="center"/>
    </xf>
    <xf numFmtId="166" fontId="10" fillId="0" borderId="0" xfId="1" applyNumberFormat="1" applyFont="1" applyFill="1" applyAlignment="1"/>
    <xf numFmtId="166" fontId="10" fillId="0" borderId="0" xfId="1" applyNumberFormat="1" applyFont="1" applyFill="1" applyAlignment="1">
      <alignment vertical="center"/>
    </xf>
    <xf numFmtId="165" fontId="22" fillId="0" borderId="8" xfId="1" applyNumberFormat="1" applyFont="1" applyFill="1" applyBorder="1" applyAlignment="1">
      <alignment horizontal="left" vertical="center"/>
    </xf>
    <xf numFmtId="165" fontId="22" fillId="0" borderId="0" xfId="1" applyNumberFormat="1" applyFont="1" applyFill="1" applyBorder="1" applyAlignment="1">
      <alignment horizontal="left" vertical="center"/>
    </xf>
    <xf numFmtId="2" fontId="10" fillId="0" borderId="9" xfId="0" applyNumberFormat="1" applyFont="1" applyBorder="1" applyAlignment="1">
      <alignment vertical="center"/>
    </xf>
    <xf numFmtId="2" fontId="10" fillId="0" borderId="0" xfId="0" applyNumberFormat="1" applyFont="1" applyAlignment="1">
      <alignment vertical="center"/>
    </xf>
    <xf numFmtId="165" fontId="14" fillId="0" borderId="0" xfId="1" applyNumberFormat="1" applyFont="1" applyFill="1"/>
    <xf numFmtId="166" fontId="14" fillId="0" borderId="0" xfId="1" applyNumberFormat="1" applyFont="1" applyFill="1"/>
    <xf numFmtId="165" fontId="49" fillId="0" borderId="0" xfId="1" applyNumberFormat="1" applyFont="1" applyFill="1" applyAlignment="1">
      <alignment vertical="center"/>
    </xf>
    <xf numFmtId="165" fontId="50" fillId="0" borderId="0" xfId="1" applyNumberFormat="1" applyFont="1" applyFill="1" applyAlignment="1">
      <alignment vertical="center"/>
    </xf>
    <xf numFmtId="165" fontId="22" fillId="0" borderId="8" xfId="1" applyNumberFormat="1" applyFont="1" applyFill="1" applyBorder="1" applyAlignment="1">
      <alignment vertical="center"/>
    </xf>
    <xf numFmtId="166" fontId="22" fillId="0" borderId="0" xfId="1" applyNumberFormat="1" applyFont="1" applyFill="1" applyBorder="1" applyAlignment="1">
      <alignment vertical="center"/>
    </xf>
    <xf numFmtId="165" fontId="15" fillId="0" borderId="0" xfId="1" applyNumberFormat="1" applyFont="1" applyFill="1" applyAlignment="1">
      <alignment vertical="center"/>
    </xf>
    <xf numFmtId="0" fontId="29" fillId="0" borderId="1" xfId="0" applyFont="1" applyBorder="1" applyAlignment="1">
      <alignment horizontal="right" vertical="center" wrapText="1" readingOrder="2"/>
    </xf>
    <xf numFmtId="0" fontId="29" fillId="0" borderId="0" xfId="0" applyFont="1" applyAlignment="1">
      <alignment vertical="center" wrapText="1" readingOrder="2"/>
    </xf>
    <xf numFmtId="0" fontId="29" fillId="0" borderId="0" xfId="0" applyFont="1" applyAlignment="1">
      <alignment horizontal="center" vertical="center" wrapText="1" readingOrder="2"/>
    </xf>
    <xf numFmtId="0" fontId="29" fillId="0" borderId="1" xfId="0" applyFont="1" applyBorder="1" applyAlignment="1">
      <alignment vertical="center" wrapText="1" readingOrder="2"/>
    </xf>
    <xf numFmtId="0" fontId="30" fillId="0" borderId="0" xfId="0" applyFont="1" applyAlignment="1">
      <alignment horizontal="center" vertical="center" wrapText="1" readingOrder="2"/>
    </xf>
    <xf numFmtId="0" fontId="31" fillId="0" borderId="0" xfId="0" applyFont="1" applyAlignment="1">
      <alignment horizontal="right" vertical="center" wrapText="1" readingOrder="2"/>
    </xf>
    <xf numFmtId="0" fontId="10" fillId="0" borderId="0" xfId="0" applyFont="1" applyAlignment="1">
      <alignment vertical="center" wrapText="1"/>
    </xf>
    <xf numFmtId="165" fontId="18" fillId="0" borderId="8" xfId="1" applyNumberFormat="1" applyFont="1" applyFill="1" applyBorder="1" applyAlignment="1">
      <alignment vertical="center"/>
    </xf>
    <xf numFmtId="165" fontId="31" fillId="0" borderId="0" xfId="1" applyNumberFormat="1" applyFont="1" applyFill="1" applyBorder="1" applyAlignment="1">
      <alignment vertical="center" wrapText="1" readingOrder="2"/>
    </xf>
    <xf numFmtId="3" fontId="10" fillId="0" borderId="0" xfId="0" applyNumberFormat="1" applyFont="1"/>
    <xf numFmtId="0" fontId="29" fillId="0" borderId="15" xfId="0" applyFont="1" applyBorder="1" applyAlignment="1">
      <alignment horizontal="center" vertical="center" wrapText="1" readingOrder="2"/>
    </xf>
    <xf numFmtId="165" fontId="29" fillId="0" borderId="15" xfId="1" applyNumberFormat="1" applyFont="1" applyFill="1" applyBorder="1" applyAlignment="1">
      <alignment horizontal="center" vertical="center" wrapText="1" readingOrder="2"/>
    </xf>
    <xf numFmtId="165" fontId="20" fillId="0" borderId="0" xfId="1" applyNumberFormat="1" applyFont="1" applyFill="1" applyAlignment="1">
      <alignment vertical="center" wrapText="1"/>
    </xf>
    <xf numFmtId="165" fontId="20" fillId="0" borderId="3" xfId="1" applyNumberFormat="1" applyFont="1" applyFill="1" applyBorder="1" applyAlignment="1">
      <alignment vertical="center" wrapText="1"/>
    </xf>
    <xf numFmtId="37" fontId="32" fillId="0" borderId="0" xfId="0" applyNumberFormat="1" applyFont="1" applyAlignment="1">
      <alignment horizontal="center" vertical="center" wrapText="1"/>
    </xf>
    <xf numFmtId="10" fontId="13" fillId="0" borderId="0" xfId="0" applyNumberFormat="1" applyFont="1" applyAlignment="1">
      <alignment horizontal="center" vertical="center"/>
    </xf>
    <xf numFmtId="165" fontId="12" fillId="0" borderId="8" xfId="1" applyNumberFormat="1" applyFont="1" applyFill="1" applyBorder="1" applyAlignment="1">
      <alignment vertical="center"/>
    </xf>
    <xf numFmtId="37" fontId="13" fillId="0" borderId="0" xfId="0" quotePrefix="1" applyNumberFormat="1" applyFont="1" applyAlignment="1">
      <alignment horizontal="center" vertical="center" wrapText="1"/>
    </xf>
    <xf numFmtId="0" fontId="30" fillId="0" borderId="0" xfId="0" applyFont="1" applyAlignment="1">
      <alignment horizontal="right" vertical="center" wrapText="1" readingOrder="2"/>
    </xf>
    <xf numFmtId="0" fontId="48" fillId="0" borderId="0" xfId="0" applyFont="1"/>
    <xf numFmtId="165" fontId="51" fillId="0" borderId="0" xfId="0" applyNumberFormat="1" applyFont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 readingOrder="2"/>
    </xf>
    <xf numFmtId="0" fontId="20" fillId="0" borderId="0" xfId="0" applyFont="1" applyAlignment="1">
      <alignment horizontal="center" vertical="center" wrapText="1" readingOrder="2"/>
    </xf>
    <xf numFmtId="0" fontId="29" fillId="0" borderId="1" xfId="0" applyFont="1" applyBorder="1" applyAlignment="1">
      <alignment horizontal="center" vertical="center" wrapText="1" readingOrder="2"/>
    </xf>
    <xf numFmtId="165" fontId="53" fillId="0" borderId="0" xfId="0" applyNumberFormat="1" applyFont="1" applyAlignment="1">
      <alignment vertical="center" wrapText="1" shrinkToFit="1"/>
    </xf>
    <xf numFmtId="166" fontId="10" fillId="0" borderId="1" xfId="1" applyNumberFormat="1" applyFont="1" applyFill="1" applyBorder="1" applyAlignment="1">
      <alignment horizontal="center" vertical="center"/>
    </xf>
    <xf numFmtId="166" fontId="10" fillId="0" borderId="1" xfId="1" applyNumberFormat="1" applyFont="1" applyFill="1" applyBorder="1" applyAlignment="1">
      <alignment horizontal="center" vertical="center" wrapText="1"/>
    </xf>
    <xf numFmtId="166" fontId="10" fillId="0" borderId="1" xfId="1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horizontal="center" vertical="center"/>
    </xf>
    <xf numFmtId="165" fontId="54" fillId="0" borderId="0" xfId="1" applyNumberFormat="1" applyFont="1" applyAlignment="1"/>
    <xf numFmtId="3" fontId="14" fillId="0" borderId="0" xfId="0" applyNumberFormat="1" applyFont="1"/>
    <xf numFmtId="3" fontId="55" fillId="0" borderId="0" xfId="0" applyNumberFormat="1" applyFont="1"/>
    <xf numFmtId="3" fontId="36" fillId="0" borderId="0" xfId="0" applyNumberFormat="1" applyFont="1"/>
    <xf numFmtId="9" fontId="10" fillId="0" borderId="0" xfId="2" applyFont="1" applyFill="1" applyAlignment="1">
      <alignment horizontal="center" vertical="center"/>
    </xf>
    <xf numFmtId="165" fontId="0" fillId="0" borderId="0" xfId="0" applyNumberFormat="1"/>
    <xf numFmtId="165" fontId="18" fillId="0" borderId="0" xfId="1" applyNumberFormat="1" applyFont="1" applyFill="1" applyAlignment="1">
      <alignment horizontal="right" vertical="center" readingOrder="2"/>
    </xf>
    <xf numFmtId="165" fontId="18" fillId="0" borderId="1" xfId="1" applyNumberFormat="1" applyFont="1" applyFill="1" applyBorder="1" applyAlignment="1">
      <alignment horizontal="right" vertical="center" readingOrder="2"/>
    </xf>
    <xf numFmtId="0" fontId="9" fillId="0" borderId="1" xfId="0" applyFont="1" applyBorder="1" applyAlignment="1">
      <alignment horizontal="center" vertical="center"/>
    </xf>
    <xf numFmtId="38" fontId="14" fillId="0" borderId="0" xfId="0" applyNumberFormat="1" applyFont="1"/>
    <xf numFmtId="165" fontId="56" fillId="0" borderId="0" xfId="1" applyNumberFormat="1" applyFont="1" applyFill="1" applyAlignment="1">
      <alignment vertical="center"/>
    </xf>
    <xf numFmtId="1" fontId="18" fillId="0" borderId="2" xfId="0" applyNumberFormat="1" applyFont="1" applyBorder="1" applyAlignment="1">
      <alignment horizontal="center" vertical="center" readingOrder="2"/>
    </xf>
    <xf numFmtId="170" fontId="18" fillId="0" borderId="0" xfId="0" applyNumberFormat="1" applyFont="1" applyAlignment="1">
      <alignment horizontal="center" vertical="center" wrapText="1" readingOrder="2"/>
    </xf>
    <xf numFmtId="0" fontId="14" fillId="0" borderId="0" xfId="0" applyFont="1" applyAlignment="1">
      <alignment horizontal="right"/>
    </xf>
    <xf numFmtId="0" fontId="60" fillId="0" borderId="0" xfId="0" applyFont="1"/>
    <xf numFmtId="0" fontId="10" fillId="3" borderId="0" xfId="0" applyFont="1" applyFill="1"/>
    <xf numFmtId="1" fontId="13" fillId="0" borderId="0" xfId="0" applyNumberFormat="1" applyFont="1" applyAlignment="1">
      <alignment horizontal="center" vertical="center"/>
    </xf>
    <xf numFmtId="164" fontId="18" fillId="0" borderId="0" xfId="1" applyFont="1" applyAlignment="1">
      <alignment horizontal="center" vertical="center" wrapText="1" shrinkToFit="1" readingOrder="2"/>
    </xf>
    <xf numFmtId="166" fontId="10" fillId="0" borderId="0" xfId="1" applyNumberFormat="1" applyFont="1" applyFill="1" applyBorder="1" applyAlignment="1">
      <alignment horizontal="center" vertical="center"/>
    </xf>
    <xf numFmtId="166" fontId="10" fillId="0" borderId="0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Alignment="1">
      <alignment horizontal="center" vertical="center" wrapText="1" readingOrder="2"/>
    </xf>
    <xf numFmtId="165" fontId="8" fillId="0" borderId="0" xfId="1" applyNumberFormat="1" applyFont="1" applyAlignment="1">
      <alignment horizontal="center" vertical="center"/>
    </xf>
    <xf numFmtId="165" fontId="12" fillId="0" borderId="0" xfId="1" applyNumberFormat="1" applyFont="1" applyAlignment="1">
      <alignment horizontal="center"/>
    </xf>
    <xf numFmtId="0" fontId="9" fillId="0" borderId="0" xfId="0" applyFont="1" applyAlignment="1">
      <alignment horizontal="right" vertical="center" readingOrder="2"/>
    </xf>
    <xf numFmtId="165" fontId="6" fillId="0" borderId="0" xfId="1" applyNumberFormat="1" applyFont="1" applyFill="1" applyAlignment="1">
      <alignment horizontal="right" vertical="center"/>
    </xf>
    <xf numFmtId="0" fontId="12" fillId="0" borderId="0" xfId="0" applyFont="1" applyAlignment="1">
      <alignment horizontal="right" vertical="center"/>
    </xf>
    <xf numFmtId="9" fontId="8" fillId="0" borderId="0" xfId="0" applyNumberFormat="1" applyFont="1" applyAlignment="1">
      <alignment horizontal="center" vertical="center"/>
    </xf>
    <xf numFmtId="0" fontId="0" fillId="0" borderId="0" xfId="0" applyAlignment="1">
      <alignment horizontal="right"/>
    </xf>
    <xf numFmtId="37" fontId="44" fillId="0" borderId="16" xfId="0" applyNumberFormat="1" applyFont="1" applyBorder="1" applyAlignment="1">
      <alignment horizontal="center" vertical="center"/>
    </xf>
    <xf numFmtId="37" fontId="44" fillId="0" borderId="3" xfId="0" applyNumberFormat="1" applyFont="1" applyBorder="1" applyAlignment="1">
      <alignment horizontal="center" vertical="center" wrapText="1"/>
    </xf>
    <xf numFmtId="37" fontId="44" fillId="0" borderId="17" xfId="0" applyNumberFormat="1" applyFont="1" applyBorder="1" applyAlignment="1">
      <alignment horizontal="center" vertical="center"/>
    </xf>
    <xf numFmtId="0" fontId="47" fillId="0" borderId="0" xfId="0" applyFont="1" applyAlignment="1">
      <alignment horizontal="center"/>
    </xf>
    <xf numFmtId="0" fontId="0" fillId="0" borderId="1" xfId="0" applyBorder="1"/>
    <xf numFmtId="0" fontId="48" fillId="0" borderId="1" xfId="0" applyFont="1" applyBorder="1"/>
    <xf numFmtId="165" fontId="46" fillId="0" borderId="18" xfId="0" applyNumberFormat="1" applyFont="1" applyBorder="1" applyAlignment="1">
      <alignment horizontal="right" vertical="center" wrapText="1" shrinkToFit="1"/>
    </xf>
    <xf numFmtId="37" fontId="46" fillId="0" borderId="19" xfId="0" applyNumberFormat="1" applyFont="1" applyBorder="1" applyAlignment="1">
      <alignment horizontal="right" vertical="center" wrapText="1"/>
    </xf>
    <xf numFmtId="165" fontId="46" fillId="0" borderId="9" xfId="0" applyNumberFormat="1" applyFont="1" applyBorder="1" applyAlignment="1">
      <alignment horizontal="left" vertical="center" wrapText="1" shrinkToFit="1"/>
    </xf>
    <xf numFmtId="165" fontId="46" fillId="0" borderId="9" xfId="0" applyNumberFormat="1" applyFont="1" applyBorder="1" applyAlignment="1">
      <alignment horizontal="right" vertical="center" wrapText="1" shrinkToFit="1"/>
    </xf>
    <xf numFmtId="165" fontId="46" fillId="0" borderId="20" xfId="0" applyNumberFormat="1" applyFont="1" applyBorder="1" applyAlignment="1">
      <alignment horizontal="right" vertical="center" wrapText="1" shrinkToFit="1"/>
    </xf>
    <xf numFmtId="165" fontId="20" fillId="0" borderId="0" xfId="1" applyNumberFormat="1" applyFont="1" applyBorder="1"/>
    <xf numFmtId="165" fontId="20" fillId="0" borderId="0" xfId="1" applyNumberFormat="1" applyFont="1" applyFill="1" applyBorder="1" applyAlignment="1">
      <alignment vertical="center" wrapText="1"/>
    </xf>
    <xf numFmtId="165" fontId="10" fillId="0" borderId="0" xfId="1" applyNumberFormat="1" applyFont="1" applyFill="1" applyBorder="1"/>
    <xf numFmtId="165" fontId="12" fillId="0" borderId="0" xfId="1" applyNumberFormat="1" applyFont="1" applyFill="1" applyBorder="1" applyAlignment="1">
      <alignment vertical="center"/>
    </xf>
    <xf numFmtId="0" fontId="31" fillId="0" borderId="0" xfId="0" applyFont="1" applyAlignment="1">
      <alignment horizontal="center" vertical="center" wrapText="1" readingOrder="2"/>
    </xf>
    <xf numFmtId="9" fontId="39" fillId="0" borderId="2" xfId="2" applyFont="1" applyFill="1" applyBorder="1" applyAlignment="1">
      <alignment horizontal="center" vertical="center" wrapText="1" readingOrder="2"/>
    </xf>
    <xf numFmtId="0" fontId="12" fillId="0" borderId="0" xfId="0" applyFont="1"/>
    <xf numFmtId="165" fontId="12" fillId="0" borderId="0" xfId="1" applyNumberFormat="1" applyFont="1" applyFill="1"/>
    <xf numFmtId="165" fontId="10" fillId="0" borderId="0" xfId="1" applyNumberFormat="1" applyFont="1" applyBorder="1"/>
    <xf numFmtId="37" fontId="61" fillId="0" borderId="0" xfId="0" quotePrefix="1" applyNumberFormat="1" applyFont="1" applyAlignment="1">
      <alignment horizontal="right" vertical="center" wrapText="1"/>
    </xf>
    <xf numFmtId="37" fontId="46" fillId="0" borderId="21" xfId="0" applyNumberFormat="1" applyFont="1" applyBorder="1" applyAlignment="1">
      <alignment horizontal="right" vertical="center" wrapText="1"/>
    </xf>
    <xf numFmtId="165" fontId="46" fillId="0" borderId="0" xfId="0" applyNumberFormat="1" applyFont="1" applyAlignment="1">
      <alignment horizontal="left" vertical="center" wrapText="1" shrinkToFit="1"/>
    </xf>
    <xf numFmtId="165" fontId="46" fillId="0" borderId="0" xfId="0" applyNumberFormat="1" applyFont="1" applyAlignment="1">
      <alignment horizontal="right" vertical="center" wrapText="1" shrinkToFit="1"/>
    </xf>
    <xf numFmtId="169" fontId="46" fillId="0" borderId="0" xfId="0" applyNumberFormat="1" applyFont="1" applyAlignment="1">
      <alignment horizontal="center" vertical="center" wrapText="1" shrinkToFit="1"/>
    </xf>
    <xf numFmtId="165" fontId="46" fillId="0" borderId="22" xfId="0" applyNumberFormat="1" applyFont="1" applyBorder="1" applyAlignment="1">
      <alignment horizontal="right" vertical="center" wrapText="1" shrinkToFit="1"/>
    </xf>
    <xf numFmtId="171" fontId="10" fillId="0" borderId="0" xfId="1" applyNumberFormat="1" applyFont="1" applyFill="1" applyAlignment="1">
      <alignment vertical="center"/>
    </xf>
    <xf numFmtId="165" fontId="10" fillId="0" borderId="8" xfId="1" applyNumberFormat="1" applyFont="1" applyFill="1" applyBorder="1" applyAlignment="1">
      <alignment vertical="center"/>
    </xf>
    <xf numFmtId="165" fontId="12" fillId="0" borderId="8" xfId="1" applyNumberFormat="1" applyFont="1" applyFill="1" applyBorder="1" applyAlignment="1">
      <alignment horizontal="center" vertical="center"/>
    </xf>
    <xf numFmtId="171" fontId="20" fillId="0" borderId="0" xfId="1" applyNumberFormat="1" applyFont="1" applyFill="1" applyAlignment="1">
      <alignment horizontal="center" vertical="center"/>
    </xf>
    <xf numFmtId="172" fontId="10" fillId="0" borderId="0" xfId="2" applyNumberFormat="1" applyFont="1" applyFill="1" applyAlignment="1">
      <alignment horizontal="center" vertical="center"/>
    </xf>
    <xf numFmtId="165" fontId="20" fillId="0" borderId="0" xfId="1" applyNumberFormat="1" applyFont="1"/>
    <xf numFmtId="165" fontId="10" fillId="0" borderId="0" xfId="1" applyNumberFormat="1" applyFont="1"/>
    <xf numFmtId="37" fontId="44" fillId="0" borderId="15" xfId="0" applyNumberFormat="1" applyFont="1" applyBorder="1" applyAlignment="1">
      <alignment horizontal="center" vertical="center" wrapText="1"/>
    </xf>
    <xf numFmtId="165" fontId="45" fillId="0" borderId="0" xfId="1" applyNumberFormat="1" applyFont="1" applyAlignment="1">
      <alignment vertical="center"/>
    </xf>
    <xf numFmtId="165" fontId="45" fillId="0" borderId="0" xfId="0" applyNumberFormat="1" applyFont="1" applyAlignment="1">
      <alignment vertical="center"/>
    </xf>
    <xf numFmtId="165" fontId="12" fillId="0" borderId="2" xfId="1" applyNumberFormat="1" applyFont="1" applyFill="1" applyBorder="1" applyAlignment="1">
      <alignment vertical="center"/>
    </xf>
    <xf numFmtId="171" fontId="62" fillId="0" borderId="0" xfId="1" applyNumberFormat="1" applyFont="1" applyAlignment="1">
      <alignment vertical="center"/>
    </xf>
    <xf numFmtId="172" fontId="8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  <xf numFmtId="165" fontId="22" fillId="0" borderId="0" xfId="1" applyNumberFormat="1" applyFont="1" applyFill="1" applyAlignment="1">
      <alignment vertical="center"/>
    </xf>
    <xf numFmtId="165" fontId="16" fillId="0" borderId="0" xfId="1" applyNumberFormat="1" applyFont="1" applyFill="1" applyAlignment="1">
      <alignment vertical="center"/>
    </xf>
    <xf numFmtId="165" fontId="42" fillId="0" borderId="0" xfId="1" applyNumberFormat="1" applyFont="1" applyFill="1" applyBorder="1" applyAlignment="1">
      <alignment vertical="center"/>
    </xf>
    <xf numFmtId="165" fontId="22" fillId="0" borderId="0" xfId="1" applyNumberFormat="1" applyFont="1" applyFill="1" applyBorder="1" applyAlignment="1">
      <alignment vertical="center"/>
    </xf>
    <xf numFmtId="165" fontId="61" fillId="0" borderId="0" xfId="1" applyNumberFormat="1" applyFont="1" applyFill="1" applyAlignment="1">
      <alignment vertical="center"/>
    </xf>
    <xf numFmtId="165" fontId="38" fillId="0" borderId="0" xfId="1" applyNumberFormat="1" applyFont="1" applyFill="1" applyAlignment="1">
      <alignment vertical="center"/>
    </xf>
    <xf numFmtId="165" fontId="42" fillId="0" borderId="0" xfId="1" applyNumberFormat="1" applyFont="1" applyFill="1"/>
    <xf numFmtId="3" fontId="63" fillId="0" borderId="0" xfId="0" applyNumberFormat="1" applyFont="1" applyAlignment="1">
      <alignment vertical="center"/>
    </xf>
    <xf numFmtId="165" fontId="20" fillId="0" borderId="0" xfId="1" applyNumberFormat="1" applyFont="1" applyFill="1" applyAlignment="1">
      <alignment horizontal="right" vertical="center"/>
    </xf>
    <xf numFmtId="43" fontId="20" fillId="0" borderId="0" xfId="0" applyNumberFormat="1" applyFont="1"/>
    <xf numFmtId="0" fontId="3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 readingOrder="2"/>
    </xf>
    <xf numFmtId="0" fontId="6" fillId="0" borderId="1" xfId="0" applyFont="1" applyBorder="1" applyAlignment="1">
      <alignment horizontal="center" vertical="center" wrapText="1" readingOrder="2"/>
    </xf>
    <xf numFmtId="165" fontId="6" fillId="0" borderId="0" xfId="1" applyNumberFormat="1" applyFont="1" applyAlignment="1">
      <alignment horizontal="center" vertical="center"/>
    </xf>
    <xf numFmtId="165" fontId="6" fillId="0" borderId="0" xfId="1" applyNumberFormat="1" applyFont="1" applyBorder="1" applyAlignment="1">
      <alignment horizontal="center" vertical="center" wrapText="1" readingOrder="2"/>
    </xf>
    <xf numFmtId="165" fontId="6" fillId="0" borderId="3" xfId="1" applyNumberFormat="1" applyFont="1" applyBorder="1" applyAlignment="1">
      <alignment horizontal="center" vertical="center" readingOrder="2"/>
    </xf>
    <xf numFmtId="165" fontId="6" fillId="0" borderId="1" xfId="1" applyNumberFormat="1" applyFont="1" applyBorder="1" applyAlignment="1">
      <alignment horizontal="center" vertical="center" readingOrder="2"/>
    </xf>
    <xf numFmtId="165" fontId="6" fillId="0" borderId="0" xfId="1" applyNumberFormat="1" applyFont="1" applyBorder="1" applyAlignment="1">
      <alignment horizontal="center" vertical="center" readingOrder="2"/>
    </xf>
    <xf numFmtId="165" fontId="6" fillId="0" borderId="0" xfId="1" applyNumberFormat="1" applyFont="1" applyAlignment="1">
      <alignment horizontal="center" vertical="center" wrapText="1" readingOrder="2"/>
    </xf>
    <xf numFmtId="0" fontId="7" fillId="0" borderId="0" xfId="0" applyFont="1" applyAlignment="1">
      <alignment horizontal="right" vertical="center" readingOrder="2"/>
    </xf>
    <xf numFmtId="165" fontId="6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165" fontId="6" fillId="0" borderId="3" xfId="1" applyNumberFormat="1" applyFont="1" applyBorder="1" applyAlignment="1">
      <alignment horizontal="center" vertical="center" wrapText="1" readingOrder="2"/>
    </xf>
    <xf numFmtId="165" fontId="6" fillId="0" borderId="1" xfId="1" applyNumberFormat="1" applyFont="1" applyBorder="1" applyAlignment="1">
      <alignment horizontal="center" vertical="center" wrapText="1" readingOrder="2"/>
    </xf>
    <xf numFmtId="10" fontId="6" fillId="0" borderId="3" xfId="2" applyNumberFormat="1" applyFont="1" applyBorder="1" applyAlignment="1">
      <alignment horizontal="center" vertical="center" wrapText="1" readingOrder="2"/>
    </xf>
    <xf numFmtId="10" fontId="6" fillId="0" borderId="1" xfId="2" applyNumberFormat="1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 readingOrder="2"/>
    </xf>
    <xf numFmtId="0" fontId="9" fillId="0" borderId="1" xfId="0" applyFont="1" applyBorder="1" applyAlignment="1">
      <alignment horizontal="center" vertical="center" wrapText="1" readingOrder="2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 readingOrder="2"/>
    </xf>
    <xf numFmtId="0" fontId="9" fillId="0" borderId="0" xfId="0" applyFont="1" applyAlignment="1">
      <alignment horizontal="center"/>
    </xf>
    <xf numFmtId="37" fontId="44" fillId="0" borderId="0" xfId="0" applyNumberFormat="1" applyFont="1" applyAlignment="1">
      <alignment horizontal="right" vertical="center"/>
    </xf>
    <xf numFmtId="0" fontId="45" fillId="0" borderId="0" xfId="0" applyFont="1"/>
    <xf numFmtId="0" fontId="20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 readingOrder="2"/>
    </xf>
    <xf numFmtId="0" fontId="59" fillId="0" borderId="1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0" fillId="0" borderId="3" xfId="0" applyFont="1" applyBorder="1" applyAlignment="1">
      <alignment horizontal="center" vertical="center" wrapText="1"/>
    </xf>
    <xf numFmtId="0" fontId="19" fillId="0" borderId="0" xfId="0" applyFont="1" applyAlignment="1">
      <alignment horizontal="right" vertical="center" readingOrder="2"/>
    </xf>
    <xf numFmtId="0" fontId="59" fillId="0" borderId="1" xfId="0" applyFont="1" applyBorder="1" applyAlignment="1">
      <alignment horizontal="center" vertical="center" wrapText="1" readingOrder="2"/>
    </xf>
    <xf numFmtId="0" fontId="20" fillId="0" borderId="3" xfId="0" applyFont="1" applyBorder="1" applyAlignment="1">
      <alignment horizontal="center" vertical="center" readingOrder="2"/>
    </xf>
    <xf numFmtId="0" fontId="20" fillId="0" borderId="1" xfId="0" applyFont="1" applyBorder="1" applyAlignment="1">
      <alignment horizontal="center" vertical="center" readingOrder="2"/>
    </xf>
    <xf numFmtId="0" fontId="20" fillId="0" borderId="0" xfId="0" applyFont="1" applyAlignment="1">
      <alignment horizontal="center" vertical="center" wrapText="1" readingOrder="2"/>
    </xf>
    <xf numFmtId="0" fontId="20" fillId="0" borderId="1" xfId="0" applyFont="1" applyBorder="1" applyAlignment="1">
      <alignment horizontal="center" vertical="center" wrapText="1" readingOrder="2"/>
    </xf>
    <xf numFmtId="165" fontId="20" fillId="0" borderId="0" xfId="1" applyNumberFormat="1" applyFont="1" applyFill="1" applyBorder="1" applyAlignment="1">
      <alignment horizontal="center" vertical="center" readingOrder="2"/>
    </xf>
    <xf numFmtId="165" fontId="20" fillId="0" borderId="1" xfId="1" applyNumberFormat="1" applyFont="1" applyFill="1" applyBorder="1" applyAlignment="1">
      <alignment horizontal="center" vertical="center" readingOrder="2"/>
    </xf>
    <xf numFmtId="0" fontId="15" fillId="0" borderId="1" xfId="0" applyFont="1" applyBorder="1" applyAlignment="1">
      <alignment horizontal="center"/>
    </xf>
    <xf numFmtId="165" fontId="24" fillId="0" borderId="1" xfId="1" applyNumberFormat="1" applyFont="1" applyFill="1" applyBorder="1" applyAlignment="1">
      <alignment horizontal="center" vertical="center" wrapText="1" readingOrder="2"/>
    </xf>
    <xf numFmtId="37" fontId="28" fillId="0" borderId="11" xfId="0" applyNumberFormat="1" applyFont="1" applyBorder="1" applyAlignment="1">
      <alignment horizontal="center" vertical="center"/>
    </xf>
    <xf numFmtId="0" fontId="14" fillId="0" borderId="12" xfId="0" applyFont="1" applyBorder="1"/>
    <xf numFmtId="0" fontId="22" fillId="0" borderId="0" xfId="0" applyFont="1" applyAlignment="1">
      <alignment horizontal="center"/>
    </xf>
    <xf numFmtId="0" fontId="26" fillId="0" borderId="0" xfId="0" applyFont="1" applyAlignment="1">
      <alignment horizontal="right" vertical="center" readingOrder="2"/>
    </xf>
    <xf numFmtId="166" fontId="26" fillId="0" borderId="0" xfId="1" applyNumberFormat="1" applyFont="1" applyAlignment="1">
      <alignment horizontal="right" vertical="center" readingOrder="2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 readingOrder="2"/>
    </xf>
    <xf numFmtId="166" fontId="23" fillId="0" borderId="1" xfId="1" applyNumberFormat="1" applyFont="1" applyFill="1" applyBorder="1" applyAlignment="1">
      <alignment horizontal="center" vertical="center" wrapText="1" readingOrder="2"/>
    </xf>
    <xf numFmtId="166" fontId="26" fillId="0" borderId="0" xfId="1" applyNumberFormat="1" applyFont="1" applyFill="1" applyAlignment="1">
      <alignment horizontal="right" vertical="center" readingOrder="2"/>
    </xf>
    <xf numFmtId="0" fontId="20" fillId="0" borderId="5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166" fontId="22" fillId="0" borderId="1" xfId="1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24" fillId="0" borderId="3" xfId="1" applyNumberFormat="1" applyFont="1" applyBorder="1" applyAlignment="1">
      <alignment horizontal="center" vertical="center" wrapText="1" readingOrder="2"/>
    </xf>
    <xf numFmtId="165" fontId="24" fillId="0" borderId="0" xfId="1" applyNumberFormat="1" applyFont="1" applyBorder="1" applyAlignment="1">
      <alignment horizontal="center" vertical="center" wrapText="1" readingOrder="2"/>
    </xf>
    <xf numFmtId="166" fontId="24" fillId="0" borderId="3" xfId="1" applyNumberFormat="1" applyFont="1" applyBorder="1" applyAlignment="1">
      <alignment horizontal="center" vertical="center" wrapText="1" readingOrder="2"/>
    </xf>
    <xf numFmtId="166" fontId="24" fillId="0" borderId="0" xfId="1" applyNumberFormat="1" applyFont="1" applyBorder="1" applyAlignment="1">
      <alignment horizontal="center" vertical="center" wrapText="1" readingOrder="2"/>
    </xf>
    <xf numFmtId="0" fontId="24" fillId="0" borderId="3" xfId="0" applyFont="1" applyBorder="1" applyAlignment="1">
      <alignment horizontal="center" vertical="center" wrapText="1" readingOrder="2"/>
    </xf>
    <xf numFmtId="0" fontId="24" fillId="0" borderId="1" xfId="0" applyFont="1" applyBorder="1" applyAlignment="1">
      <alignment horizontal="center" vertical="center" wrapText="1" readingOrder="2"/>
    </xf>
    <xf numFmtId="165" fontId="15" fillId="0" borderId="3" xfId="1" applyNumberFormat="1" applyFont="1" applyBorder="1" applyAlignment="1">
      <alignment horizontal="center" vertical="center" wrapText="1"/>
    </xf>
    <xf numFmtId="165" fontId="15" fillId="0" borderId="0" xfId="1" applyNumberFormat="1" applyFont="1" applyBorder="1" applyAlignment="1">
      <alignment horizontal="center" vertical="center" wrapText="1"/>
    </xf>
    <xf numFmtId="165" fontId="15" fillId="0" borderId="0" xfId="1" applyNumberFormat="1" applyFont="1" applyAlignment="1">
      <alignment horizontal="center" vertical="center" wrapText="1"/>
    </xf>
    <xf numFmtId="166" fontId="15" fillId="0" borderId="3" xfId="1" applyNumberFormat="1" applyFont="1" applyBorder="1" applyAlignment="1">
      <alignment horizontal="center" vertical="center" wrapText="1"/>
    </xf>
    <xf numFmtId="166" fontId="15" fillId="0" borderId="0" xfId="1" applyNumberFormat="1" applyFont="1" applyBorder="1" applyAlignment="1">
      <alignment horizontal="center" vertical="center" wrapText="1"/>
    </xf>
    <xf numFmtId="166" fontId="15" fillId="0" borderId="0" xfId="1" applyNumberFormat="1" applyFont="1" applyAlignment="1">
      <alignment horizontal="center" vertical="center" wrapText="1"/>
    </xf>
    <xf numFmtId="166" fontId="15" fillId="0" borderId="3" xfId="0" applyNumberFormat="1" applyFont="1" applyBorder="1" applyAlignment="1">
      <alignment horizontal="center" vertical="center" wrapText="1"/>
    </xf>
    <xf numFmtId="166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 readingOrder="2"/>
    </xf>
    <xf numFmtId="0" fontId="29" fillId="0" borderId="0" xfId="0" applyFont="1" applyAlignment="1">
      <alignment horizontal="center" vertical="center" wrapText="1" readingOrder="2"/>
    </xf>
    <xf numFmtId="0" fontId="29" fillId="0" borderId="1" xfId="0" applyFont="1" applyBorder="1" applyAlignment="1">
      <alignment horizontal="center" vertical="center" wrapText="1" readingOrder="2"/>
    </xf>
    <xf numFmtId="0" fontId="20" fillId="0" borderId="3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9" fillId="0" borderId="4" xfId="0" applyFont="1" applyBorder="1" applyAlignment="1">
      <alignment horizontal="center" vertical="center" wrapText="1" readingOrder="2"/>
    </xf>
    <xf numFmtId="165" fontId="18" fillId="0" borderId="4" xfId="1" applyNumberFormat="1" applyFont="1" applyFill="1" applyBorder="1" applyAlignment="1">
      <alignment horizontal="center" vertical="center" wrapText="1"/>
    </xf>
    <xf numFmtId="171" fontId="10" fillId="0" borderId="0" xfId="1" applyNumberFormat="1" applyFont="1" applyFill="1" applyBorder="1" applyAlignment="1">
      <alignment vertical="center"/>
    </xf>
    <xf numFmtId="165" fontId="10" fillId="0" borderId="0" xfId="0" applyNumberFormat="1" applyFont="1" applyBorder="1"/>
    <xf numFmtId="0" fontId="10" fillId="0" borderId="0" xfId="0" applyFont="1" applyBorder="1"/>
  </cellXfs>
  <cellStyles count="5">
    <cellStyle name="Comma" xfId="1" builtinId="3"/>
    <cellStyle name="Hyperlink 2" xfId="4" xr:uid="{00000000-0005-0000-0000-000001000000}"/>
    <cellStyle name="Normal" xfId="0" builtinId="0"/>
    <cellStyle name="Normal 2" xfId="3" xr:uid="{00000000-0005-0000-0000-000003000000}"/>
    <cellStyle name="Percent" xfId="2" builtinId="5"/>
  </cellStyles>
  <dxfs count="4">
    <dxf>
      <fill>
        <patternFill patternType="solid">
          <fgColor rgb="FFD0CECE"/>
          <bgColor rgb="FF000000"/>
        </patternFill>
      </fill>
    </dxf>
    <dxf>
      <fill>
        <patternFill patternType="solid">
          <fgColor rgb="FFE2EFDA"/>
          <bgColor rgb="FF000000"/>
        </patternFill>
      </fill>
    </dxf>
    <dxf>
      <fill>
        <patternFill patternType="solid">
          <fgColor rgb="FFDDEBF7"/>
          <bgColor rgb="FF000000"/>
        </patternFill>
      </fill>
    </dxf>
    <dxf>
      <fill>
        <patternFill patternType="solid">
          <fgColor rgb="FFFFF2CC"/>
          <bgColor rgb="FF000000"/>
        </patternFill>
      </fill>
    </dxf>
  </dxfs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7</xdr:row>
      <xdr:rowOff>95250</xdr:rowOff>
    </xdr:from>
    <xdr:to>
      <xdr:col>8</xdr:col>
      <xdr:colOff>466725</xdr:colOff>
      <xdr:row>19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342875" y="1628775"/>
          <a:ext cx="5172075" cy="2619375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8</xdr:col>
      <xdr:colOff>581025</xdr:colOff>
      <xdr:row>35</xdr:row>
      <xdr:rowOff>200025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30A9511-1E5D-0226-73DB-F1D67FC98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228575" y="0"/>
          <a:ext cx="5457824" cy="7667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8:M31"/>
  <sheetViews>
    <sheetView rightToLeft="1" tabSelected="1" view="pageBreakPreview" zoomScaleNormal="100" zoomScaleSheetLayoutView="100" workbookViewId="0">
      <selection activeCell="O32" sqref="O32"/>
    </sheetView>
  </sheetViews>
  <sheetFormatPr defaultColWidth="9.140625" defaultRowHeight="17.25"/>
  <cols>
    <col min="1" max="16384" width="9.140625" style="8"/>
  </cols>
  <sheetData>
    <row r="18" spans="1:13">
      <c r="M18" s="8" t="s">
        <v>59</v>
      </c>
    </row>
    <row r="24" spans="1:13" ht="15" customHeight="1">
      <c r="A24" s="285" t="s">
        <v>74</v>
      </c>
      <c r="B24" s="285"/>
      <c r="C24" s="285"/>
      <c r="D24" s="285"/>
      <c r="E24" s="285"/>
      <c r="F24" s="285"/>
      <c r="G24" s="285"/>
      <c r="H24" s="285"/>
      <c r="I24" s="285"/>
      <c r="J24" s="285"/>
      <c r="K24" s="34"/>
      <c r="L24" s="34"/>
    </row>
    <row r="25" spans="1:13" ht="15" customHeight="1">
      <c r="A25" s="285"/>
      <c r="B25" s="285"/>
      <c r="C25" s="285"/>
      <c r="D25" s="285"/>
      <c r="E25" s="285"/>
      <c r="F25" s="285"/>
      <c r="G25" s="285"/>
      <c r="H25" s="285"/>
      <c r="I25" s="285"/>
      <c r="J25" s="285"/>
      <c r="K25" s="34"/>
      <c r="L25" s="34"/>
    </row>
    <row r="26" spans="1:13" ht="15" customHeight="1">
      <c r="A26" s="285"/>
      <c r="B26" s="285"/>
      <c r="C26" s="285"/>
      <c r="D26" s="285"/>
      <c r="E26" s="285"/>
      <c r="F26" s="285"/>
      <c r="G26" s="285"/>
      <c r="H26" s="285"/>
      <c r="I26" s="285"/>
      <c r="J26" s="285"/>
      <c r="K26" s="34"/>
      <c r="L26" s="34"/>
    </row>
    <row r="28" spans="1:13" ht="15" customHeight="1">
      <c r="A28" s="285" t="s">
        <v>202</v>
      </c>
      <c r="B28" s="285"/>
      <c r="C28" s="285"/>
      <c r="D28" s="285"/>
      <c r="E28" s="285"/>
      <c r="F28" s="285"/>
      <c r="G28" s="285"/>
      <c r="H28" s="285"/>
      <c r="I28" s="285"/>
      <c r="J28" s="285"/>
      <c r="K28" s="285"/>
      <c r="L28" s="285"/>
    </row>
    <row r="29" spans="1:13" ht="15" customHeight="1">
      <c r="A29" s="285"/>
      <c r="B29" s="285"/>
      <c r="C29" s="285"/>
      <c r="D29" s="285"/>
      <c r="E29" s="285"/>
      <c r="F29" s="285"/>
      <c r="G29" s="285"/>
      <c r="H29" s="285"/>
      <c r="I29" s="285"/>
      <c r="J29" s="285"/>
      <c r="K29" s="285"/>
      <c r="L29" s="285"/>
    </row>
    <row r="30" spans="1:13" ht="15" customHeight="1">
      <c r="A30" s="285"/>
      <c r="B30" s="285"/>
      <c r="C30" s="285"/>
      <c r="D30" s="285"/>
      <c r="E30" s="285"/>
      <c r="F30" s="285"/>
      <c r="G30" s="285"/>
      <c r="H30" s="285"/>
      <c r="I30" s="285"/>
      <c r="J30" s="285"/>
      <c r="K30" s="285"/>
      <c r="L30" s="285"/>
    </row>
    <row r="31" spans="1:13" ht="15" customHeight="1">
      <c r="A31" s="285"/>
      <c r="B31" s="285"/>
      <c r="C31" s="285"/>
      <c r="D31" s="285"/>
      <c r="E31" s="285"/>
      <c r="F31" s="285"/>
      <c r="G31" s="285"/>
      <c r="H31" s="285"/>
      <c r="I31" s="285"/>
      <c r="J31" s="285"/>
      <c r="K31" s="285"/>
      <c r="L31" s="285"/>
    </row>
  </sheetData>
  <mergeCells count="5">
    <mergeCell ref="A24:J26"/>
    <mergeCell ref="A28:J30"/>
    <mergeCell ref="K28:L30"/>
    <mergeCell ref="A31:J31"/>
    <mergeCell ref="K31:L31"/>
  </mergeCells>
  <printOptions horizontalCentered="1"/>
  <pageMargins left="0.25" right="0.25" top="0.75" bottom="0.75" header="0.3" footer="0.3"/>
  <pageSetup paperSize="9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S27"/>
  <sheetViews>
    <sheetView rightToLeft="1" view="pageBreakPreview" zoomScale="80" zoomScaleNormal="100" zoomScaleSheetLayoutView="80" workbookViewId="0">
      <selection activeCell="J19" sqref="J19"/>
    </sheetView>
  </sheetViews>
  <sheetFormatPr defaultColWidth="9.140625" defaultRowHeight="21.75"/>
  <cols>
    <col min="1" max="1" width="33.5703125" style="8" customWidth="1"/>
    <col min="2" max="2" width="0.5703125" style="8" customWidth="1"/>
    <col min="3" max="3" width="17.7109375" style="27" bestFit="1" customWidth="1"/>
    <col min="4" max="4" width="0.85546875" style="27" customWidth="1"/>
    <col min="5" max="5" width="25.7109375" style="27" bestFit="1" customWidth="1"/>
    <col min="6" max="6" width="0.85546875" style="27" customWidth="1"/>
    <col min="7" max="7" width="26.5703125" style="27" customWidth="1"/>
    <col min="8" max="8" width="0.7109375" style="27" customWidth="1"/>
    <col min="9" max="9" width="25.140625" style="27" customWidth="1"/>
    <col min="10" max="10" width="1.42578125" style="27" customWidth="1"/>
    <col min="11" max="11" width="18.42578125" style="27" bestFit="1" customWidth="1"/>
    <col min="12" max="12" width="1.140625" style="27" customWidth="1"/>
    <col min="13" max="13" width="25.7109375" style="27" bestFit="1" customWidth="1"/>
    <col min="14" max="14" width="1" style="27" customWidth="1"/>
    <col min="15" max="15" width="27" style="27" bestFit="1" customWidth="1"/>
    <col min="16" max="16" width="1.140625" style="27" customWidth="1"/>
    <col min="17" max="17" width="25.7109375" style="27" bestFit="1" customWidth="1"/>
    <col min="18" max="18" width="14.5703125" style="8" bestFit="1" customWidth="1"/>
    <col min="19" max="16384" width="9.140625" style="8"/>
  </cols>
  <sheetData>
    <row r="1" spans="1:19" ht="22.5">
      <c r="A1" s="337" t="s">
        <v>90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</row>
    <row r="2" spans="1:19" ht="22.5">
      <c r="A2" s="337" t="s">
        <v>57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</row>
    <row r="3" spans="1:19" ht="22.5">
      <c r="A3" s="337" t="str">
        <f>' سهام'!A3:W3</f>
        <v>برای ماه منتهی به 1402/04/31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</row>
    <row r="4" spans="1:19">
      <c r="A4" s="325" t="s">
        <v>63</v>
      </c>
      <c r="B4" s="325"/>
      <c r="C4" s="325"/>
      <c r="D4" s="325"/>
      <c r="E4" s="325"/>
      <c r="F4" s="325"/>
      <c r="G4" s="325"/>
      <c r="H4" s="325"/>
    </row>
    <row r="5" spans="1:19" ht="16.5" customHeight="1" thickBot="1">
      <c r="A5" s="10"/>
      <c r="B5" s="10"/>
      <c r="C5" s="349" t="s">
        <v>243</v>
      </c>
      <c r="D5" s="349"/>
      <c r="E5" s="349"/>
      <c r="F5" s="349"/>
      <c r="G5" s="349"/>
      <c r="H5" s="349"/>
      <c r="I5" s="349"/>
      <c r="K5" s="344" t="s">
        <v>244</v>
      </c>
      <c r="L5" s="344"/>
      <c r="M5" s="344"/>
      <c r="N5" s="344"/>
      <c r="O5" s="344"/>
      <c r="P5" s="344"/>
      <c r="Q5" s="344"/>
    </row>
    <row r="6" spans="1:19" ht="27" customHeight="1" thickBot="1">
      <c r="A6" s="14" t="s">
        <v>38</v>
      </c>
      <c r="B6" s="14"/>
      <c r="C6" s="201" t="s">
        <v>3</v>
      </c>
      <c r="D6" s="157"/>
      <c r="E6" s="202" t="s">
        <v>21</v>
      </c>
      <c r="F6" s="157"/>
      <c r="G6" s="201" t="s">
        <v>42</v>
      </c>
      <c r="H6" s="157"/>
      <c r="I6" s="203" t="s">
        <v>43</v>
      </c>
      <c r="K6" s="201" t="s">
        <v>3</v>
      </c>
      <c r="L6" s="157"/>
      <c r="M6" s="202" t="s">
        <v>21</v>
      </c>
      <c r="N6" s="157"/>
      <c r="O6" s="201" t="s">
        <v>42</v>
      </c>
      <c r="P6" s="157"/>
      <c r="Q6" s="203" t="s">
        <v>43</v>
      </c>
    </row>
    <row r="7" spans="1:19" ht="27" customHeight="1">
      <c r="A7" s="14" t="s">
        <v>247</v>
      </c>
      <c r="B7" s="14"/>
      <c r="C7" s="225">
        <v>480000</v>
      </c>
      <c r="D7" s="157"/>
      <c r="E7" s="226">
        <v>472588567795</v>
      </c>
      <c r="F7" s="157"/>
      <c r="G7" s="225">
        <f>I7-E7</f>
        <v>-473540000000</v>
      </c>
      <c r="H7" s="157"/>
      <c r="I7" s="226">
        <v>-951432205</v>
      </c>
      <c r="K7" s="225">
        <v>480000</v>
      </c>
      <c r="L7" s="157"/>
      <c r="M7" s="226">
        <v>472588567795</v>
      </c>
      <c r="N7" s="157"/>
      <c r="O7" s="225">
        <f t="shared" ref="O7:O11" si="0">Q7-M7</f>
        <v>-473540000000</v>
      </c>
      <c r="P7" s="157"/>
      <c r="Q7" s="226">
        <v>-951432205</v>
      </c>
    </row>
    <row r="8" spans="1:19" ht="27" customHeight="1">
      <c r="A8" s="14" t="s">
        <v>108</v>
      </c>
      <c r="B8" s="14"/>
      <c r="C8" s="225">
        <v>200000</v>
      </c>
      <c r="D8" s="157"/>
      <c r="E8" s="226">
        <v>209827761825</v>
      </c>
      <c r="F8" s="157"/>
      <c r="G8" s="225">
        <f t="shared" ref="G8:G11" si="1">I8-E8</f>
        <v>-208432414777</v>
      </c>
      <c r="H8" s="157"/>
      <c r="I8" s="226">
        <v>1395347048</v>
      </c>
      <c r="K8" s="225">
        <v>200000</v>
      </c>
      <c r="L8" s="157"/>
      <c r="M8" s="226">
        <v>209827761825</v>
      </c>
      <c r="N8" s="157"/>
      <c r="O8" s="225">
        <f t="shared" si="0"/>
        <v>-202941210238</v>
      </c>
      <c r="P8" s="157"/>
      <c r="Q8" s="226">
        <v>6886551587</v>
      </c>
    </row>
    <row r="9" spans="1:19" ht="27" customHeight="1">
      <c r="A9" s="14" t="s">
        <v>134</v>
      </c>
      <c r="B9" s="14"/>
      <c r="C9" s="225">
        <v>176000</v>
      </c>
      <c r="D9" s="157"/>
      <c r="E9" s="226">
        <v>181059912944</v>
      </c>
      <c r="F9" s="157"/>
      <c r="G9" s="225">
        <f t="shared" si="1"/>
        <v>-180404959675</v>
      </c>
      <c r="H9" s="157"/>
      <c r="I9" s="226">
        <v>654953269</v>
      </c>
      <c r="K9" s="225">
        <v>176000</v>
      </c>
      <c r="L9" s="157"/>
      <c r="M9" s="226">
        <v>181059912944</v>
      </c>
      <c r="N9" s="157"/>
      <c r="O9" s="225">
        <f t="shared" si="0"/>
        <v>-178144616730</v>
      </c>
      <c r="P9" s="157"/>
      <c r="Q9" s="226">
        <v>2915296214</v>
      </c>
    </row>
    <row r="10" spans="1:19" ht="27" customHeight="1">
      <c r="A10" s="14" t="s">
        <v>133</v>
      </c>
      <c r="B10" s="14"/>
      <c r="C10" s="225" t="s">
        <v>94</v>
      </c>
      <c r="D10" s="157"/>
      <c r="E10" s="226">
        <v>0</v>
      </c>
      <c r="F10" s="157"/>
      <c r="G10" s="225">
        <f t="shared" si="1"/>
        <v>-7257252585</v>
      </c>
      <c r="H10" s="157"/>
      <c r="I10" s="226">
        <v>-7257252585</v>
      </c>
      <c r="K10" s="225">
        <v>0</v>
      </c>
      <c r="L10" s="157"/>
      <c r="M10" s="226">
        <v>0</v>
      </c>
      <c r="N10" s="157"/>
      <c r="O10" s="225">
        <f t="shared" si="0"/>
        <v>0</v>
      </c>
      <c r="P10" s="157"/>
      <c r="Q10" s="226">
        <v>0</v>
      </c>
    </row>
    <row r="11" spans="1:19">
      <c r="A11" s="192" t="s">
        <v>122</v>
      </c>
      <c r="C11" s="226">
        <v>550000</v>
      </c>
      <c r="D11" s="139"/>
      <c r="E11" s="226">
        <v>567876003817</v>
      </c>
      <c r="F11" s="139"/>
      <c r="G11" s="225">
        <f t="shared" si="1"/>
        <v>-565804529340</v>
      </c>
      <c r="H11" s="139"/>
      <c r="I11" s="226">
        <v>2071474477</v>
      </c>
      <c r="J11" s="139"/>
      <c r="K11" s="226">
        <v>550000</v>
      </c>
      <c r="L11" s="139"/>
      <c r="M11" s="226">
        <v>567876003817</v>
      </c>
      <c r="N11" s="139"/>
      <c r="O11" s="225">
        <f t="shared" si="0"/>
        <v>-553642384129</v>
      </c>
      <c r="P11" s="139"/>
      <c r="Q11" s="226">
        <v>14233619688</v>
      </c>
      <c r="R11" s="133"/>
      <c r="S11" s="154"/>
    </row>
    <row r="12" spans="1:19" ht="23.25" thickBot="1">
      <c r="A12" s="10" t="s">
        <v>2</v>
      </c>
      <c r="B12" s="10"/>
      <c r="C12" s="10"/>
      <c r="D12" s="10"/>
      <c r="E12" s="172">
        <f>SUM(E7:E11)</f>
        <v>1431352246381</v>
      </c>
      <c r="F12" s="173"/>
      <c r="G12" s="172">
        <f>SUM(G7:G11)</f>
        <v>-1435439156377</v>
      </c>
      <c r="H12" s="173"/>
      <c r="I12" s="172">
        <f>SUM(I7:I11)</f>
        <v>-4086909996</v>
      </c>
      <c r="J12" s="173"/>
      <c r="K12" s="10"/>
      <c r="L12" s="173"/>
      <c r="M12" s="172">
        <f>SUM(M7:M11)</f>
        <v>1431352246381</v>
      </c>
      <c r="N12" s="173"/>
      <c r="O12" s="172">
        <f>SUM(O7:O11)</f>
        <v>-1408268211097</v>
      </c>
      <c r="P12" s="173"/>
      <c r="Q12" s="172">
        <f>SUM(Q7:Q11)</f>
        <v>23084035284</v>
      </c>
      <c r="R12" s="154"/>
    </row>
    <row r="13" spans="1:19" ht="22.5" thickTop="1">
      <c r="A13" s="10"/>
      <c r="B13" s="10"/>
    </row>
    <row r="14" spans="1:19" ht="24.75" customHeight="1">
      <c r="A14" s="346" t="s">
        <v>44</v>
      </c>
      <c r="B14" s="347"/>
      <c r="C14" s="347"/>
      <c r="D14" s="347"/>
      <c r="E14" s="347"/>
      <c r="F14" s="347"/>
      <c r="G14" s="347"/>
      <c r="H14" s="347"/>
      <c r="I14" s="347"/>
      <c r="J14" s="347"/>
      <c r="K14" s="347"/>
      <c r="L14" s="347"/>
      <c r="M14" s="347"/>
      <c r="N14" s="347"/>
      <c r="O14" s="347"/>
      <c r="P14" s="347"/>
      <c r="Q14" s="348"/>
    </row>
    <row r="15" spans="1:19">
      <c r="Q15" s="167"/>
    </row>
    <row r="16" spans="1:19" s="174" customFormat="1" ht="24">
      <c r="I16" s="139"/>
      <c r="J16" s="169"/>
      <c r="K16" s="169"/>
      <c r="L16" s="169"/>
      <c r="M16" s="169"/>
      <c r="N16" s="169"/>
      <c r="O16" s="169"/>
      <c r="P16" s="169"/>
      <c r="Q16" s="139"/>
    </row>
    <row r="17" spans="1:17">
      <c r="A17" s="12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</row>
    <row r="18" spans="1:17" ht="24.75">
      <c r="A18" s="129"/>
      <c r="C18" s="139"/>
      <c r="D18" s="139"/>
      <c r="E18" s="139"/>
      <c r="F18" s="139"/>
      <c r="G18" s="139"/>
      <c r="H18" s="139"/>
      <c r="I18" s="280"/>
      <c r="J18" s="170"/>
      <c r="K18" s="170"/>
      <c r="L18" s="170"/>
      <c r="M18" s="174"/>
      <c r="N18" s="174"/>
      <c r="O18" s="174"/>
      <c r="P18" s="174"/>
      <c r="Q18" s="82"/>
    </row>
    <row r="19" spans="1:17" s="174" customFormat="1" ht="24.75">
      <c r="I19" s="171"/>
      <c r="J19" s="170"/>
      <c r="K19" s="170"/>
      <c r="L19" s="170"/>
      <c r="M19" s="170"/>
      <c r="N19" s="170"/>
      <c r="O19" s="170"/>
      <c r="P19" s="170"/>
      <c r="Q19" s="171"/>
    </row>
    <row r="20" spans="1:17" s="174" customFormat="1" ht="24">
      <c r="J20" s="170"/>
      <c r="K20" s="170"/>
      <c r="L20" s="170"/>
      <c r="M20" s="170"/>
      <c r="N20" s="170"/>
      <c r="O20" s="170"/>
      <c r="P20" s="170"/>
      <c r="Q20" s="170"/>
    </row>
    <row r="21" spans="1:17" s="174" customFormat="1" ht="24">
      <c r="G21" s="133"/>
      <c r="Q21" s="153"/>
    </row>
    <row r="22" spans="1:17" s="174" customFormat="1" ht="24"/>
    <row r="23" spans="1:17" s="174" customFormat="1" ht="24"/>
    <row r="24" spans="1:17" s="174" customFormat="1" ht="24">
      <c r="I24" s="209"/>
    </row>
    <row r="25" spans="1:17" s="174" customFormat="1" ht="24">
      <c r="M25" s="209"/>
    </row>
    <row r="26" spans="1:17" s="174" customFormat="1" ht="30.75">
      <c r="E26" s="113"/>
    </row>
    <row r="27" spans="1:17" s="174" customFormat="1" ht="24"/>
  </sheetData>
  <autoFilter ref="A6:Q6" xr:uid="{00000000-0009-0000-0000-000009000000}">
    <sortState xmlns:xlrd2="http://schemas.microsoft.com/office/spreadsheetml/2017/richdata2" ref="A7:Q33">
      <sortCondition descending="1" ref="Q6"/>
    </sortState>
  </autoFilter>
  <mergeCells count="7">
    <mergeCell ref="A14:Q14"/>
    <mergeCell ref="C5:I5"/>
    <mergeCell ref="K5:Q5"/>
    <mergeCell ref="A4:H4"/>
    <mergeCell ref="A1:Q1"/>
    <mergeCell ref="A2:Q2"/>
    <mergeCell ref="A3:Q3"/>
  </mergeCells>
  <printOptions horizontalCentered="1"/>
  <pageMargins left="0.25" right="0.25" top="0.75" bottom="0.75" header="0.3" footer="0.3"/>
  <pageSetup paperSize="9" scale="6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pageSetUpPr fitToPage="1"/>
  </sheetPr>
  <dimension ref="A1:U20"/>
  <sheetViews>
    <sheetView rightToLeft="1" view="pageBreakPreview" zoomScale="60" zoomScaleNormal="100" workbookViewId="0">
      <selection activeCell="N17" sqref="N17"/>
    </sheetView>
  </sheetViews>
  <sheetFormatPr defaultColWidth="9.140625" defaultRowHeight="15"/>
  <cols>
    <col min="1" max="1" width="49.85546875" style="60" customWidth="1"/>
    <col min="2" max="2" width="1.28515625" style="60" customWidth="1"/>
    <col min="3" max="3" width="26.5703125" style="67" customWidth="1"/>
    <col min="4" max="4" width="1" style="60" customWidth="1"/>
    <col min="5" max="5" width="28.42578125" style="68" customWidth="1"/>
    <col min="6" max="6" width="1.42578125" style="68" customWidth="1"/>
    <col min="7" max="7" width="26.5703125" style="68" customWidth="1"/>
    <col min="8" max="8" width="1" style="69" customWidth="1"/>
    <col min="9" max="9" width="28.42578125" style="69" customWidth="1"/>
    <col min="10" max="10" width="2" style="69" customWidth="1"/>
    <col min="11" max="11" width="28.5703125" style="70" customWidth="1"/>
    <col min="12" max="12" width="1.5703125" style="60" customWidth="1"/>
    <col min="13" max="13" width="28.42578125" style="67" bestFit="1" customWidth="1"/>
    <col min="14" max="14" width="0.85546875" style="67" customWidth="1"/>
    <col min="15" max="15" width="28.42578125" style="68" bestFit="1" customWidth="1"/>
    <col min="16" max="16" width="0.85546875" style="68" customWidth="1"/>
    <col min="17" max="17" width="28.42578125" style="68" bestFit="1" customWidth="1"/>
    <col min="18" max="18" width="0.85546875" style="68" customWidth="1"/>
    <col min="19" max="19" width="27.140625" style="68" customWidth="1"/>
    <col min="20" max="20" width="1.42578125" style="68" customWidth="1"/>
    <col min="21" max="21" width="29.85546875" style="70" customWidth="1"/>
    <col min="22" max="16384" width="9.140625" style="60"/>
  </cols>
  <sheetData>
    <row r="1" spans="1:21" ht="27.75">
      <c r="A1" s="350" t="s">
        <v>90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</row>
    <row r="2" spans="1:21" ht="27.75">
      <c r="A2" s="350" t="s">
        <v>57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  <c r="T2" s="350"/>
      <c r="U2" s="350"/>
    </row>
    <row r="3" spans="1:21" ht="27.75">
      <c r="A3" s="350" t="str">
        <f>' سهام'!A3:W3</f>
        <v>برای ماه منتهی به 1402/04/31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  <c r="O3" s="350"/>
      <c r="P3" s="350"/>
      <c r="Q3" s="350"/>
      <c r="R3" s="350"/>
      <c r="S3" s="350"/>
      <c r="T3" s="350"/>
      <c r="U3" s="350"/>
    </row>
    <row r="5" spans="1:21" s="61" customFormat="1" ht="24.75">
      <c r="A5" s="304" t="s">
        <v>28</v>
      </c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</row>
    <row r="6" spans="1:21" s="61" customFormat="1" ht="9.75" customHeight="1">
      <c r="C6" s="57"/>
      <c r="E6" s="62"/>
      <c r="F6" s="62"/>
      <c r="G6" s="62"/>
      <c r="H6" s="63"/>
      <c r="I6" s="63"/>
      <c r="J6" s="63"/>
      <c r="K6" s="64"/>
      <c r="M6" s="57"/>
      <c r="N6" s="57"/>
      <c r="O6" s="62"/>
      <c r="P6" s="62"/>
      <c r="Q6" s="62"/>
      <c r="R6" s="62"/>
      <c r="S6" s="62"/>
      <c r="T6" s="62"/>
      <c r="U6" s="64"/>
    </row>
    <row r="7" spans="1:21" s="61" customFormat="1" ht="27" customHeight="1" thickBot="1">
      <c r="A7" s="65"/>
      <c r="B7" s="24"/>
      <c r="C7" s="356" t="s">
        <v>245</v>
      </c>
      <c r="D7" s="356"/>
      <c r="E7" s="356"/>
      <c r="F7" s="356"/>
      <c r="G7" s="356"/>
      <c r="H7" s="356"/>
      <c r="I7" s="356"/>
      <c r="J7" s="356"/>
      <c r="K7" s="356"/>
      <c r="L7" s="24"/>
      <c r="M7" s="356" t="s">
        <v>244</v>
      </c>
      <c r="N7" s="356"/>
      <c r="O7" s="356"/>
      <c r="P7" s="356"/>
      <c r="Q7" s="356"/>
      <c r="R7" s="356"/>
      <c r="S7" s="356"/>
      <c r="T7" s="356"/>
      <c r="U7" s="356"/>
    </row>
    <row r="8" spans="1:21" s="38" customFormat="1" ht="24.75" customHeight="1">
      <c r="A8" s="365" t="s">
        <v>24</v>
      </c>
      <c r="B8" s="365"/>
      <c r="C8" s="351" t="s">
        <v>12</v>
      </c>
      <c r="D8" s="367"/>
      <c r="E8" s="353" t="s">
        <v>13</v>
      </c>
      <c r="F8" s="360"/>
      <c r="G8" s="353" t="s">
        <v>14</v>
      </c>
      <c r="H8" s="363"/>
      <c r="I8" s="355" t="s">
        <v>2</v>
      </c>
      <c r="J8" s="355"/>
      <c r="K8" s="355"/>
      <c r="L8" s="365"/>
      <c r="M8" s="351" t="s">
        <v>12</v>
      </c>
      <c r="N8" s="357"/>
      <c r="O8" s="353" t="s">
        <v>13</v>
      </c>
      <c r="P8" s="360"/>
      <c r="Q8" s="353" t="s">
        <v>14</v>
      </c>
      <c r="R8" s="360"/>
      <c r="S8" s="355" t="s">
        <v>2</v>
      </c>
      <c r="T8" s="355"/>
      <c r="U8" s="355"/>
    </row>
    <row r="9" spans="1:21" s="38" customFormat="1" ht="6" customHeight="1" thickBot="1">
      <c r="A9" s="365"/>
      <c r="B9" s="365"/>
      <c r="C9" s="352"/>
      <c r="D9" s="365"/>
      <c r="E9" s="354"/>
      <c r="F9" s="361"/>
      <c r="G9" s="354"/>
      <c r="H9" s="364"/>
      <c r="I9" s="356"/>
      <c r="J9" s="356"/>
      <c r="K9" s="356"/>
      <c r="L9" s="365"/>
      <c r="M9" s="352"/>
      <c r="N9" s="358"/>
      <c r="O9" s="354"/>
      <c r="P9" s="361"/>
      <c r="Q9" s="354"/>
      <c r="R9" s="361"/>
      <c r="S9" s="356"/>
      <c r="T9" s="356"/>
      <c r="U9" s="356"/>
    </row>
    <row r="10" spans="1:21" s="38" customFormat="1" ht="42.75" customHeight="1" thickBot="1">
      <c r="A10" s="366"/>
      <c r="B10" s="365"/>
      <c r="C10" s="72" t="s">
        <v>60</v>
      </c>
      <c r="D10" s="365"/>
      <c r="E10" s="73" t="s">
        <v>61</v>
      </c>
      <c r="F10" s="362"/>
      <c r="G10" s="73" t="s">
        <v>62</v>
      </c>
      <c r="H10" s="364"/>
      <c r="I10" s="25" t="s">
        <v>6</v>
      </c>
      <c r="J10" s="25"/>
      <c r="K10" s="71" t="s">
        <v>19</v>
      </c>
      <c r="L10" s="365"/>
      <c r="M10" s="72" t="s">
        <v>60</v>
      </c>
      <c r="N10" s="359"/>
      <c r="O10" s="73" t="s">
        <v>61</v>
      </c>
      <c r="P10" s="362"/>
      <c r="Q10" s="73" t="s">
        <v>62</v>
      </c>
      <c r="R10" s="362"/>
      <c r="S10" s="26" t="s">
        <v>6</v>
      </c>
      <c r="T10" s="26"/>
      <c r="U10" s="71" t="s">
        <v>19</v>
      </c>
    </row>
    <row r="11" spans="1:21" s="42" customFormat="1" ht="30.75">
      <c r="A11" s="88" t="s">
        <v>95</v>
      </c>
      <c r="C11" s="52">
        <v>0</v>
      </c>
      <c r="D11" s="52"/>
      <c r="E11" s="52">
        <v>0</v>
      </c>
      <c r="F11" s="52"/>
      <c r="G11" s="52">
        <v>0</v>
      </c>
      <c r="H11" s="52"/>
      <c r="I11" s="46">
        <f>C11+E11+G11</f>
        <v>0</v>
      </c>
      <c r="K11" s="81">
        <v>0</v>
      </c>
      <c r="M11" s="52">
        <v>0</v>
      </c>
      <c r="N11" s="46"/>
      <c r="O11" s="46">
        <v>0</v>
      </c>
      <c r="P11" s="46"/>
      <c r="Q11" s="46">
        <v>0</v>
      </c>
      <c r="R11" s="46"/>
      <c r="S11" s="46">
        <f>M11+O11+Q11</f>
        <v>0</v>
      </c>
      <c r="T11" s="6"/>
      <c r="U11" s="81"/>
    </row>
    <row r="12" spans="1:21" s="66" customFormat="1" ht="25.5" customHeight="1" thickBot="1">
      <c r="C12" s="58">
        <f>SUM(C11:C11)</f>
        <v>0</v>
      </c>
      <c r="D12" s="82">
        <v>0</v>
      </c>
      <c r="E12" s="58">
        <f>SUM(E11:E11)</f>
        <v>0</v>
      </c>
      <c r="F12" s="82">
        <v>0</v>
      </c>
      <c r="G12" s="58">
        <f>SUM(G11:G11)</f>
        <v>0</v>
      </c>
      <c r="H12" s="82">
        <v>0</v>
      </c>
      <c r="I12" s="58">
        <f>SUM(I11:I11)</f>
        <v>0</v>
      </c>
      <c r="J12" s="59">
        <v>0</v>
      </c>
      <c r="K12" s="80">
        <f>SUM(K11:K11)</f>
        <v>0</v>
      </c>
      <c r="M12" s="58">
        <f>SUM(M11:M11)</f>
        <v>0</v>
      </c>
      <c r="N12" s="46"/>
      <c r="O12" s="58">
        <f>SUM(O11:O11)</f>
        <v>0</v>
      </c>
      <c r="P12" s="46"/>
      <c r="Q12" s="58">
        <f>SUM(Q11:Q11)</f>
        <v>0</v>
      </c>
      <c r="R12" s="46"/>
      <c r="S12" s="58">
        <f>SUM(S11:S11)</f>
        <v>0</v>
      </c>
      <c r="T12" s="59"/>
      <c r="U12" s="80">
        <f>SUM(U11:U11)</f>
        <v>0</v>
      </c>
    </row>
    <row r="13" spans="1:21" ht="25.5" customHeight="1" thickTop="1">
      <c r="D13" s="46">
        <v>0</v>
      </c>
      <c r="F13" s="46">
        <v>0</v>
      </c>
      <c r="H13" s="46">
        <v>0</v>
      </c>
      <c r="J13" s="6">
        <v>0</v>
      </c>
      <c r="L13" s="42"/>
      <c r="N13" s="46"/>
      <c r="O13" s="69"/>
      <c r="P13" s="46"/>
      <c r="Q13" s="69"/>
      <c r="R13" s="46"/>
      <c r="S13" s="69"/>
      <c r="T13" s="69"/>
    </row>
    <row r="14" spans="1:21" s="76" customFormat="1" ht="33"/>
    <row r="15" spans="1:21" s="76" customFormat="1" ht="33"/>
    <row r="16" spans="1:21" s="76" customFormat="1" ht="33"/>
    <row r="20" spans="4:8" ht="33">
      <c r="D20" s="77"/>
      <c r="E20" s="78"/>
      <c r="F20" s="78"/>
      <c r="G20" s="78"/>
      <c r="H20" s="79"/>
    </row>
  </sheetData>
  <autoFilter ref="A10:U10" xr:uid="{00000000-0009-0000-0000-00000A000000}">
    <sortState xmlns:xlrd2="http://schemas.microsoft.com/office/spreadsheetml/2017/richdata2" ref="A13:U53">
      <sortCondition descending="1" ref="S10"/>
    </sortState>
  </autoFilter>
  <mergeCells count="23">
    <mergeCell ref="M7:U7"/>
    <mergeCell ref="C7:K7"/>
    <mergeCell ref="L8:L10"/>
    <mergeCell ref="A8:A10"/>
    <mergeCell ref="B8:B10"/>
    <mergeCell ref="D8:D10"/>
    <mergeCell ref="F8:F10"/>
    <mergeCell ref="A1:U1"/>
    <mergeCell ref="A2:U2"/>
    <mergeCell ref="A3:U3"/>
    <mergeCell ref="C8:C9"/>
    <mergeCell ref="E8:E9"/>
    <mergeCell ref="G8:G9"/>
    <mergeCell ref="M8:M9"/>
    <mergeCell ref="O8:O9"/>
    <mergeCell ref="Q8:Q9"/>
    <mergeCell ref="I8:K9"/>
    <mergeCell ref="S8:U9"/>
    <mergeCell ref="A5:U5"/>
    <mergeCell ref="N8:N10"/>
    <mergeCell ref="P8:P10"/>
    <mergeCell ref="R8:R10"/>
    <mergeCell ref="H8:H10"/>
  </mergeCells>
  <printOptions horizontalCentered="1"/>
  <pageMargins left="0.25" right="0.25" top="0.75" bottom="0.75" header="0.3" footer="0.3"/>
  <pageSetup paperSize="9" scale="4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  <pageSetUpPr fitToPage="1"/>
  </sheetPr>
  <dimension ref="A1:T24"/>
  <sheetViews>
    <sheetView rightToLeft="1" view="pageBreakPreview" zoomScale="90" zoomScaleNormal="100" zoomScaleSheetLayoutView="90" workbookViewId="0">
      <selection activeCell="C16" sqref="C16"/>
    </sheetView>
  </sheetViews>
  <sheetFormatPr defaultColWidth="9.140625" defaultRowHeight="21.75"/>
  <cols>
    <col min="1" max="1" width="34.42578125" style="7" bestFit="1" customWidth="1"/>
    <col min="2" max="2" width="0.42578125" style="7" customWidth="1"/>
    <col min="3" max="3" width="21.140625" style="7" bestFit="1" customWidth="1"/>
    <col min="4" max="4" width="0.7109375" style="7" customWidth="1"/>
    <col min="5" max="5" width="20" style="7" bestFit="1" customWidth="1"/>
    <col min="6" max="6" width="0.5703125" style="7" customWidth="1"/>
    <col min="7" max="7" width="18.85546875" style="7" bestFit="1" customWidth="1"/>
    <col min="8" max="8" width="0.5703125" style="7" customWidth="1"/>
    <col min="9" max="9" width="22.85546875" style="7" bestFit="1" customWidth="1"/>
    <col min="10" max="10" width="0.42578125" style="7" customWidth="1"/>
    <col min="11" max="11" width="22.85546875" style="7" bestFit="1" customWidth="1"/>
    <col min="12" max="12" width="0.5703125" style="7" customWidth="1"/>
    <col min="13" max="13" width="21.140625" style="7" bestFit="1" customWidth="1"/>
    <col min="14" max="14" width="0.85546875" style="7" customWidth="1"/>
    <col min="15" max="15" width="21.140625" style="7" bestFit="1" customWidth="1"/>
    <col min="16" max="16" width="0.5703125" style="7" customWidth="1"/>
    <col min="17" max="17" width="22.85546875" style="7" bestFit="1" customWidth="1"/>
    <col min="18" max="18" width="9.140625" style="7"/>
    <col min="19" max="19" width="12.7109375" style="7" bestFit="1" customWidth="1"/>
    <col min="20" max="16384" width="9.140625" style="7"/>
  </cols>
  <sheetData>
    <row r="1" spans="1:20" ht="21" customHeight="1">
      <c r="A1" s="337" t="s">
        <v>90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</row>
    <row r="2" spans="1:20" ht="18" customHeight="1">
      <c r="A2" s="337" t="s">
        <v>57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</row>
    <row r="3" spans="1:20" ht="19.5" customHeight="1">
      <c r="A3" s="337" t="str">
        <f>' سهام'!A3:W3</f>
        <v>برای ماه منتهی به 1402/04/31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</row>
    <row r="4" spans="1:20">
      <c r="A4" s="325" t="s">
        <v>29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</row>
    <row r="5" spans="1:20" ht="4.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20" ht="22.5" customHeight="1" thickBot="1">
      <c r="A6" s="175"/>
      <c r="B6" s="176"/>
      <c r="C6" s="370" t="s">
        <v>243</v>
      </c>
      <c r="D6" s="370"/>
      <c r="E6" s="370"/>
      <c r="F6" s="370"/>
      <c r="G6" s="370"/>
      <c r="H6" s="370"/>
      <c r="I6" s="370"/>
      <c r="J6" s="124"/>
      <c r="K6" s="370" t="s">
        <v>244</v>
      </c>
      <c r="L6" s="370"/>
      <c r="M6" s="370"/>
      <c r="N6" s="370"/>
      <c r="O6" s="370"/>
      <c r="P6" s="370"/>
      <c r="Q6" s="370"/>
    </row>
    <row r="7" spans="1:20" ht="15.75" customHeight="1">
      <c r="A7" s="371"/>
      <c r="B7" s="372"/>
      <c r="C7" s="368" t="s">
        <v>15</v>
      </c>
      <c r="D7" s="368"/>
      <c r="E7" s="368" t="s">
        <v>13</v>
      </c>
      <c r="F7" s="371"/>
      <c r="G7" s="368" t="s">
        <v>14</v>
      </c>
      <c r="H7" s="371"/>
      <c r="I7" s="368" t="s">
        <v>2</v>
      </c>
      <c r="J7" s="177"/>
      <c r="K7" s="368" t="s">
        <v>15</v>
      </c>
      <c r="L7" s="368"/>
      <c r="M7" s="368" t="s">
        <v>13</v>
      </c>
      <c r="N7" s="371"/>
      <c r="O7" s="368" t="s">
        <v>14</v>
      </c>
      <c r="P7" s="371"/>
      <c r="Q7" s="368" t="s">
        <v>2</v>
      </c>
    </row>
    <row r="8" spans="1:20" ht="12" customHeight="1">
      <c r="A8" s="372"/>
      <c r="B8" s="372"/>
      <c r="C8" s="369"/>
      <c r="D8" s="369"/>
      <c r="E8" s="369"/>
      <c r="F8" s="372"/>
      <c r="G8" s="369"/>
      <c r="H8" s="372"/>
      <c r="I8" s="369"/>
      <c r="J8" s="177"/>
      <c r="K8" s="369"/>
      <c r="L8" s="369"/>
      <c r="M8" s="369"/>
      <c r="N8" s="372"/>
      <c r="O8" s="369"/>
      <c r="P8" s="372"/>
      <c r="Q8" s="369"/>
    </row>
    <row r="9" spans="1:20" ht="14.25" customHeight="1" thickBot="1">
      <c r="A9" s="372"/>
      <c r="B9" s="372"/>
      <c r="C9" s="178" t="s">
        <v>66</v>
      </c>
      <c r="D9" s="369"/>
      <c r="E9" s="178" t="s">
        <v>61</v>
      </c>
      <c r="F9" s="372"/>
      <c r="G9" s="178" t="s">
        <v>62</v>
      </c>
      <c r="H9" s="372"/>
      <c r="I9" s="370"/>
      <c r="J9" s="179"/>
      <c r="K9" s="178" t="s">
        <v>66</v>
      </c>
      <c r="L9" s="369"/>
      <c r="M9" s="178" t="s">
        <v>61</v>
      </c>
      <c r="N9" s="372"/>
      <c r="O9" s="178" t="s">
        <v>62</v>
      </c>
      <c r="P9" s="372"/>
      <c r="Q9" s="370"/>
    </row>
    <row r="10" spans="1:20" ht="27.75" customHeight="1">
      <c r="A10" s="124" t="s">
        <v>247</v>
      </c>
      <c r="B10" s="124"/>
      <c r="C10" s="176"/>
      <c r="D10" s="177"/>
      <c r="E10" s="139">
        <f>'درآمد ناشی از تغییر قیمت اوراق '!I7</f>
        <v>-951432205</v>
      </c>
      <c r="F10" s="124"/>
      <c r="G10" s="139">
        <v>0</v>
      </c>
      <c r="H10" s="124"/>
      <c r="I10" s="139">
        <f>C10+E10+G10</f>
        <v>-951432205</v>
      </c>
      <c r="J10" s="179"/>
      <c r="K10" s="176"/>
      <c r="L10" s="177"/>
      <c r="M10" s="139">
        <f>'درآمد ناشی از تغییر قیمت اوراق '!Q7</f>
        <v>-951432205</v>
      </c>
      <c r="N10" s="124"/>
      <c r="O10" s="139">
        <v>0</v>
      </c>
      <c r="P10" s="124"/>
      <c r="Q10" s="139">
        <f>K10+M10+O10</f>
        <v>-951432205</v>
      </c>
    </row>
    <row r="11" spans="1:20" ht="27.75" customHeight="1">
      <c r="A11" s="127" t="s">
        <v>165</v>
      </c>
      <c r="B11" s="124"/>
      <c r="C11" s="139">
        <v>0</v>
      </c>
      <c r="D11" s="177"/>
      <c r="E11" s="139">
        <v>0</v>
      </c>
      <c r="F11" s="124"/>
      <c r="G11" s="139">
        <f>'درآمد ناشی ازفروش'!I10</f>
        <v>0</v>
      </c>
      <c r="H11" s="124"/>
      <c r="I11" s="139">
        <f>C11+E11+G11</f>
        <v>0</v>
      </c>
      <c r="J11" s="179"/>
      <c r="K11" s="139">
        <v>0</v>
      </c>
      <c r="L11" s="177"/>
      <c r="M11" s="139">
        <v>0</v>
      </c>
      <c r="N11" s="124"/>
      <c r="O11" s="139">
        <f>'درآمد ناشی ازفروش'!Q10</f>
        <v>1039600129</v>
      </c>
      <c r="P11" s="124"/>
      <c r="Q11" s="139">
        <f>K11+M11+O11</f>
        <v>1039600129</v>
      </c>
    </row>
    <row r="12" spans="1:20" ht="21" customHeight="1">
      <c r="A12" s="127" t="s">
        <v>108</v>
      </c>
      <c r="B12" s="124"/>
      <c r="C12" s="139">
        <f>'سود اوراق بهادار و سپرده بانکی'!G65</f>
        <v>3132987119</v>
      </c>
      <c r="D12" s="177"/>
      <c r="E12" s="139">
        <f>'درآمد ناشی از تغییر قیمت اوراق '!I8</f>
        <v>1395347048</v>
      </c>
      <c r="F12" s="124"/>
      <c r="G12" s="139">
        <v>0</v>
      </c>
      <c r="H12" s="124"/>
      <c r="I12" s="139">
        <f t="shared" ref="I12:I16" si="0">C12+E12+G12</f>
        <v>4528334167</v>
      </c>
      <c r="J12" s="179"/>
      <c r="K12" s="139">
        <f>'سود اوراق بهادار و سپرده بانکی'!M65</f>
        <v>21581989556</v>
      </c>
      <c r="L12" s="177"/>
      <c r="M12" s="139">
        <f>'درآمد ناشی از تغییر قیمت اوراق '!Q8</f>
        <v>6886551587</v>
      </c>
      <c r="N12" s="124"/>
      <c r="O12" s="139">
        <v>0</v>
      </c>
      <c r="P12" s="124"/>
      <c r="Q12" s="139">
        <f t="shared" ref="Q12:Q16" si="1">K12+M12+O12</f>
        <v>28468541143</v>
      </c>
    </row>
    <row r="13" spans="1:20" ht="26.25" customHeight="1">
      <c r="A13" s="127" t="s">
        <v>166</v>
      </c>
      <c r="B13" s="124"/>
      <c r="C13" s="139">
        <f>'سود اوراق بهادار و سپرده بانکی'!G62</f>
        <v>0</v>
      </c>
      <c r="D13" s="177"/>
      <c r="E13" s="139">
        <v>0</v>
      </c>
      <c r="F13" s="124"/>
      <c r="G13" s="139">
        <f>'درآمد ناشی ازفروش'!I8</f>
        <v>0</v>
      </c>
      <c r="H13" s="124"/>
      <c r="I13" s="139">
        <f t="shared" si="0"/>
        <v>0</v>
      </c>
      <c r="J13" s="179"/>
      <c r="K13" s="139">
        <f>'سود اوراق بهادار و سپرده بانکی'!M62</f>
        <v>404041938</v>
      </c>
      <c r="L13" s="177"/>
      <c r="M13" s="139">
        <v>0</v>
      </c>
      <c r="N13" s="124"/>
      <c r="O13" s="139">
        <f>'درآمد ناشی ازفروش'!Q8</f>
        <v>45328986</v>
      </c>
      <c r="P13" s="124"/>
      <c r="Q13" s="139">
        <f t="shared" si="1"/>
        <v>449370924</v>
      </c>
    </row>
    <row r="14" spans="1:20" ht="27.75" customHeight="1">
      <c r="A14" s="127" t="s">
        <v>134</v>
      </c>
      <c r="B14" s="124"/>
      <c r="C14" s="139">
        <f>'سود اوراق بهادار و سپرده بانکی'!G64</f>
        <v>2759809064</v>
      </c>
      <c r="D14" s="177"/>
      <c r="E14" s="139">
        <f>'درآمد ناشی از تغییر قیمت اوراق '!I9</f>
        <v>654953269</v>
      </c>
      <c r="F14" s="124"/>
      <c r="G14" s="139">
        <f>'درآمد ناشی ازفروش'!I7</f>
        <v>0</v>
      </c>
      <c r="H14" s="124"/>
      <c r="I14" s="139">
        <f t="shared" si="0"/>
        <v>3414762333</v>
      </c>
      <c r="J14" s="179"/>
      <c r="K14" s="139">
        <f>'سود اوراق بهادار و سپرده بانکی'!M64</f>
        <v>13220900666</v>
      </c>
      <c r="L14" s="177"/>
      <c r="M14" s="139">
        <f>'درآمد ناشی از تغییر قیمت اوراق '!Q9</f>
        <v>2915296214</v>
      </c>
      <c r="N14" s="124"/>
      <c r="O14" s="139">
        <f>'درآمد ناشی ازفروش'!Q7</f>
        <v>172888659</v>
      </c>
      <c r="P14" s="124"/>
      <c r="Q14" s="139">
        <f t="shared" si="1"/>
        <v>16309085539</v>
      </c>
    </row>
    <row r="15" spans="1:20" ht="27.75" customHeight="1">
      <c r="A15" s="127" t="s">
        <v>133</v>
      </c>
      <c r="B15" s="8"/>
      <c r="C15" s="139">
        <f>'سود اوراق بهادار و سپرده بانکی'!G63</f>
        <v>851743554</v>
      </c>
      <c r="D15" s="139"/>
      <c r="E15" s="139">
        <f>'درآمد ناشی از تغییر قیمت اوراق '!I10</f>
        <v>-7257252585</v>
      </c>
      <c r="F15" s="139"/>
      <c r="G15" s="139">
        <f>'درآمد ناشی ازفروش'!I9</f>
        <v>11035263467</v>
      </c>
      <c r="H15" s="139"/>
      <c r="I15" s="139">
        <f t="shared" si="0"/>
        <v>4629754436</v>
      </c>
      <c r="J15" s="139"/>
      <c r="K15" s="139">
        <f>'سود اوراق بهادار و سپرده بانکی'!M63</f>
        <v>32445693272</v>
      </c>
      <c r="L15" s="139"/>
      <c r="M15" s="139">
        <f>'درآمد ناشی از تغییر قیمت اوراق '!Q10</f>
        <v>0</v>
      </c>
      <c r="N15" s="139"/>
      <c r="O15" s="139">
        <f>'درآمد ناشی ازفروش'!Q9</f>
        <v>14751515716</v>
      </c>
      <c r="P15" s="139"/>
      <c r="Q15" s="139">
        <f t="shared" si="1"/>
        <v>47197208988</v>
      </c>
      <c r="T15" s="151"/>
    </row>
    <row r="16" spans="1:20" ht="21" customHeight="1">
      <c r="A16" s="127" t="s">
        <v>122</v>
      </c>
      <c r="B16" s="8"/>
      <c r="C16" s="139">
        <f>'سود اوراق بهادار و سپرده بانکی'!G60</f>
        <v>8638531268</v>
      </c>
      <c r="D16" s="139"/>
      <c r="E16" s="139">
        <f>'درآمد ناشی از تغییر قیمت اوراق '!I11</f>
        <v>2071474477</v>
      </c>
      <c r="F16" s="139"/>
      <c r="G16" s="139">
        <v>0</v>
      </c>
      <c r="H16" s="139"/>
      <c r="I16" s="139">
        <f t="shared" si="0"/>
        <v>10710005745</v>
      </c>
      <c r="J16" s="139"/>
      <c r="K16" s="139">
        <f>'سود اوراق بهادار و سپرده بانکی'!M60</f>
        <v>57994743061</v>
      </c>
      <c r="L16" s="139"/>
      <c r="M16" s="139">
        <f>'درآمد ناشی از تغییر قیمت اوراق '!Q11</f>
        <v>14233619688</v>
      </c>
      <c r="N16" s="139"/>
      <c r="O16" s="139">
        <v>0</v>
      </c>
      <c r="P16" s="139"/>
      <c r="Q16" s="139">
        <f t="shared" si="1"/>
        <v>72228362749</v>
      </c>
      <c r="T16" s="151"/>
    </row>
    <row r="17" spans="1:17" ht="21" customHeight="1" thickBot="1">
      <c r="A17" s="180" t="s">
        <v>2</v>
      </c>
      <c r="B17" s="181"/>
      <c r="C17" s="182">
        <f>SUM(C10:C16)</f>
        <v>15383071005</v>
      </c>
      <c r="D17" s="183">
        <f t="shared" ref="D17:P17" si="2">SUM(D15:D15)</f>
        <v>0</v>
      </c>
      <c r="E17" s="182">
        <f>SUM(E10:E16)</f>
        <v>-4086909996</v>
      </c>
      <c r="F17" s="183">
        <f t="shared" si="2"/>
        <v>0</v>
      </c>
      <c r="G17" s="182">
        <f>SUM(G10:G16)</f>
        <v>11035263467</v>
      </c>
      <c r="H17" s="183">
        <f t="shared" si="2"/>
        <v>0</v>
      </c>
      <c r="I17" s="182">
        <f>SUM(I10:I16)</f>
        <v>22331424476</v>
      </c>
      <c r="J17" s="183">
        <f t="shared" si="2"/>
        <v>0</v>
      </c>
      <c r="K17" s="182">
        <f>SUM(K10:K16)</f>
        <v>125647368493</v>
      </c>
      <c r="L17" s="183">
        <f t="shared" si="2"/>
        <v>0</v>
      </c>
      <c r="M17" s="182">
        <f>SUM(M10:M16)</f>
        <v>23084035284</v>
      </c>
      <c r="N17" s="183">
        <f t="shared" si="2"/>
        <v>0</v>
      </c>
      <c r="O17" s="182">
        <f>SUM(O10:O16)</f>
        <v>16009333490</v>
      </c>
      <c r="P17" s="183">
        <f t="shared" si="2"/>
        <v>0</v>
      </c>
      <c r="Q17" s="182">
        <f>SUM(Q10:Q16)</f>
        <v>164740737267</v>
      </c>
    </row>
    <row r="18" spans="1:17" ht="22.5" thickTop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</row>
    <row r="19" spans="1:17" s="139" customFormat="1"/>
    <row r="20" spans="1:17" s="139" customFormat="1"/>
    <row r="21" spans="1:17" s="139" customFormat="1" ht="27">
      <c r="B21" s="217"/>
    </row>
    <row r="22" spans="1:17">
      <c r="C22" s="151"/>
      <c r="E22" s="151"/>
      <c r="I22" s="151"/>
      <c r="O22" s="151"/>
    </row>
    <row r="23" spans="1:17">
      <c r="O23" s="184"/>
      <c r="Q23" s="184"/>
    </row>
    <row r="24" spans="1:17">
      <c r="O24" s="151"/>
      <c r="Q24" s="151"/>
    </row>
  </sheetData>
  <autoFilter ref="A9:Q9" xr:uid="{00000000-0009-0000-0000-00000B000000}">
    <sortState xmlns:xlrd2="http://schemas.microsoft.com/office/spreadsheetml/2017/richdata2" ref="A12:Q12">
      <sortCondition descending="1" ref="O9"/>
    </sortState>
  </autoFilter>
  <mergeCells count="22">
    <mergeCell ref="A7:A9"/>
    <mergeCell ref="B7:B9"/>
    <mergeCell ref="D7:D9"/>
    <mergeCell ref="Q7:Q9"/>
    <mergeCell ref="I7:I9"/>
    <mergeCell ref="P7:P9"/>
    <mergeCell ref="A1:Q1"/>
    <mergeCell ref="A2:Q2"/>
    <mergeCell ref="A3:Q3"/>
    <mergeCell ref="C7:C8"/>
    <mergeCell ref="E7:E8"/>
    <mergeCell ref="G7:G8"/>
    <mergeCell ref="K7:K8"/>
    <mergeCell ref="M7:M8"/>
    <mergeCell ref="O7:O8"/>
    <mergeCell ref="A4:Q4"/>
    <mergeCell ref="C6:I6"/>
    <mergeCell ref="K6:Q6"/>
    <mergeCell ref="L7:L9"/>
    <mergeCell ref="N7:N9"/>
    <mergeCell ref="F7:F9"/>
    <mergeCell ref="H7:H9"/>
  </mergeCells>
  <pageMargins left="0.25" right="0.25" top="0.75" bottom="0.75" header="0.3" footer="0.3"/>
  <pageSetup paperSize="9" scale="6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  <pageSetUpPr fitToPage="1"/>
  </sheetPr>
  <dimension ref="A1:M65"/>
  <sheetViews>
    <sheetView rightToLeft="1" view="pageBreakPreview" topLeftCell="A52" zoomScaleNormal="100" zoomScaleSheetLayoutView="100" workbookViewId="0">
      <selection activeCell="I61" sqref="I61"/>
    </sheetView>
  </sheetViews>
  <sheetFormatPr defaultColWidth="9.140625" defaultRowHeight="21.75"/>
  <cols>
    <col min="1" max="1" width="32.140625" style="7" customWidth="1"/>
    <col min="2" max="2" width="0.7109375" style="7" customWidth="1"/>
    <col min="3" max="3" width="22.85546875" style="7" customWidth="1"/>
    <col min="4" max="4" width="0.7109375" style="7" customWidth="1"/>
    <col min="5" max="5" width="18.42578125" style="140" customWidth="1"/>
    <col min="6" max="6" width="1.42578125" style="140" customWidth="1"/>
    <col min="7" max="7" width="21.7109375" style="140" customWidth="1"/>
    <col min="8" max="8" width="1.42578125" style="140" customWidth="1"/>
    <col min="9" max="9" width="19.5703125" style="140" customWidth="1"/>
    <col min="10" max="10" width="1.28515625" style="7" customWidth="1"/>
    <col min="11" max="11" width="22" style="7" customWidth="1"/>
    <col min="12" max="12" width="0.7109375" style="7" customWidth="1"/>
    <col min="13" max="13" width="19.42578125" style="7" bestFit="1" customWidth="1"/>
    <col min="14" max="14" width="9.140625" style="7"/>
    <col min="15" max="15" width="9.140625" style="7" customWidth="1"/>
    <col min="16" max="16384" width="9.140625" style="7"/>
  </cols>
  <sheetData>
    <row r="1" spans="1:12" ht="22.5">
      <c r="A1" s="337" t="s">
        <v>90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</row>
    <row r="2" spans="1:12" ht="22.5">
      <c r="A2" s="337" t="s">
        <v>57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</row>
    <row r="3" spans="1:12" ht="22.5">
      <c r="A3" s="337" t="str">
        <f>' سهام'!A3:W3</f>
        <v>برای ماه منتهی به 1402/04/31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</row>
    <row r="4" spans="1:12">
      <c r="A4" s="325" t="s">
        <v>30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</row>
    <row r="5" spans="1:12" ht="22.5" thickBot="1">
      <c r="A5" s="119"/>
      <c r="B5" s="119"/>
      <c r="C5" s="119"/>
      <c r="D5" s="10"/>
      <c r="E5" s="120"/>
      <c r="F5" s="120"/>
      <c r="G5" s="120"/>
      <c r="H5" s="120"/>
      <c r="I5" s="120"/>
      <c r="J5" s="119"/>
      <c r="K5" s="119"/>
      <c r="L5" s="119"/>
    </row>
    <row r="6" spans="1:12" ht="37.5" customHeight="1" thickBot="1">
      <c r="A6" s="373" t="s">
        <v>20</v>
      </c>
      <c r="B6" s="373"/>
      <c r="C6" s="373"/>
      <c r="D6" s="124"/>
      <c r="E6" s="374" t="s">
        <v>243</v>
      </c>
      <c r="F6" s="374"/>
      <c r="G6" s="374"/>
      <c r="H6" s="374"/>
      <c r="I6" s="373" t="s">
        <v>244</v>
      </c>
      <c r="J6" s="373"/>
      <c r="K6" s="373"/>
      <c r="L6" s="373"/>
    </row>
    <row r="7" spans="1:12" ht="37.5">
      <c r="A7" s="185" t="s">
        <v>16</v>
      </c>
      <c r="B7" s="124"/>
      <c r="C7" s="185" t="s">
        <v>9</v>
      </c>
      <c r="D7" s="177"/>
      <c r="E7" s="186" t="s">
        <v>17</v>
      </c>
      <c r="F7" s="187"/>
      <c r="G7" s="186" t="s">
        <v>18</v>
      </c>
      <c r="H7" s="188"/>
      <c r="I7" s="186" t="s">
        <v>17</v>
      </c>
      <c r="J7" s="124"/>
      <c r="K7" s="185" t="s">
        <v>18</v>
      </c>
      <c r="L7" s="124"/>
    </row>
    <row r="8" spans="1:12">
      <c r="A8" s="189" t="s">
        <v>125</v>
      </c>
      <c r="B8" s="124"/>
      <c r="C8" s="223" t="s">
        <v>128</v>
      </c>
      <c r="D8" s="177"/>
      <c r="E8" s="131">
        <f>'سود اوراق بهادار و سپرده بانکی'!K7</f>
        <v>0</v>
      </c>
      <c r="F8" s="187"/>
      <c r="G8" s="190">
        <f t="shared" ref="G8:G35" si="0">E8/$E$61</f>
        <v>0</v>
      </c>
      <c r="H8" s="247"/>
      <c r="I8" s="131">
        <f>'سود اوراق بهادار و سپرده بانکی'!Q7</f>
        <v>659053356.7021277</v>
      </c>
      <c r="J8" s="124"/>
      <c r="K8" s="190">
        <f>I8/$I$61</f>
        <v>3.7228378927278132E-3</v>
      </c>
      <c r="L8" s="124"/>
    </row>
    <row r="9" spans="1:12">
      <c r="A9" s="189" t="s">
        <v>145</v>
      </c>
      <c r="B9" s="124"/>
      <c r="C9" s="223" t="s">
        <v>155</v>
      </c>
      <c r="D9" s="177"/>
      <c r="E9" s="131">
        <f>'سود اوراق بهادار و سپرده بانکی'!K8</f>
        <v>0</v>
      </c>
      <c r="F9" s="187"/>
      <c r="G9" s="190">
        <f t="shared" si="0"/>
        <v>0</v>
      </c>
      <c r="H9" s="247"/>
      <c r="I9" s="131">
        <f>'سود اوراق بهادار و سپرده بانکی'!Q8</f>
        <v>170090745.31914893</v>
      </c>
      <c r="J9" s="124"/>
      <c r="K9" s="190">
        <f t="shared" ref="K9:K60" si="1">I9/$I$61</f>
        <v>9.6080274144273888E-4</v>
      </c>
      <c r="L9" s="124"/>
    </row>
    <row r="10" spans="1:12">
      <c r="A10" s="189" t="s">
        <v>146</v>
      </c>
      <c r="B10" s="8"/>
      <c r="C10" s="223" t="s">
        <v>156</v>
      </c>
      <c r="D10" s="8"/>
      <c r="E10" s="131">
        <f>'سود اوراق بهادار و سپرده بانکی'!K9</f>
        <v>0</v>
      </c>
      <c r="F10" s="8"/>
      <c r="G10" s="190">
        <f t="shared" si="0"/>
        <v>0</v>
      </c>
      <c r="H10" s="8"/>
      <c r="I10" s="131">
        <f>'سود اوراق بهادار و سپرده بانکی'!Q9</f>
        <v>148026575.10638297</v>
      </c>
      <c r="J10" s="8"/>
      <c r="K10" s="190">
        <f t="shared" si="1"/>
        <v>8.3616741699691125E-4</v>
      </c>
      <c r="L10" s="124"/>
    </row>
    <row r="11" spans="1:12">
      <c r="A11" s="189" t="s">
        <v>147</v>
      </c>
      <c r="B11" s="8"/>
      <c r="C11" s="223" t="s">
        <v>157</v>
      </c>
      <c r="D11" s="8"/>
      <c r="E11" s="131">
        <f>'سود اوراق بهادار و سپرده بانکی'!K10</f>
        <v>0</v>
      </c>
      <c r="F11" s="8"/>
      <c r="G11" s="190">
        <f t="shared" si="0"/>
        <v>0</v>
      </c>
      <c r="H11" s="8"/>
      <c r="I11" s="131">
        <f>'سود اوراق بهادار و سپرده بانکی'!Q10</f>
        <v>580530816.38297868</v>
      </c>
      <c r="J11" s="8"/>
      <c r="K11" s="190">
        <f t="shared" si="1"/>
        <v>3.2792824725776685E-3</v>
      </c>
      <c r="L11" s="124"/>
    </row>
    <row r="12" spans="1:12">
      <c r="A12" s="189" t="s">
        <v>148</v>
      </c>
      <c r="B12" s="8"/>
      <c r="C12" s="223" t="s">
        <v>158</v>
      </c>
      <c r="D12" s="8"/>
      <c r="E12" s="131">
        <f>'سود اوراق بهادار و سپرده بانکی'!K11</f>
        <v>0</v>
      </c>
      <c r="F12" s="8"/>
      <c r="G12" s="190">
        <f t="shared" si="0"/>
        <v>0</v>
      </c>
      <c r="H12" s="8"/>
      <c r="I12" s="131">
        <f>'سود اوراق بهادار و سپرده بانکی'!Q11</f>
        <v>616438350.95744681</v>
      </c>
      <c r="J12" s="8"/>
      <c r="K12" s="190">
        <f t="shared" si="1"/>
        <v>3.4821157166372726E-3</v>
      </c>
      <c r="L12" s="124"/>
    </row>
    <row r="13" spans="1:12">
      <c r="A13" s="189" t="s">
        <v>149</v>
      </c>
      <c r="B13" s="8"/>
      <c r="C13" s="223" t="s">
        <v>159</v>
      </c>
      <c r="D13" s="8"/>
      <c r="E13" s="131">
        <f>'سود اوراق بهادار و سپرده بانکی'!K12</f>
        <v>0</v>
      </c>
      <c r="F13" s="8"/>
      <c r="G13" s="190">
        <f t="shared" si="0"/>
        <v>0</v>
      </c>
      <c r="H13" s="8"/>
      <c r="I13" s="131">
        <f>'سود اوراق بهادار و سپرده بانکی'!Q12</f>
        <v>1758698632.3404255</v>
      </c>
      <c r="J13" s="8"/>
      <c r="K13" s="190">
        <f t="shared" si="1"/>
        <v>9.9344762359274679E-3</v>
      </c>
      <c r="L13" s="124"/>
    </row>
    <row r="14" spans="1:12">
      <c r="A14" s="189" t="s">
        <v>150</v>
      </c>
      <c r="B14" s="8"/>
      <c r="C14" s="223" t="s">
        <v>160</v>
      </c>
      <c r="D14" s="8"/>
      <c r="E14" s="131">
        <f>'سود اوراق بهادار و سپرده بانکی'!K13</f>
        <v>0</v>
      </c>
      <c r="F14" s="8"/>
      <c r="G14" s="190">
        <f t="shared" si="0"/>
        <v>0</v>
      </c>
      <c r="H14" s="8"/>
      <c r="I14" s="131">
        <f>'سود اوراق بهادار و سپرده بانکی'!Q13</f>
        <v>400684931.80851066</v>
      </c>
      <c r="J14" s="8"/>
      <c r="K14" s="190">
        <f t="shared" si="1"/>
        <v>2.2633752366365387E-3</v>
      </c>
      <c r="L14" s="124"/>
    </row>
    <row r="15" spans="1:12">
      <c r="A15" s="189" t="s">
        <v>151</v>
      </c>
      <c r="B15" s="8"/>
      <c r="C15" s="223" t="s">
        <v>161</v>
      </c>
      <c r="D15" s="8"/>
      <c r="E15" s="131">
        <f>'سود اوراق بهادار و سپرده بانکی'!K14</f>
        <v>0</v>
      </c>
      <c r="F15" s="8"/>
      <c r="G15" s="190">
        <f t="shared" si="0"/>
        <v>0</v>
      </c>
      <c r="H15" s="8"/>
      <c r="I15" s="131">
        <f>'سود اوراق بهادار و سپرده بانکی'!Q14</f>
        <v>172602739.14893618</v>
      </c>
      <c r="J15" s="8"/>
      <c r="K15" s="190">
        <f t="shared" si="1"/>
        <v>9.7499240563415749E-4</v>
      </c>
      <c r="L15" s="124"/>
    </row>
    <row r="16" spans="1:12">
      <c r="A16" s="189" t="s">
        <v>152</v>
      </c>
      <c r="B16" s="8"/>
      <c r="C16" s="223" t="s">
        <v>162</v>
      </c>
      <c r="D16" s="8"/>
      <c r="E16" s="131">
        <f>'سود اوراق بهادار و سپرده بانکی'!K15</f>
        <v>0</v>
      </c>
      <c r="F16" s="8"/>
      <c r="G16" s="190">
        <f t="shared" si="0"/>
        <v>0</v>
      </c>
      <c r="H16" s="8"/>
      <c r="I16" s="131">
        <f>'سود اوراق بهادار و سپرده بانکی'!Q15</f>
        <v>549315922.02127659</v>
      </c>
      <c r="J16" s="8"/>
      <c r="K16" s="190">
        <f t="shared" si="1"/>
        <v>3.1029568528604125E-3</v>
      </c>
      <c r="L16" s="124"/>
    </row>
    <row r="17" spans="1:12">
      <c r="A17" s="189" t="s">
        <v>153</v>
      </c>
      <c r="B17" s="8"/>
      <c r="C17" s="223" t="s">
        <v>163</v>
      </c>
      <c r="D17" s="8"/>
      <c r="E17" s="131">
        <f>'سود اوراق بهادار و سپرده بانکی'!K16</f>
        <v>0</v>
      </c>
      <c r="F17" s="8"/>
      <c r="G17" s="190">
        <f t="shared" si="0"/>
        <v>0</v>
      </c>
      <c r="H17" s="8"/>
      <c r="I17" s="131">
        <f>'سود اوراق بهادار و سپرده بانکی'!Q16</f>
        <v>287446830.31914896</v>
      </c>
      <c r="J17" s="8"/>
      <c r="K17" s="190">
        <f t="shared" si="1"/>
        <v>1.6237197507216262E-3</v>
      </c>
      <c r="L17" s="124"/>
    </row>
    <row r="18" spans="1:12">
      <c r="A18" s="189" t="s">
        <v>154</v>
      </c>
      <c r="B18" s="8"/>
      <c r="C18" s="223" t="s">
        <v>164</v>
      </c>
      <c r="D18" s="8"/>
      <c r="E18" s="131">
        <f>'سود اوراق بهادار و سپرده بانکی'!K17</f>
        <v>0</v>
      </c>
      <c r="F18" s="8"/>
      <c r="G18" s="190">
        <f t="shared" si="0"/>
        <v>0</v>
      </c>
      <c r="H18" s="8"/>
      <c r="I18" s="131">
        <f>'سود اوراق بهادار و سپرده بانکی'!Q17</f>
        <v>305874248.4375</v>
      </c>
      <c r="J18" s="8"/>
      <c r="K18" s="190">
        <f t="shared" si="1"/>
        <v>1.7278119152459358E-3</v>
      </c>
      <c r="L18" s="124"/>
    </row>
    <row r="19" spans="1:12">
      <c r="A19" s="189" t="s">
        <v>168</v>
      </c>
      <c r="B19" s="8"/>
      <c r="C19" s="223" t="s">
        <v>169</v>
      </c>
      <c r="D19" s="8"/>
      <c r="E19" s="131">
        <f>'سود اوراق بهادار و سپرده بانکی'!K18</f>
        <v>0</v>
      </c>
      <c r="F19" s="8"/>
      <c r="G19" s="190">
        <f t="shared" si="0"/>
        <v>0</v>
      </c>
      <c r="H19" s="8"/>
      <c r="I19" s="131">
        <f>'سود اوراق بهادار و سپرده بانکی'!Q18</f>
        <v>12295804930.961538</v>
      </c>
      <c r="J19" s="8"/>
      <c r="K19" s="190">
        <f t="shared" si="1"/>
        <v>6.9456119224747634E-2</v>
      </c>
      <c r="L19" s="124"/>
    </row>
    <row r="20" spans="1:12">
      <c r="A20" s="189" t="s">
        <v>216</v>
      </c>
      <c r="B20" s="8"/>
      <c r="C20" s="223" t="s">
        <v>211</v>
      </c>
      <c r="D20" s="8"/>
      <c r="E20" s="131">
        <f>'سود اوراق بهادار و سپرده بانکی'!K19</f>
        <v>853235133.75</v>
      </c>
      <c r="F20" s="8"/>
      <c r="G20" s="190">
        <f t="shared" si="0"/>
        <v>5.3021554032404702E-2</v>
      </c>
      <c r="H20" s="8"/>
      <c r="I20" s="131">
        <f>'سود اوراق بهادار و سپرده بانکی'!Q19</f>
        <v>9970685138.9423084</v>
      </c>
      <c r="J20" s="8"/>
      <c r="K20" s="190">
        <f t="shared" si="1"/>
        <v>5.6322062658864948E-2</v>
      </c>
      <c r="L20" s="124"/>
    </row>
    <row r="21" spans="1:12">
      <c r="A21" s="189" t="s">
        <v>231</v>
      </c>
      <c r="B21" s="8"/>
      <c r="C21" s="223" t="s">
        <v>223</v>
      </c>
      <c r="D21" s="8"/>
      <c r="E21" s="131">
        <f>'سود اوراق بهادار و سپرده بانکی'!K20</f>
        <v>416095894.03846157</v>
      </c>
      <c r="F21" s="8"/>
      <c r="G21" s="190">
        <f t="shared" si="0"/>
        <v>2.585694148746372E-2</v>
      </c>
      <c r="H21" s="8"/>
      <c r="I21" s="131">
        <f>'سود اوراق بهادار و سپرده بانکی'!Q20</f>
        <v>739726027.78846157</v>
      </c>
      <c r="J21" s="8"/>
      <c r="K21" s="190">
        <f t="shared" si="1"/>
        <v>4.1785388974698492E-3</v>
      </c>
      <c r="L21" s="124"/>
    </row>
    <row r="22" spans="1:12">
      <c r="A22" s="189" t="s">
        <v>232</v>
      </c>
      <c r="B22" s="8"/>
      <c r="C22" s="223" t="s">
        <v>224</v>
      </c>
      <c r="D22" s="8"/>
      <c r="E22" s="131">
        <f>'سود اوراق بهادار و سپرده بانکی'!K21</f>
        <v>640671166.73076928</v>
      </c>
      <c r="F22" s="8"/>
      <c r="G22" s="190">
        <f t="shared" si="0"/>
        <v>3.981244974585442E-2</v>
      </c>
      <c r="H22" s="8"/>
      <c r="I22" s="131">
        <f>'سود اوراق بهادار و سپرده بانکی'!Q21</f>
        <v>901685342.59615386</v>
      </c>
      <c r="J22" s="8"/>
      <c r="K22" s="190">
        <f t="shared" si="1"/>
        <v>5.093409094419357E-3</v>
      </c>
      <c r="L22" s="124"/>
    </row>
    <row r="23" spans="1:12">
      <c r="A23" s="189" t="s">
        <v>233</v>
      </c>
      <c r="B23" s="8"/>
      <c r="C23" s="223" t="s">
        <v>225</v>
      </c>
      <c r="D23" s="8"/>
      <c r="E23" s="131">
        <f>'سود اوراق بهادار و سپرده بانکی'!K22</f>
        <v>556172873.65384614</v>
      </c>
      <c r="F23" s="8"/>
      <c r="G23" s="190">
        <f t="shared" si="0"/>
        <v>3.4561575004757823E-2</v>
      </c>
      <c r="H23" s="8"/>
      <c r="I23" s="131">
        <f>'سود اوراق بهادار و سپرده بانکی'!Q22</f>
        <v>636715853.19230771</v>
      </c>
      <c r="J23" s="8"/>
      <c r="K23" s="190">
        <f t="shared" si="1"/>
        <v>3.5966585725716702E-3</v>
      </c>
      <c r="L23" s="124"/>
    </row>
    <row r="24" spans="1:12">
      <c r="A24" s="189" t="s">
        <v>234</v>
      </c>
      <c r="B24" s="8"/>
      <c r="C24" s="223" t="s">
        <v>227</v>
      </c>
      <c r="D24" s="8"/>
      <c r="E24" s="131">
        <f>'سود اوراق بهادار و سپرده بانکی'!K23</f>
        <v>197116102.42307693</v>
      </c>
      <c r="F24" s="8"/>
      <c r="G24" s="190">
        <f t="shared" si="0"/>
        <v>1.2249146409791981E-2</v>
      </c>
      <c r="H24" s="8"/>
      <c r="I24" s="131">
        <f>'سود اوراق بهادار و سپرده بانکی'!Q23</f>
        <v>203136315.26923078</v>
      </c>
      <c r="J24" s="8"/>
      <c r="K24" s="190">
        <f t="shared" si="1"/>
        <v>1.1474694183451297E-3</v>
      </c>
      <c r="L24" s="124"/>
    </row>
    <row r="25" spans="1:12">
      <c r="A25" s="189" t="s">
        <v>255</v>
      </c>
      <c r="B25" s="8"/>
      <c r="C25" s="223" t="s">
        <v>261</v>
      </c>
      <c r="D25" s="8"/>
      <c r="E25" s="131">
        <f>'سود اوراق بهادار و سپرده بانکی'!K24</f>
        <v>1468847094.7692308</v>
      </c>
      <c r="F25" s="8"/>
      <c r="G25" s="190">
        <f t="shared" si="0"/>
        <v>9.1276780010639644E-2</v>
      </c>
      <c r="H25" s="8"/>
      <c r="I25" s="131">
        <f>'سود اوراق بهادار و سپرده بانکی'!Q24</f>
        <v>1468847094.7692308</v>
      </c>
      <c r="J25" s="8"/>
      <c r="K25" s="190">
        <f t="shared" si="1"/>
        <v>8.2971728577380596E-3</v>
      </c>
      <c r="L25" s="124"/>
    </row>
    <row r="26" spans="1:12">
      <c r="A26" s="189" t="s">
        <v>256</v>
      </c>
      <c r="B26" s="8"/>
      <c r="C26" s="223" t="s">
        <v>262</v>
      </c>
      <c r="D26" s="8"/>
      <c r="E26" s="131">
        <f>'سود اوراق بهادار و سپرده بانکی'!K25</f>
        <v>490330146.28846157</v>
      </c>
      <c r="F26" s="8"/>
      <c r="G26" s="190">
        <f t="shared" si="0"/>
        <v>3.0469990412710861E-2</v>
      </c>
      <c r="H26" s="8"/>
      <c r="I26" s="131">
        <f>'سود اوراق بهادار و سپرده بانکی'!Q25</f>
        <v>490330146.28846157</v>
      </c>
      <c r="J26" s="8"/>
      <c r="K26" s="190">
        <f t="shared" si="1"/>
        <v>2.7697600353388252E-3</v>
      </c>
      <c r="L26" s="124"/>
    </row>
    <row r="27" spans="1:12">
      <c r="A27" s="189" t="s">
        <v>112</v>
      </c>
      <c r="B27" s="8"/>
      <c r="C27" s="128" t="s">
        <v>130</v>
      </c>
      <c r="D27" s="8"/>
      <c r="E27" s="131">
        <f>'سود اوراق بهادار و سپرده بانکی'!K26</f>
        <v>719763395.34615326</v>
      </c>
      <c r="F27" s="8"/>
      <c r="G27" s="190">
        <f t="shared" si="0"/>
        <v>4.4727381992775483E-2</v>
      </c>
      <c r="H27" s="8"/>
      <c r="I27" s="131">
        <f>'سود اوراق بهادار و سپرده بانکی'!Q26</f>
        <v>4413060679.6484299</v>
      </c>
      <c r="J27" s="8"/>
      <c r="K27" s="190">
        <f t="shared" si="1"/>
        <v>2.4928345108979993E-2</v>
      </c>
      <c r="L27" s="124"/>
    </row>
    <row r="28" spans="1:12">
      <c r="A28" s="189" t="s">
        <v>170</v>
      </c>
      <c r="B28" s="8"/>
      <c r="C28" s="128" t="s">
        <v>181</v>
      </c>
      <c r="D28" s="8"/>
      <c r="E28" s="131">
        <f>'سود اوراق بهادار و سپرده بانکی'!K27</f>
        <v>0</v>
      </c>
      <c r="F28" s="8"/>
      <c r="G28" s="190">
        <f t="shared" si="0"/>
        <v>0</v>
      </c>
      <c r="H28" s="8"/>
      <c r="I28" s="131">
        <f>'سود اوراق بهادار و سپرده بانکی'!Q27</f>
        <v>578219178.39622641</v>
      </c>
      <c r="J28" s="8"/>
      <c r="K28" s="190">
        <f t="shared" si="1"/>
        <v>3.2662245715688433E-3</v>
      </c>
      <c r="L28" s="124"/>
    </row>
    <row r="29" spans="1:12">
      <c r="A29" s="189" t="s">
        <v>171</v>
      </c>
      <c r="B29" s="8"/>
      <c r="C29" s="128" t="s">
        <v>182</v>
      </c>
      <c r="D29" s="8"/>
      <c r="E29" s="131">
        <f>'سود اوراق بهادار و سپرده بانکی'!K28</f>
        <v>0</v>
      </c>
      <c r="F29" s="8"/>
      <c r="G29" s="190">
        <f t="shared" si="0"/>
        <v>0</v>
      </c>
      <c r="H29" s="8"/>
      <c r="I29" s="131">
        <f>'سود اوراق بهادار و سپرده بانکی'!Q28</f>
        <v>1042846032.735849</v>
      </c>
      <c r="J29" s="8"/>
      <c r="K29" s="190">
        <f t="shared" si="1"/>
        <v>5.8907927369901743E-3</v>
      </c>
      <c r="L29" s="124"/>
    </row>
    <row r="30" spans="1:12">
      <c r="A30" s="189" t="s">
        <v>199</v>
      </c>
      <c r="B30" s="8"/>
      <c r="C30" s="128" t="s">
        <v>200</v>
      </c>
      <c r="D30" s="8"/>
      <c r="E30" s="131">
        <f>'سود اوراق بهادار و سپرده بانکی'!K29</f>
        <v>0</v>
      </c>
      <c r="F30" s="8"/>
      <c r="G30" s="190">
        <f t="shared" si="0"/>
        <v>0</v>
      </c>
      <c r="H30" s="8"/>
      <c r="I30" s="131">
        <f>'سود اوراق بهادار و سپرده بانکی'!Q29</f>
        <v>2825529660</v>
      </c>
      <c r="J30" s="8"/>
      <c r="K30" s="190">
        <f t="shared" si="1"/>
        <v>1.5960754585806019E-2</v>
      </c>
      <c r="L30" s="124"/>
    </row>
    <row r="31" spans="1:12">
      <c r="A31" s="189" t="s">
        <v>203</v>
      </c>
      <c r="B31" s="8"/>
      <c r="C31" s="128" t="s">
        <v>208</v>
      </c>
      <c r="D31" s="8"/>
      <c r="E31" s="131">
        <f>'سود اوراق بهادار و سپرده بانکی'!K30</f>
        <v>37542951.509433962</v>
      </c>
      <c r="F31" s="8"/>
      <c r="G31" s="190">
        <f t="shared" si="0"/>
        <v>2.3329860120090288E-3</v>
      </c>
      <c r="H31" s="8"/>
      <c r="I31" s="131">
        <f>'سود اوراق بهادار و سپرده بانکی'!Q30</f>
        <v>1214156714.4339623</v>
      </c>
      <c r="J31" s="8"/>
      <c r="K31" s="190">
        <f t="shared" si="1"/>
        <v>6.8584866130157818E-3</v>
      </c>
      <c r="L31" s="124"/>
    </row>
    <row r="32" spans="1:12">
      <c r="A32" s="189" t="s">
        <v>204</v>
      </c>
      <c r="B32" s="8"/>
      <c r="C32" s="128" t="s">
        <v>209</v>
      </c>
      <c r="D32" s="8"/>
      <c r="E32" s="131">
        <f>'سود اوراق بهادار و سپرده بانکی'!K31</f>
        <v>0</v>
      </c>
      <c r="F32" s="8"/>
      <c r="G32" s="190">
        <f t="shared" si="0"/>
        <v>0</v>
      </c>
      <c r="H32" s="8"/>
      <c r="I32" s="131">
        <f>'سود اوراق بهادار و سپرده بانکی'!Q31</f>
        <v>487425949.81132078</v>
      </c>
      <c r="J32" s="8"/>
      <c r="K32" s="190">
        <f t="shared" si="1"/>
        <v>2.7533549103469302E-3</v>
      </c>
      <c r="L32" s="124"/>
    </row>
    <row r="33" spans="1:13">
      <c r="A33" s="189" t="s">
        <v>218</v>
      </c>
      <c r="B33" s="8"/>
      <c r="C33" s="128" t="s">
        <v>237</v>
      </c>
      <c r="D33" s="8"/>
      <c r="E33" s="131">
        <f>'سود اوراق بهادار و سپرده بانکی'!K32</f>
        <v>2760112509</v>
      </c>
      <c r="F33" s="8"/>
      <c r="G33" s="190">
        <f t="shared" si="0"/>
        <v>0.17151831745168056</v>
      </c>
      <c r="H33" s="8"/>
      <c r="I33" s="131">
        <f>'سود اوراق بهادار و سپرده بانکی'!Q32</f>
        <v>4907550221</v>
      </c>
      <c r="J33" s="8"/>
      <c r="K33" s="190">
        <f t="shared" si="1"/>
        <v>2.7721600591833494E-2</v>
      </c>
      <c r="L33" s="124"/>
    </row>
    <row r="34" spans="1:13">
      <c r="A34" s="189" t="s">
        <v>235</v>
      </c>
      <c r="B34" s="8"/>
      <c r="C34" s="128" t="s">
        <v>238</v>
      </c>
      <c r="D34" s="8"/>
      <c r="E34" s="131">
        <f>'سود اوراق بهادار و سپرده بانکی'!K33</f>
        <v>1848388719.8490567</v>
      </c>
      <c r="F34" s="8"/>
      <c r="G34" s="190">
        <f t="shared" si="0"/>
        <v>0.11486217398436345</v>
      </c>
      <c r="H34" s="8"/>
      <c r="I34" s="131">
        <f>'سود اوراق بهادار و سپرده بانکی'!Q33</f>
        <v>3227818824.3773584</v>
      </c>
      <c r="J34" s="8"/>
      <c r="K34" s="190">
        <f t="shared" si="1"/>
        <v>1.8233191756101372E-2</v>
      </c>
      <c r="L34" s="124"/>
    </row>
    <row r="35" spans="1:13">
      <c r="A35" s="189" t="s">
        <v>236</v>
      </c>
      <c r="B35" s="8"/>
      <c r="C35" s="128" t="s">
        <v>239</v>
      </c>
      <c r="D35" s="8"/>
      <c r="E35" s="131">
        <f>'سود اوراق بهادار و سپرده بانکی'!K34</f>
        <v>493032852.24528301</v>
      </c>
      <c r="F35" s="8"/>
      <c r="G35" s="190">
        <f t="shared" si="0"/>
        <v>3.0637941384553162E-2</v>
      </c>
      <c r="H35" s="8"/>
      <c r="I35" s="131">
        <f>'سود اوراق بهادار و سپرده بانکی'!Q34</f>
        <v>814188537.4528302</v>
      </c>
      <c r="J35" s="8"/>
      <c r="K35" s="190">
        <f>I35/$I$61</f>
        <v>4.5991601563513422E-3</v>
      </c>
      <c r="L35" s="124"/>
    </row>
    <row r="36" spans="1:13">
      <c r="A36" s="189" t="s">
        <v>257</v>
      </c>
      <c r="B36" s="8"/>
      <c r="C36" s="128" t="s">
        <v>263</v>
      </c>
      <c r="D36" s="8"/>
      <c r="E36" s="131">
        <f>'سود اوراق بهادار و سپرده بانکی'!K35</f>
        <v>262490211.80000001</v>
      </c>
      <c r="F36" s="8"/>
      <c r="G36" s="190">
        <f t="shared" ref="G36:G37" si="2">E36/$E$61</f>
        <v>1.6311610243664624E-2</v>
      </c>
      <c r="H36" s="8"/>
      <c r="I36" s="131">
        <f>'سود اوراق بهادار و سپرده بانکی'!Q35</f>
        <v>262490211.80000001</v>
      </c>
      <c r="J36" s="8"/>
      <c r="K36" s="190">
        <f t="shared" ref="K36:K37" si="3">I36/$I$61</f>
        <v>1.4827456639460806E-3</v>
      </c>
      <c r="L36" s="124"/>
    </row>
    <row r="37" spans="1:13">
      <c r="A37" s="189" t="s">
        <v>258</v>
      </c>
      <c r="B37" s="8"/>
      <c r="C37" s="128" t="s">
        <v>264</v>
      </c>
      <c r="D37" s="8"/>
      <c r="E37" s="131">
        <f>'سود اوراق بهادار و سپرده بانکی'!K36</f>
        <v>220240423</v>
      </c>
      <c r="F37" s="8"/>
      <c r="G37" s="190">
        <f t="shared" si="2"/>
        <v>1.3686132961838045E-2</v>
      </c>
      <c r="H37" s="8"/>
      <c r="I37" s="131">
        <f>'سود اوراق بهادار و سپرده بانکی'!Q36</f>
        <v>220240423</v>
      </c>
      <c r="J37" s="8"/>
      <c r="K37" s="190">
        <f t="shared" si="3"/>
        <v>1.2440865127485894E-3</v>
      </c>
      <c r="L37" s="124"/>
    </row>
    <row r="38" spans="1:13">
      <c r="A38" s="189" t="s">
        <v>172</v>
      </c>
      <c r="B38" s="8"/>
      <c r="C38" s="128" t="s">
        <v>192</v>
      </c>
      <c r="D38" s="8"/>
      <c r="E38" s="131">
        <f>'سود اوراق بهادار و سپرده بانکی'!K37</f>
        <v>0</v>
      </c>
      <c r="F38" s="8"/>
      <c r="G38" s="190">
        <f t="shared" ref="G38:G57" si="4">E38/$E$61</f>
        <v>0</v>
      </c>
      <c r="H38" s="8"/>
      <c r="I38" s="131">
        <f>'سود اوراق بهادار و سپرده بانکی'!Q37</f>
        <v>2147054794.2</v>
      </c>
      <c r="J38" s="8"/>
      <c r="K38" s="190">
        <f t="shared" si="1"/>
        <v>1.2128209141681581E-2</v>
      </c>
      <c r="L38" s="124"/>
    </row>
    <row r="39" spans="1:13">
      <c r="A39" s="189" t="s">
        <v>173</v>
      </c>
      <c r="B39" s="8"/>
      <c r="C39" s="128" t="s">
        <v>193</v>
      </c>
      <c r="D39" s="8"/>
      <c r="E39" s="131">
        <f>'سود اوراق بهادار و سپرده بانکی'!K38</f>
        <v>0</v>
      </c>
      <c r="F39" s="8"/>
      <c r="G39" s="190">
        <f t="shared" si="4"/>
        <v>0</v>
      </c>
      <c r="H39" s="8"/>
      <c r="I39" s="131">
        <f>'سود اوراق بهادار و سپرده بانکی'!Q38</f>
        <v>343403012.69999999</v>
      </c>
      <c r="J39" s="8"/>
      <c r="K39" s="190">
        <f t="shared" si="1"/>
        <v>1.9398031057055432E-3</v>
      </c>
      <c r="L39" s="124"/>
    </row>
    <row r="40" spans="1:13">
      <c r="A40" s="189" t="s">
        <v>174</v>
      </c>
      <c r="B40" s="8"/>
      <c r="C40" s="128" t="s">
        <v>194</v>
      </c>
      <c r="D40" s="8"/>
      <c r="E40" s="131">
        <f>'سود اوراق بهادار و سپرده بانکی'!K39</f>
        <v>0</v>
      </c>
      <c r="F40" s="8"/>
      <c r="G40" s="190">
        <f t="shared" si="4"/>
        <v>0</v>
      </c>
      <c r="H40" s="8"/>
      <c r="I40" s="131">
        <f>'سود اوراق بهادار و سپرده بانکی'!Q39</f>
        <v>521852053.5</v>
      </c>
      <c r="J40" s="8"/>
      <c r="K40" s="190">
        <f t="shared" si="1"/>
        <v>2.9478198986636769E-3</v>
      </c>
      <c r="L40" s="124"/>
    </row>
    <row r="41" spans="1:13">
      <c r="A41" s="189" t="s">
        <v>175</v>
      </c>
      <c r="B41" s="8"/>
      <c r="C41" s="128" t="s">
        <v>195</v>
      </c>
      <c r="D41" s="8"/>
      <c r="E41" s="131">
        <f>'سود اوراق بهادار و سپرده بانکی'!K40</f>
        <v>0</v>
      </c>
      <c r="F41" s="8"/>
      <c r="G41" s="190">
        <f t="shared" si="4"/>
        <v>0</v>
      </c>
      <c r="H41" s="8"/>
      <c r="I41" s="131">
        <f>'سود اوراق بهادار و سپرده بانکی'!Q40</f>
        <v>299619368.10000002</v>
      </c>
      <c r="J41" s="8"/>
      <c r="K41" s="190">
        <f t="shared" si="1"/>
        <v>1.6924795627161729E-3</v>
      </c>
      <c r="L41" s="124"/>
    </row>
    <row r="42" spans="1:13">
      <c r="A42" s="189" t="s">
        <v>176</v>
      </c>
      <c r="B42" s="8"/>
      <c r="C42" s="128" t="s">
        <v>196</v>
      </c>
      <c r="D42" s="8"/>
      <c r="E42" s="131">
        <f>'سود اوراق بهادار و سپرده بانکی'!K41</f>
        <v>0</v>
      </c>
      <c r="F42" s="8"/>
      <c r="G42" s="190">
        <f t="shared" si="4"/>
        <v>0</v>
      </c>
      <c r="H42" s="8"/>
      <c r="I42" s="131">
        <f>'سود اوراق بهادار و سپرده بانکی'!Q41</f>
        <v>47455446393.17308</v>
      </c>
      <c r="J42" s="8"/>
      <c r="K42" s="190">
        <f t="shared" si="1"/>
        <v>0.26806469044154679</v>
      </c>
      <c r="L42" s="124"/>
      <c r="M42" s="267"/>
    </row>
    <row r="43" spans="1:13">
      <c r="A43" s="189" t="s">
        <v>126</v>
      </c>
      <c r="B43" s="8"/>
      <c r="C43" s="223" t="s">
        <v>129</v>
      </c>
      <c r="D43" s="8"/>
      <c r="E43" s="131">
        <f>'سود اوراق بهادار و سپرده بانکی'!K42</f>
        <v>0</v>
      </c>
      <c r="F43" s="8"/>
      <c r="G43" s="190">
        <f t="shared" si="4"/>
        <v>0</v>
      </c>
      <c r="H43" s="8"/>
      <c r="I43" s="131">
        <f>'سود اوراق بهادار و سپرده بانکی'!Q42</f>
        <v>905523100.96153843</v>
      </c>
      <c r="J43" s="8"/>
      <c r="K43" s="190">
        <f t="shared" si="1"/>
        <v>5.1150876916383741E-3</v>
      </c>
      <c r="L43" s="124"/>
    </row>
    <row r="44" spans="1:13">
      <c r="A44" s="189" t="s">
        <v>139</v>
      </c>
      <c r="B44" s="8"/>
      <c r="C44" s="223" t="s">
        <v>142</v>
      </c>
      <c r="D44" s="8"/>
      <c r="E44" s="131">
        <f>'سود اوراق بهادار و سپرده بانکی'!K43</f>
        <v>0</v>
      </c>
      <c r="F44" s="8"/>
      <c r="G44" s="190">
        <f t="shared" si="4"/>
        <v>0</v>
      </c>
      <c r="H44" s="8"/>
      <c r="I44" s="131">
        <f>'سود اوراق بهادار و سپرده بانکی'!Q43</f>
        <v>321772999.24528301</v>
      </c>
      <c r="J44" s="8"/>
      <c r="K44" s="190">
        <f t="shared" si="1"/>
        <v>1.8176202309951003E-3</v>
      </c>
      <c r="L44" s="124"/>
    </row>
    <row r="45" spans="1:13">
      <c r="A45" s="189" t="s">
        <v>140</v>
      </c>
      <c r="B45" s="8"/>
      <c r="C45" s="223" t="s">
        <v>143</v>
      </c>
      <c r="D45" s="8"/>
      <c r="E45" s="131">
        <f>'سود اوراق بهادار و سپرده بانکی'!K44</f>
        <v>0</v>
      </c>
      <c r="F45" s="8"/>
      <c r="G45" s="190">
        <f t="shared" si="4"/>
        <v>0</v>
      </c>
      <c r="H45" s="8"/>
      <c r="I45" s="131">
        <f>'سود اوراق بهادار و سپرده بانکی'!Q44</f>
        <v>23001319012.021278</v>
      </c>
      <c r="J45" s="8"/>
      <c r="K45" s="190">
        <f t="shared" si="1"/>
        <v>0.12992905829227988</v>
      </c>
      <c r="L45" s="124"/>
    </row>
    <row r="46" spans="1:13">
      <c r="A46" s="189" t="s">
        <v>141</v>
      </c>
      <c r="B46" s="8"/>
      <c r="C46" s="223" t="s">
        <v>144</v>
      </c>
      <c r="D46" s="8"/>
      <c r="E46" s="131">
        <f>'سود اوراق بهادار و سپرده بانکی'!K45</f>
        <v>0</v>
      </c>
      <c r="F46" s="8"/>
      <c r="G46" s="190">
        <f t="shared" si="4"/>
        <v>0</v>
      </c>
      <c r="H46" s="8"/>
      <c r="I46" s="131">
        <f>'سود اوراق بهادار و سپرده بانکی'!Q45</f>
        <v>15141299912.234043</v>
      </c>
      <c r="J46" s="8"/>
      <c r="K46" s="190">
        <f t="shared" si="1"/>
        <v>8.5529653229424518E-2</v>
      </c>
      <c r="L46" s="124"/>
    </row>
    <row r="47" spans="1:13">
      <c r="A47" s="189" t="s">
        <v>177</v>
      </c>
      <c r="B47" s="8"/>
      <c r="C47" s="223" t="s">
        <v>184</v>
      </c>
      <c r="D47" s="8"/>
      <c r="E47" s="131">
        <f>'سود اوراق بهادار و سپرده بانکی'!K46</f>
        <v>0</v>
      </c>
      <c r="F47" s="8"/>
      <c r="G47" s="190">
        <f t="shared" si="4"/>
        <v>0</v>
      </c>
      <c r="H47" s="8"/>
      <c r="I47" s="131">
        <f>'سود اوراق بهادار و سپرده بانکی'!Q46</f>
        <v>2223801368.265306</v>
      </c>
      <c r="J47" s="8"/>
      <c r="K47" s="190">
        <f t="shared" si="1"/>
        <v>1.2561732544850435E-2</v>
      </c>
      <c r="L47" s="124"/>
    </row>
    <row r="48" spans="1:13">
      <c r="A48" s="189" t="s">
        <v>178</v>
      </c>
      <c r="B48" s="8"/>
      <c r="C48" s="223" t="s">
        <v>185</v>
      </c>
      <c r="D48" s="8"/>
      <c r="E48" s="131">
        <f>'سود اوراق بهادار و سپرده بانکی'!K47</f>
        <v>0</v>
      </c>
      <c r="F48" s="8"/>
      <c r="G48" s="190">
        <f t="shared" si="4"/>
        <v>0</v>
      </c>
      <c r="H48" s="8"/>
      <c r="I48" s="131">
        <f>'سود اوراق بهادار و سپرده بانکی'!Q47</f>
        <v>6322112876.0204086</v>
      </c>
      <c r="J48" s="8"/>
      <c r="K48" s="190">
        <f t="shared" si="1"/>
        <v>3.5712133376765196E-2</v>
      </c>
      <c r="L48" s="124"/>
    </row>
    <row r="49" spans="1:12">
      <c r="A49" s="189" t="s">
        <v>179</v>
      </c>
      <c r="B49" s="8"/>
      <c r="C49" s="223" t="s">
        <v>186</v>
      </c>
      <c r="D49" s="8"/>
      <c r="E49" s="131">
        <f>'سود اوراق بهادار و سپرده بانکی'!K48</f>
        <v>0</v>
      </c>
      <c r="F49" s="8"/>
      <c r="G49" s="190">
        <f t="shared" si="4"/>
        <v>0</v>
      </c>
      <c r="H49" s="8"/>
      <c r="I49" s="131">
        <f>'سود اوراق بهادار و سپرده بانکی'!Q48</f>
        <v>241169176.83673468</v>
      </c>
      <c r="J49" s="8"/>
      <c r="K49" s="190">
        <f t="shared" si="1"/>
        <v>1.3623081362918611E-3</v>
      </c>
      <c r="L49" s="124"/>
    </row>
    <row r="50" spans="1:12">
      <c r="A50" s="189" t="s">
        <v>180</v>
      </c>
      <c r="B50" s="8"/>
      <c r="C50" s="223" t="s">
        <v>187</v>
      </c>
      <c r="D50" s="8"/>
      <c r="E50" s="131">
        <f>'سود اوراق بهادار و سپرده بانکی'!K49</f>
        <v>0</v>
      </c>
      <c r="F50" s="8"/>
      <c r="G50" s="190">
        <f t="shared" si="4"/>
        <v>0</v>
      </c>
      <c r="H50" s="8"/>
      <c r="I50" s="131">
        <f>'سود اوراق بهادار و سپرده بانکی'!Q49</f>
        <v>1747642367.7551022</v>
      </c>
      <c r="J50" s="8"/>
      <c r="K50" s="190">
        <f t="shared" si="1"/>
        <v>9.8720219894970537E-3</v>
      </c>
      <c r="L50" s="124"/>
    </row>
    <row r="51" spans="1:12">
      <c r="A51" s="189" t="s">
        <v>191</v>
      </c>
      <c r="B51" s="8"/>
      <c r="C51" s="223" t="s">
        <v>188</v>
      </c>
      <c r="D51" s="8"/>
      <c r="E51" s="131">
        <f>'سود اوراق بهادار و سپرده بانکی'!K50</f>
        <v>0</v>
      </c>
      <c r="F51" s="8"/>
      <c r="G51" s="190">
        <f t="shared" si="4"/>
        <v>0</v>
      </c>
      <c r="H51" s="8"/>
      <c r="I51" s="131">
        <f>'سود اوراق بهادار و سپرده بانکی'!Q50</f>
        <v>5085616437.5510206</v>
      </c>
      <c r="J51" s="8"/>
      <c r="K51" s="190">
        <f t="shared" si="1"/>
        <v>2.8727454900364741E-2</v>
      </c>
      <c r="L51" s="124"/>
    </row>
    <row r="52" spans="1:12">
      <c r="A52" s="189" t="s">
        <v>97</v>
      </c>
      <c r="B52" s="8"/>
      <c r="C52" s="223" t="s">
        <v>131</v>
      </c>
      <c r="D52" s="8"/>
      <c r="E52" s="131">
        <f>'سود اوراق بهادار و سپرده بانکی'!K51</f>
        <v>967777934.59622669</v>
      </c>
      <c r="F52" s="8"/>
      <c r="G52" s="190">
        <f t="shared" si="4"/>
        <v>6.0139448108565252E-2</v>
      </c>
      <c r="H52" s="8"/>
      <c r="I52" s="131">
        <f>'سود اوراق بهادار و سپرده بانکی'!Q51</f>
        <v>13773270844.42868</v>
      </c>
      <c r="J52" s="8"/>
      <c r="K52" s="190">
        <f t="shared" si="1"/>
        <v>7.7801977768572922E-2</v>
      </c>
      <c r="L52" s="124"/>
    </row>
    <row r="53" spans="1:12">
      <c r="A53" s="189" t="s">
        <v>118</v>
      </c>
      <c r="B53" s="8"/>
      <c r="C53" s="223" t="s">
        <v>119</v>
      </c>
      <c r="D53" s="8"/>
      <c r="E53" s="131">
        <f>'سود اوراق بهادار و سپرده بانکی'!K52</f>
        <v>2358</v>
      </c>
      <c r="F53" s="8"/>
      <c r="G53" s="190">
        <f t="shared" si="4"/>
        <v>1.4653032846751348E-7</v>
      </c>
      <c r="H53" s="8"/>
      <c r="I53" s="131">
        <f>'سود اوراق بهادار و سپرده بانکی'!Q52</f>
        <v>42426</v>
      </c>
      <c r="J53" s="8"/>
      <c r="K53" s="190">
        <f t="shared" si="1"/>
        <v>2.3965452695244621E-7</v>
      </c>
      <c r="L53" s="124"/>
    </row>
    <row r="54" spans="1:12">
      <c r="A54" s="189" t="s">
        <v>114</v>
      </c>
      <c r="B54" s="8"/>
      <c r="C54" s="223" t="s">
        <v>116</v>
      </c>
      <c r="D54" s="8"/>
      <c r="E54" s="131">
        <f>'سود اوراق بهادار و سپرده بانکی'!K53</f>
        <v>11962</v>
      </c>
      <c r="F54" s="8"/>
      <c r="G54" s="190">
        <f t="shared" si="4"/>
        <v>7.4334002931653778E-7</v>
      </c>
      <c r="H54" s="8"/>
      <c r="I54" s="131">
        <f>'سود اوراق بهادار و سپرده بانکی'!Q53</f>
        <v>75998</v>
      </c>
      <c r="J54" s="8"/>
      <c r="K54" s="190">
        <f t="shared" si="1"/>
        <v>4.2929488378192632E-7</v>
      </c>
      <c r="L54" s="124"/>
    </row>
    <row r="55" spans="1:12">
      <c r="A55" s="189" t="s">
        <v>91</v>
      </c>
      <c r="B55" s="8"/>
      <c r="C55" s="223" t="s">
        <v>201</v>
      </c>
      <c r="D55" s="8"/>
      <c r="E55" s="131">
        <f>'سود اوراق بهادار و سپرده بانکی'!K54</f>
        <v>2401209</v>
      </c>
      <c r="F55" s="8"/>
      <c r="G55" s="190">
        <f t="shared" si="4"/>
        <v>1.4921541284527122E-4</v>
      </c>
      <c r="H55" s="8"/>
      <c r="I55" s="131">
        <f>'سود اوراق بهادار و سپرده بانکی'!Q54</f>
        <v>22979394</v>
      </c>
      <c r="J55" s="8"/>
      <c r="K55" s="190">
        <f t="shared" si="1"/>
        <v>1.2980520903983124E-4</v>
      </c>
      <c r="L55" s="124"/>
    </row>
    <row r="56" spans="1:12">
      <c r="A56" s="189" t="s">
        <v>189</v>
      </c>
      <c r="B56" s="8"/>
      <c r="C56" s="223">
        <v>217918818004</v>
      </c>
      <c r="D56" s="8"/>
      <c r="E56" s="131">
        <f>'سود اوراق بهادار و سپرده بانکی'!K55</f>
        <v>3099</v>
      </c>
      <c r="F56" s="8"/>
      <c r="G56" s="190">
        <f t="shared" si="4"/>
        <v>1.9257739097575244E-7</v>
      </c>
      <c r="H56" s="8"/>
      <c r="I56" s="131">
        <f>'سود اوراق بهادار و سپرده بانکی'!Q55</f>
        <v>26883</v>
      </c>
      <c r="J56" s="8"/>
      <c r="K56" s="190">
        <f t="shared" si="1"/>
        <v>1.5185576410839134E-7</v>
      </c>
      <c r="L56" s="124"/>
    </row>
    <row r="57" spans="1:12">
      <c r="A57" s="189" t="s">
        <v>228</v>
      </c>
      <c r="B57" s="8"/>
      <c r="C57" s="223">
        <v>5600931333928</v>
      </c>
      <c r="D57" s="8"/>
      <c r="E57" s="131">
        <f>'سود اوراق بهادار و سپرده بانکی'!K56</f>
        <v>3247705146.9615383</v>
      </c>
      <c r="F57" s="8"/>
      <c r="G57" s="190">
        <f t="shared" si="4"/>
        <v>0.20181819421115704</v>
      </c>
      <c r="H57" s="8"/>
      <c r="I57" s="131">
        <f>'سود اوراق بهادار و سپرده بانکی'!Q56</f>
        <v>4085878965.5</v>
      </c>
      <c r="J57" s="8"/>
      <c r="K57" s="190">
        <f t="shared" si="1"/>
        <v>2.3080172315604882E-2</v>
      </c>
      <c r="L57" s="124"/>
    </row>
    <row r="58" spans="1:12">
      <c r="A58" s="189" t="s">
        <v>260</v>
      </c>
      <c r="B58" s="8"/>
      <c r="C58" s="223">
        <v>5600931333969</v>
      </c>
      <c r="D58" s="8"/>
      <c r="E58" s="131">
        <f>'سود اوراق بهادار و سپرده بانکی'!K57</f>
        <v>263693232.46153846</v>
      </c>
      <c r="F58" s="8"/>
      <c r="G58" s="190">
        <f t="shared" ref="G58:G59" si="5">E58/$E$61</f>
        <v>1.6386368094677532E-2</v>
      </c>
      <c r="H58" s="8"/>
      <c r="I58" s="131">
        <f>'سود اوراق بهادار و سپرده بانکی'!Q57</f>
        <v>263693232.46153846</v>
      </c>
      <c r="J58" s="8"/>
      <c r="K58" s="190">
        <f t="shared" si="1"/>
        <v>1.4895412456072087E-3</v>
      </c>
      <c r="L58" s="124"/>
    </row>
    <row r="59" spans="1:12">
      <c r="A59" s="189" t="s">
        <v>259</v>
      </c>
      <c r="B59" s="8"/>
      <c r="C59" s="223">
        <v>5600931333993</v>
      </c>
      <c r="D59" s="8"/>
      <c r="E59" s="131">
        <f>'سود اوراق بهادار و سپرده بانکی'!K58</f>
        <v>86209623.90384616</v>
      </c>
      <c r="F59" s="8"/>
      <c r="G59" s="190">
        <f t="shared" si="5"/>
        <v>5.3572198929988882E-3</v>
      </c>
      <c r="H59" s="8"/>
      <c r="I59" s="131">
        <f>'سود اوراق بهادار و سپرده بانکی'!Q58</f>
        <v>86209623.90384616</v>
      </c>
      <c r="J59" s="8"/>
      <c r="K59" s="190">
        <f t="shared" si="1"/>
        <v>4.8697795303409585E-4</v>
      </c>
      <c r="L59" s="124"/>
    </row>
    <row r="60" spans="1:12" ht="22.5" thickBot="1">
      <c r="A60" s="189" t="s">
        <v>240</v>
      </c>
      <c r="B60" s="8"/>
      <c r="C60" s="223"/>
      <c r="D60" s="8"/>
      <c r="E60" s="131">
        <f>'سود اوراق بهادار و سپرده بانکی'!K59</f>
        <v>560387681.67307711</v>
      </c>
      <c r="F60" s="8"/>
      <c r="G60" s="190">
        <f>E60/$E$61</f>
        <v>3.482349069749973E-2</v>
      </c>
      <c r="H60" s="8"/>
      <c r="I60" s="131">
        <f>'سود اوراق بهادار و سپرده بانکی'!Q59</f>
        <v>690798640.1346159</v>
      </c>
      <c r="J60" s="8"/>
      <c r="K60" s="190">
        <f t="shared" si="1"/>
        <v>3.9021595559528234E-3</v>
      </c>
      <c r="L60" s="124"/>
    </row>
    <row r="61" spans="1:12" s="222" customFormat="1" ht="22.5" thickBot="1">
      <c r="A61" s="250" t="s">
        <v>2</v>
      </c>
      <c r="B61" s="181"/>
      <c r="C61" s="7"/>
      <c r="D61" s="250"/>
      <c r="E61" s="271">
        <f>SUM(E8:E60)</f>
        <v>16092231722</v>
      </c>
      <c r="F61" s="8"/>
      <c r="G61" s="251">
        <f>SUM(G8:G60)</f>
        <v>1.0000000000000002</v>
      </c>
      <c r="H61" s="8"/>
      <c r="I61" s="271">
        <f>SUM(I8:I60)</f>
        <v>177029829311</v>
      </c>
      <c r="J61" s="8"/>
      <c r="K61" s="251">
        <f>SUM(K8:K60)</f>
        <v>1</v>
      </c>
      <c r="L61" s="124"/>
    </row>
    <row r="62" spans="1:12" ht="22.5" thickTop="1">
      <c r="F62" s="8"/>
      <c r="H62" s="8"/>
      <c r="J62" s="8"/>
    </row>
    <row r="63" spans="1:12">
      <c r="E63" s="248"/>
    </row>
    <row r="64" spans="1:12">
      <c r="E64" s="249"/>
      <c r="I64" s="139"/>
    </row>
    <row r="65" spans="5:9">
      <c r="E65" s="281"/>
      <c r="I65" s="281"/>
    </row>
  </sheetData>
  <autoFilter ref="A7:L7" xr:uid="{00000000-0009-0000-0000-00000C000000}">
    <sortState xmlns:xlrd2="http://schemas.microsoft.com/office/spreadsheetml/2017/richdata2" ref="A8:L40">
      <sortCondition sortBy="cellColor" ref="I8:I40" dxfId="3"/>
      <sortCondition sortBy="cellColor" ref="E8:E40" dxfId="2"/>
      <sortCondition sortBy="cellColor" ref="E8:E40" dxfId="1"/>
      <sortCondition descending="1" sortBy="cellColor" ref="E8:E40" dxfId="0"/>
    </sortState>
  </autoFilter>
  <mergeCells count="7">
    <mergeCell ref="A6:C6"/>
    <mergeCell ref="E6:H6"/>
    <mergeCell ref="A4:L4"/>
    <mergeCell ref="I6:L6"/>
    <mergeCell ref="A1:L1"/>
    <mergeCell ref="A2:L2"/>
    <mergeCell ref="A3:L3"/>
  </mergeCells>
  <phoneticPr fontId="58" type="noConversion"/>
  <pageMargins left="0.7" right="0.7" top="0.75" bottom="0.75" header="0.3" footer="0.3"/>
  <pageSetup paperSize="9" scale="3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A1:O23"/>
  <sheetViews>
    <sheetView rightToLeft="1" view="pageBreakPreview" zoomScaleNormal="100" zoomScaleSheetLayoutView="100" workbookViewId="0">
      <selection activeCell="F13" sqref="F13"/>
    </sheetView>
  </sheetViews>
  <sheetFormatPr defaultColWidth="9.140625" defaultRowHeight="18"/>
  <cols>
    <col min="1" max="1" width="32.42578125" style="10" customWidth="1"/>
    <col min="2" max="2" width="1.42578125" style="10" customWidth="1"/>
    <col min="3" max="3" width="17.7109375" style="10" bestFit="1" customWidth="1"/>
    <col min="4" max="4" width="0.85546875" style="10" customWidth="1"/>
    <col min="5" max="5" width="18.140625" style="10" customWidth="1"/>
    <col min="6" max="6" width="16.5703125" style="10" customWidth="1"/>
    <col min="7" max="16384" width="9.140625" style="10"/>
  </cols>
  <sheetData>
    <row r="1" spans="1:5" s="32" customFormat="1" ht="18.75">
      <c r="A1" s="323" t="s">
        <v>90</v>
      </c>
      <c r="B1" s="323"/>
      <c r="C1" s="323"/>
      <c r="D1" s="323"/>
      <c r="E1" s="323"/>
    </row>
    <row r="2" spans="1:5" s="32" customFormat="1" ht="18.75">
      <c r="A2" s="323" t="s">
        <v>57</v>
      </c>
      <c r="B2" s="323"/>
      <c r="C2" s="323"/>
      <c r="D2" s="323"/>
      <c r="E2" s="323"/>
    </row>
    <row r="3" spans="1:5" s="32" customFormat="1" ht="18.75">
      <c r="A3" s="323" t="str">
        <f>' سهام'!A3:W3</f>
        <v>برای ماه منتهی به 1402/04/31</v>
      </c>
      <c r="B3" s="323"/>
      <c r="C3" s="323"/>
      <c r="D3" s="323"/>
      <c r="E3" s="323"/>
    </row>
    <row r="4" spans="1:5" ht="18.75">
      <c r="A4" s="325" t="s">
        <v>31</v>
      </c>
      <c r="B4" s="325"/>
      <c r="C4" s="325"/>
      <c r="D4" s="325"/>
      <c r="E4" s="325"/>
    </row>
    <row r="5" spans="1:5" ht="49.5" customHeight="1" thickBot="1">
      <c r="A5" s="175"/>
      <c r="B5" s="176"/>
      <c r="C5" s="199" t="s">
        <v>243</v>
      </c>
      <c r="D5" s="124"/>
      <c r="E5" s="199" t="s">
        <v>246</v>
      </c>
    </row>
    <row r="6" spans="1:5" ht="18.75">
      <c r="A6" s="371"/>
      <c r="B6" s="372"/>
      <c r="C6" s="368" t="s">
        <v>6</v>
      </c>
      <c r="D6" s="177"/>
      <c r="E6" s="368" t="s">
        <v>6</v>
      </c>
    </row>
    <row r="7" spans="1:5" ht="18.75" thickBot="1">
      <c r="A7" s="372"/>
      <c r="B7" s="372"/>
      <c r="C7" s="370"/>
      <c r="D7" s="179"/>
      <c r="E7" s="370"/>
    </row>
    <row r="8" spans="1:5" ht="25.9" customHeight="1">
      <c r="A8" s="192" t="s">
        <v>99</v>
      </c>
      <c r="B8" s="8"/>
      <c r="C8" s="283" t="s">
        <v>94</v>
      </c>
      <c r="D8" s="131"/>
      <c r="E8" s="131">
        <v>2796424</v>
      </c>
    </row>
    <row r="9" spans="1:5" ht="25.9" customHeight="1">
      <c r="A9" s="192" t="s">
        <v>32</v>
      </c>
      <c r="B9" s="8"/>
      <c r="C9" s="283" t="s">
        <v>94</v>
      </c>
      <c r="D9" s="131"/>
      <c r="E9" s="131">
        <v>476</v>
      </c>
    </row>
    <row r="10" spans="1:5" ht="18.75" thickBot="1">
      <c r="A10" s="193" t="s">
        <v>2</v>
      </c>
      <c r="B10" s="124"/>
      <c r="C10" s="263">
        <f>SUM(C8:C9)</f>
        <v>0</v>
      </c>
      <c r="D10" s="131"/>
      <c r="E10" s="191">
        <f>SUM(E8:E9)</f>
        <v>2796900</v>
      </c>
    </row>
    <row r="11" spans="1:5" ht="18.75" thickTop="1">
      <c r="D11" s="131"/>
    </row>
    <row r="12" spans="1:5">
      <c r="D12" s="131"/>
    </row>
    <row r="13" spans="1:5">
      <c r="E13" s="135"/>
    </row>
    <row r="15" spans="1:5">
      <c r="C15" s="135"/>
      <c r="E15" s="134"/>
    </row>
    <row r="17" spans="6:15">
      <c r="F17" s="209"/>
    </row>
    <row r="19" spans="6:15">
      <c r="N19" s="134"/>
      <c r="O19" s="209"/>
    </row>
    <row r="20" spans="6:15">
      <c r="F20" s="209"/>
      <c r="G20" s="134"/>
    </row>
    <row r="23" spans="6:15">
      <c r="F23" s="209"/>
      <c r="G23" s="134"/>
    </row>
  </sheetData>
  <mergeCells count="8">
    <mergeCell ref="A1:E1"/>
    <mergeCell ref="A2:E2"/>
    <mergeCell ref="A3:E3"/>
    <mergeCell ref="E6:E7"/>
    <mergeCell ref="C6:C7"/>
    <mergeCell ref="A4:E4"/>
    <mergeCell ref="A6:A7"/>
    <mergeCell ref="B6:B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6"/>
  <sheetViews>
    <sheetView rightToLeft="1" view="pageBreakPreview" zoomScale="60" zoomScaleNormal="100" workbookViewId="0">
      <selection activeCell="G15" sqref="G15"/>
    </sheetView>
  </sheetViews>
  <sheetFormatPr defaultColWidth="9.140625" defaultRowHeight="30.75"/>
  <cols>
    <col min="1" max="1" width="36.7109375" style="42" customWidth="1"/>
    <col min="2" max="2" width="1.85546875" style="42" customWidth="1"/>
    <col min="3" max="3" width="22.5703125" style="46" bestFit="1" customWidth="1"/>
    <col min="4" max="4" width="1.140625" style="46" customWidth="1"/>
    <col min="5" max="5" width="32" style="46" bestFit="1" customWidth="1"/>
    <col min="6" max="6" width="1.42578125" style="46" customWidth="1"/>
    <col min="7" max="7" width="32.140625" style="46" customWidth="1"/>
    <col min="8" max="8" width="1.5703125" style="46" customWidth="1"/>
    <col min="9" max="9" width="20.5703125" style="46" bestFit="1" customWidth="1"/>
    <col min="10" max="10" width="29.140625" style="46" bestFit="1" customWidth="1"/>
    <col min="11" max="11" width="1.42578125" style="46" customWidth="1"/>
    <col min="12" max="12" width="20.7109375" style="46" customWidth="1"/>
    <col min="13" max="13" width="29.140625" style="46" customWidth="1"/>
    <col min="14" max="14" width="1.140625" style="46" customWidth="1"/>
    <col min="15" max="15" width="22.5703125" style="46" bestFit="1" customWidth="1"/>
    <col min="16" max="16" width="1.42578125" style="46" customWidth="1"/>
    <col min="17" max="17" width="18.7109375" style="46" customWidth="1"/>
    <col min="18" max="18" width="1.5703125" style="46" customWidth="1"/>
    <col min="19" max="19" width="32" style="46" bestFit="1" customWidth="1"/>
    <col min="20" max="20" width="1.85546875" style="46" customWidth="1"/>
    <col min="21" max="21" width="37.42578125" style="46" bestFit="1" customWidth="1"/>
    <col min="22" max="22" width="1.5703125" style="42" customWidth="1"/>
    <col min="23" max="23" width="21.85546875" style="53" customWidth="1"/>
    <col min="24" max="24" width="10.140625" style="42" bestFit="1" customWidth="1"/>
    <col min="25" max="16384" width="9.140625" style="42"/>
  </cols>
  <sheetData>
    <row r="1" spans="1:23" ht="31.5">
      <c r="A1" s="286" t="s">
        <v>90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</row>
    <row r="2" spans="1:23" ht="31.5">
      <c r="A2" s="286" t="s">
        <v>51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</row>
    <row r="3" spans="1:23" ht="31.5">
      <c r="A3" s="286" t="s">
        <v>241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</row>
    <row r="4" spans="1:23" ht="31.5">
      <c r="A4" s="295" t="s">
        <v>25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5"/>
      <c r="W4" s="295"/>
    </row>
    <row r="5" spans="1:23" ht="31.5">
      <c r="A5" s="295" t="s">
        <v>26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  <c r="U5" s="295"/>
      <c r="V5" s="295"/>
      <c r="W5" s="295"/>
    </row>
    <row r="7" spans="1:23" ht="36.75" customHeight="1" thickBot="1">
      <c r="A7" s="1"/>
      <c r="B7" s="2"/>
      <c r="C7" s="297" t="s">
        <v>217</v>
      </c>
      <c r="D7" s="297"/>
      <c r="E7" s="297"/>
      <c r="F7" s="297"/>
      <c r="G7" s="297"/>
      <c r="H7" s="3"/>
      <c r="I7" s="296" t="s">
        <v>7</v>
      </c>
      <c r="J7" s="296"/>
      <c r="K7" s="296"/>
      <c r="L7" s="296"/>
      <c r="M7" s="296"/>
      <c r="O7" s="298" t="s">
        <v>242</v>
      </c>
      <c r="P7" s="298"/>
      <c r="Q7" s="298"/>
      <c r="R7" s="298"/>
      <c r="S7" s="298"/>
      <c r="T7" s="298"/>
      <c r="U7" s="298"/>
      <c r="V7" s="298"/>
      <c r="W7" s="298"/>
    </row>
    <row r="8" spans="1:23" ht="29.25" customHeight="1">
      <c r="A8" s="287" t="s">
        <v>1</v>
      </c>
      <c r="B8" s="4"/>
      <c r="C8" s="293" t="s">
        <v>3</v>
      </c>
      <c r="D8" s="290"/>
      <c r="E8" s="293" t="s">
        <v>0</v>
      </c>
      <c r="F8" s="290"/>
      <c r="G8" s="299" t="s">
        <v>21</v>
      </c>
      <c r="H8" s="45"/>
      <c r="I8" s="289" t="s">
        <v>4</v>
      </c>
      <c r="J8" s="289"/>
      <c r="K8" s="47"/>
      <c r="L8" s="289" t="s">
        <v>5</v>
      </c>
      <c r="M8" s="289"/>
      <c r="O8" s="291" t="s">
        <v>3</v>
      </c>
      <c r="P8" s="290"/>
      <c r="Q8" s="299" t="s">
        <v>33</v>
      </c>
      <c r="R8" s="44"/>
      <c r="S8" s="291" t="s">
        <v>0</v>
      </c>
      <c r="T8" s="290"/>
      <c r="U8" s="299" t="s">
        <v>21</v>
      </c>
      <c r="V8" s="5"/>
      <c r="W8" s="301" t="s">
        <v>22</v>
      </c>
    </row>
    <row r="9" spans="1:23" ht="49.5" customHeight="1" thickBot="1">
      <c r="A9" s="288"/>
      <c r="B9" s="4"/>
      <c r="C9" s="292"/>
      <c r="D9" s="294"/>
      <c r="E9" s="292"/>
      <c r="F9" s="294"/>
      <c r="G9" s="300"/>
      <c r="H9" s="45"/>
      <c r="I9" s="48" t="s">
        <v>3</v>
      </c>
      <c r="J9" s="48" t="s">
        <v>0</v>
      </c>
      <c r="K9" s="47"/>
      <c r="L9" s="48" t="s">
        <v>3</v>
      </c>
      <c r="M9" s="48" t="s">
        <v>50</v>
      </c>
      <c r="O9" s="292"/>
      <c r="P9" s="290"/>
      <c r="Q9" s="300"/>
      <c r="R9" s="44"/>
      <c r="S9" s="292"/>
      <c r="T9" s="290"/>
      <c r="U9" s="300"/>
      <c r="V9" s="5"/>
      <c r="W9" s="302"/>
    </row>
    <row r="10" spans="1:23" ht="28.5" customHeight="1" thickBot="1">
      <c r="A10" s="90" t="s">
        <v>95</v>
      </c>
      <c r="C10" s="46">
        <v>0</v>
      </c>
      <c r="E10" s="46">
        <v>0</v>
      </c>
      <c r="G10" s="46">
        <v>0</v>
      </c>
      <c r="I10" s="46">
        <v>0</v>
      </c>
      <c r="J10" s="46">
        <v>0</v>
      </c>
      <c r="K10" s="6"/>
      <c r="L10" s="46">
        <v>0</v>
      </c>
      <c r="M10" s="46">
        <v>0</v>
      </c>
      <c r="O10" s="46">
        <v>0</v>
      </c>
      <c r="Q10" s="46">
        <v>0</v>
      </c>
      <c r="S10" s="46">
        <v>0</v>
      </c>
      <c r="U10" s="46">
        <v>0</v>
      </c>
      <c r="V10" s="6"/>
      <c r="W10" s="75">
        <f>U10/درآمدها!$J$5</f>
        <v>0</v>
      </c>
    </row>
    <row r="11" spans="1:23" ht="42" customHeight="1" thickBot="1">
      <c r="A11" s="42" t="s">
        <v>2</v>
      </c>
      <c r="B11" s="4"/>
      <c r="D11" s="49">
        <f>SUM(D10:D10)</f>
        <v>0</v>
      </c>
      <c r="E11" s="49">
        <f>SUM(E10:E10)</f>
        <v>0</v>
      </c>
      <c r="G11" s="49">
        <f>SUM(G10:G10)</f>
        <v>0</v>
      </c>
      <c r="J11" s="49">
        <f>SUM(J10:J10)</f>
        <v>0</v>
      </c>
      <c r="M11" s="49">
        <f>SUM(M10:M10)</f>
        <v>0</v>
      </c>
      <c r="S11" s="49">
        <f>SUM(S10:S10)</f>
        <v>0</v>
      </c>
      <c r="U11" s="50">
        <f>SUM(U10:U10)</f>
        <v>0</v>
      </c>
      <c r="W11" s="51">
        <f>SUM(W10:W10)</f>
        <v>0</v>
      </c>
    </row>
    <row r="12" spans="1:23" ht="31.5" thickTop="1">
      <c r="U12" s="52"/>
    </row>
    <row r="14" spans="1:23">
      <c r="E14" s="86"/>
      <c r="G14" s="86"/>
      <c r="S14" s="86"/>
      <c r="U14" s="86"/>
    </row>
    <row r="15" spans="1:23">
      <c r="G15" s="46" t="s">
        <v>59</v>
      </c>
    </row>
    <row r="16" spans="1:23">
      <c r="E16" s="86"/>
      <c r="G16" s="86"/>
      <c r="S16" s="86"/>
      <c r="U16" s="86"/>
    </row>
  </sheetData>
  <autoFilter ref="A9:W9" xr:uid="{00000000-0009-0000-0000-000001000000}">
    <sortState xmlns:xlrd2="http://schemas.microsoft.com/office/spreadsheetml/2017/richdata2" ref="A11:W37">
      <sortCondition descending="1" ref="U9"/>
    </sortState>
  </autoFilter>
  <mergeCells count="23">
    <mergeCell ref="C7:G7"/>
    <mergeCell ref="O7:W7"/>
    <mergeCell ref="F8:F9"/>
    <mergeCell ref="G8:G9"/>
    <mergeCell ref="U8:U9"/>
    <mergeCell ref="Q8:Q9"/>
    <mergeCell ref="W8:W9"/>
    <mergeCell ref="A1:W1"/>
    <mergeCell ref="A2:W2"/>
    <mergeCell ref="A3:W3"/>
    <mergeCell ref="A8:A9"/>
    <mergeCell ref="I8:J8"/>
    <mergeCell ref="L8:M8"/>
    <mergeCell ref="P8:P9"/>
    <mergeCell ref="T8:T9"/>
    <mergeCell ref="S8:S9"/>
    <mergeCell ref="O8:O9"/>
    <mergeCell ref="E8:E9"/>
    <mergeCell ref="C8:C9"/>
    <mergeCell ref="D8:D9"/>
    <mergeCell ref="A5:W5"/>
    <mergeCell ref="A4:W4"/>
    <mergeCell ref="I7:M7"/>
  </mergeCells>
  <printOptions horizontalCentered="1"/>
  <pageMargins left="0" right="0" top="0.74803149606299202" bottom="0.74803149606299202" header="0.31496062992126" footer="0.31496062992126"/>
  <pageSetup paperSize="9" scale="3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26"/>
  <sheetViews>
    <sheetView rightToLeft="1" view="pageBreakPreview" topLeftCell="J4" zoomScale="60" zoomScaleNormal="100" workbookViewId="0">
      <selection activeCell="AC18" sqref="AC18"/>
    </sheetView>
  </sheetViews>
  <sheetFormatPr defaultColWidth="9.140625" defaultRowHeight="30.75"/>
  <cols>
    <col min="1" max="1" width="45.7109375" style="103" customWidth="1"/>
    <col min="2" max="2" width="0.5703125" style="103" customWidth="1"/>
    <col min="3" max="3" width="12.5703125" style="103" customWidth="1"/>
    <col min="4" max="4" width="0.5703125" style="103" customWidth="1"/>
    <col min="5" max="5" width="29.140625" style="103" customWidth="1"/>
    <col min="6" max="6" width="0.5703125" style="103" customWidth="1"/>
    <col min="7" max="7" width="26.7109375" style="103" bestFit="1" customWidth="1"/>
    <col min="8" max="8" width="0.5703125" style="103" customWidth="1"/>
    <col min="9" max="9" width="22.5703125" style="103" bestFit="1" customWidth="1"/>
    <col min="10" max="10" width="0.42578125" style="103" customWidth="1"/>
    <col min="11" max="11" width="23.140625" style="103" bestFit="1" customWidth="1"/>
    <col min="12" max="12" width="0.7109375" style="103" customWidth="1"/>
    <col min="13" max="13" width="17.42578125" style="103" customWidth="1"/>
    <col min="14" max="14" width="1.140625" style="103" hidden="1" customWidth="1"/>
    <col min="15" max="15" width="37.42578125" style="103" bestFit="1" customWidth="1"/>
    <col min="16" max="16" width="0.5703125" style="103" customWidth="1"/>
    <col min="17" max="17" width="37.42578125" style="103" bestFit="1" customWidth="1"/>
    <col min="18" max="18" width="0.5703125" style="103" customWidth="1"/>
    <col min="19" max="19" width="18.42578125" style="103" bestFit="1" customWidth="1"/>
    <col min="20" max="20" width="34" style="103" bestFit="1" customWidth="1"/>
    <col min="21" max="21" width="0.5703125" style="103" customWidth="1"/>
    <col min="22" max="22" width="16.140625" style="103" bestFit="1" customWidth="1"/>
    <col min="23" max="23" width="31.85546875" style="103" bestFit="1" customWidth="1"/>
    <col min="24" max="24" width="0.5703125" style="103" customWidth="1"/>
    <col min="25" max="25" width="19.42578125" style="103" bestFit="1" customWidth="1"/>
    <col min="26" max="26" width="0.42578125" style="103" customWidth="1"/>
    <col min="27" max="27" width="23" style="103" bestFit="1" customWidth="1"/>
    <col min="28" max="28" width="0.7109375" style="103" customWidth="1"/>
    <col min="29" max="29" width="36.28515625" style="103" bestFit="1" customWidth="1"/>
    <col min="30" max="30" width="0.7109375" style="103" customWidth="1"/>
    <col min="31" max="31" width="37.42578125" style="103" bestFit="1" customWidth="1"/>
    <col min="32" max="32" width="0.7109375" style="103" customWidth="1"/>
    <col min="33" max="33" width="16.5703125" style="103" customWidth="1"/>
    <col min="34" max="34" width="27" style="52" bestFit="1" customWidth="1"/>
    <col min="35" max="35" width="25.42578125" style="52" bestFit="1" customWidth="1"/>
    <col min="36" max="36" width="14.5703125" style="103" bestFit="1" customWidth="1"/>
    <col min="37" max="16384" width="9.140625" style="103"/>
  </cols>
  <sheetData>
    <row r="1" spans="1:36" s="7" customFormat="1">
      <c r="A1" s="303" t="s">
        <v>90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/>
      <c r="AA1" s="303"/>
      <c r="AB1" s="303"/>
      <c r="AC1" s="303"/>
      <c r="AD1" s="303"/>
      <c r="AE1" s="303"/>
      <c r="AF1" s="303"/>
      <c r="AG1" s="303"/>
      <c r="AH1" s="52"/>
      <c r="AI1" s="52"/>
    </row>
    <row r="2" spans="1:36" s="7" customFormat="1">
      <c r="A2" s="303" t="s">
        <v>51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  <c r="AA2" s="303"/>
      <c r="AB2" s="303"/>
      <c r="AC2" s="303"/>
      <c r="AD2" s="303"/>
      <c r="AE2" s="303"/>
      <c r="AF2" s="303"/>
      <c r="AG2" s="303"/>
      <c r="AH2" s="52"/>
      <c r="AI2" s="52"/>
    </row>
    <row r="3" spans="1:36" s="7" customFormat="1">
      <c r="A3" s="303" t="str">
        <f>' سهام'!A3:W3</f>
        <v>برای ماه منتهی به 1402/04/31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  <c r="AD3" s="303"/>
      <c r="AE3" s="303"/>
      <c r="AF3" s="303"/>
      <c r="AG3" s="303"/>
      <c r="AH3" s="52"/>
      <c r="AI3" s="52"/>
    </row>
    <row r="4" spans="1:36">
      <c r="A4" s="304" t="s">
        <v>67</v>
      </c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  <c r="Z4" s="304"/>
      <c r="AA4" s="304"/>
      <c r="AB4" s="304"/>
      <c r="AC4" s="304"/>
      <c r="AD4" s="304"/>
      <c r="AE4" s="304"/>
      <c r="AF4" s="304"/>
      <c r="AG4" s="304"/>
    </row>
    <row r="5" spans="1:36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</row>
    <row r="6" spans="1:36" ht="27.75" customHeight="1" thickBot="1">
      <c r="A6" s="305" t="s">
        <v>68</v>
      </c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 t="s">
        <v>217</v>
      </c>
      <c r="N6" s="305"/>
      <c r="O6" s="305"/>
      <c r="P6" s="305"/>
      <c r="Q6" s="305"/>
      <c r="R6" s="104"/>
      <c r="S6" s="306" t="s">
        <v>7</v>
      </c>
      <c r="T6" s="306"/>
      <c r="U6" s="306"/>
      <c r="V6" s="306"/>
      <c r="W6" s="306"/>
      <c r="X6" s="106"/>
      <c r="Y6" s="305" t="s">
        <v>242</v>
      </c>
      <c r="Z6" s="305"/>
      <c r="AA6" s="305"/>
      <c r="AB6" s="305"/>
      <c r="AC6" s="305"/>
      <c r="AD6" s="305"/>
      <c r="AE6" s="305"/>
      <c r="AF6" s="305"/>
      <c r="AG6" s="305"/>
    </row>
    <row r="7" spans="1:36" ht="26.25" customHeight="1">
      <c r="A7" s="308" t="s">
        <v>69</v>
      </c>
      <c r="B7" s="197"/>
      <c r="C7" s="309" t="s">
        <v>70</v>
      </c>
      <c r="D7" s="197"/>
      <c r="E7" s="311" t="s">
        <v>75</v>
      </c>
      <c r="F7" s="197"/>
      <c r="G7" s="307" t="s">
        <v>71</v>
      </c>
      <c r="H7" s="197"/>
      <c r="I7" s="309" t="s">
        <v>23</v>
      </c>
      <c r="J7" s="197"/>
      <c r="K7" s="311" t="s">
        <v>72</v>
      </c>
      <c r="L7" s="105"/>
      <c r="M7" s="312" t="s">
        <v>3</v>
      </c>
      <c r="N7" s="307"/>
      <c r="O7" s="307" t="s">
        <v>0</v>
      </c>
      <c r="P7" s="307"/>
      <c r="Q7" s="307" t="s">
        <v>21</v>
      </c>
      <c r="R7" s="197"/>
      <c r="S7" s="314" t="s">
        <v>4</v>
      </c>
      <c r="T7" s="314"/>
      <c r="U7" s="106"/>
      <c r="V7" s="314" t="s">
        <v>5</v>
      </c>
      <c r="W7" s="314"/>
      <c r="X7" s="106"/>
      <c r="Y7" s="312" t="s">
        <v>3</v>
      </c>
      <c r="Z7" s="308"/>
      <c r="AA7" s="307" t="s">
        <v>73</v>
      </c>
      <c r="AB7" s="197"/>
      <c r="AC7" s="307" t="s">
        <v>0</v>
      </c>
      <c r="AD7" s="308"/>
      <c r="AE7" s="307" t="s">
        <v>21</v>
      </c>
      <c r="AF7" s="107"/>
      <c r="AG7" s="307" t="s">
        <v>22</v>
      </c>
    </row>
    <row r="8" spans="1:36" s="110" customFormat="1" ht="55.5" customHeight="1" thickBot="1">
      <c r="A8" s="305"/>
      <c r="B8" s="197"/>
      <c r="C8" s="310"/>
      <c r="D8" s="197"/>
      <c r="E8" s="310"/>
      <c r="F8" s="197"/>
      <c r="G8" s="305"/>
      <c r="H8" s="197"/>
      <c r="I8" s="310"/>
      <c r="J8" s="197"/>
      <c r="K8" s="310"/>
      <c r="L8" s="104"/>
      <c r="M8" s="313"/>
      <c r="N8" s="308"/>
      <c r="O8" s="305"/>
      <c r="P8" s="308"/>
      <c r="Q8" s="305"/>
      <c r="R8" s="197"/>
      <c r="S8" s="215" t="s">
        <v>3</v>
      </c>
      <c r="T8" s="215" t="s">
        <v>0</v>
      </c>
      <c r="U8" s="108"/>
      <c r="V8" s="215" t="s">
        <v>3</v>
      </c>
      <c r="W8" s="215" t="s">
        <v>50</v>
      </c>
      <c r="X8" s="108"/>
      <c r="Y8" s="313"/>
      <c r="Z8" s="308"/>
      <c r="AA8" s="305"/>
      <c r="AB8" s="197"/>
      <c r="AC8" s="305"/>
      <c r="AD8" s="308"/>
      <c r="AE8" s="305"/>
      <c r="AF8" s="107"/>
      <c r="AG8" s="305"/>
      <c r="AH8" s="52"/>
      <c r="AI8" s="52"/>
      <c r="AJ8" s="109"/>
    </row>
    <row r="9" spans="1:36" s="110" customFormat="1" ht="55.5" customHeight="1">
      <c r="A9" s="111" t="s">
        <v>247</v>
      </c>
      <c r="B9" s="197"/>
      <c r="C9" s="104" t="s">
        <v>96</v>
      </c>
      <c r="D9" s="197"/>
      <c r="E9" s="104" t="s">
        <v>96</v>
      </c>
      <c r="F9" s="197"/>
      <c r="G9" s="112" t="s">
        <v>248</v>
      </c>
      <c r="H9" s="112"/>
      <c r="I9" s="112" t="s">
        <v>249</v>
      </c>
      <c r="J9" s="197"/>
      <c r="K9" s="113">
        <v>1000000</v>
      </c>
      <c r="L9" s="104"/>
      <c r="M9" s="52">
        <v>0</v>
      </c>
      <c r="N9" s="197"/>
      <c r="O9" s="52">
        <v>0</v>
      </c>
      <c r="P9" s="197"/>
      <c r="Q9" s="52">
        <v>0</v>
      </c>
      <c r="R9" s="197"/>
      <c r="S9" s="52">
        <v>480000</v>
      </c>
      <c r="T9" s="52">
        <v>473540000000</v>
      </c>
      <c r="U9" s="108"/>
      <c r="V9" s="52">
        <v>0</v>
      </c>
      <c r="W9" s="52">
        <v>0</v>
      </c>
      <c r="X9" s="108"/>
      <c r="Y9" s="52">
        <v>480000</v>
      </c>
      <c r="Z9" s="197"/>
      <c r="AA9" s="231" t="s">
        <v>250</v>
      </c>
      <c r="AB9" s="197"/>
      <c r="AC9" s="52">
        <v>473540000000</v>
      </c>
      <c r="AD9" s="52"/>
      <c r="AE9" s="52">
        <v>472588567795</v>
      </c>
      <c r="AF9" s="107"/>
      <c r="AG9" s="273">
        <f>AE9/درآمدها!$J$5</f>
        <v>0.21871103360282684</v>
      </c>
      <c r="AH9" s="52"/>
      <c r="AI9" s="52"/>
      <c r="AJ9" s="109"/>
    </row>
    <row r="10" spans="1:36" s="110" customFormat="1" ht="55.5" customHeight="1">
      <c r="A10" s="111" t="s">
        <v>133</v>
      </c>
      <c r="B10" s="197"/>
      <c r="C10" s="104" t="s">
        <v>96</v>
      </c>
      <c r="D10" s="197"/>
      <c r="E10" s="104" t="s">
        <v>96</v>
      </c>
      <c r="F10" s="197"/>
      <c r="G10" s="112" t="s">
        <v>198</v>
      </c>
      <c r="H10" s="112"/>
      <c r="I10" s="112" t="s">
        <v>135</v>
      </c>
      <c r="J10" s="197"/>
      <c r="K10" s="113">
        <v>1000000</v>
      </c>
      <c r="L10" s="104"/>
      <c r="M10" s="52">
        <v>480000</v>
      </c>
      <c r="N10" s="197"/>
      <c r="O10" s="52">
        <v>468964736533</v>
      </c>
      <c r="P10" s="197"/>
      <c r="Q10" s="52">
        <v>476221989118</v>
      </c>
      <c r="R10" s="197"/>
      <c r="S10" s="52">
        <v>0</v>
      </c>
      <c r="T10" s="52">
        <v>0</v>
      </c>
      <c r="U10" s="108"/>
      <c r="V10" s="52">
        <v>480000</v>
      </c>
      <c r="W10" s="52">
        <v>468964736533</v>
      </c>
      <c r="X10" s="108"/>
      <c r="Y10" s="52">
        <v>0</v>
      </c>
      <c r="Z10" s="197"/>
      <c r="AA10" s="231">
        <v>0</v>
      </c>
      <c r="AB10" s="197"/>
      <c r="AC10" s="52">
        <v>0</v>
      </c>
      <c r="AD10" s="52"/>
      <c r="AE10" s="52">
        <v>0</v>
      </c>
      <c r="AF10" s="107"/>
      <c r="AG10" s="233">
        <f>AE10/درآمدها!$J$5</f>
        <v>0</v>
      </c>
      <c r="AH10" s="52"/>
      <c r="AI10" s="52"/>
      <c r="AJ10" s="109"/>
    </row>
    <row r="11" spans="1:36" s="110" customFormat="1" ht="55.5" customHeight="1">
      <c r="A11" s="111" t="s">
        <v>108</v>
      </c>
      <c r="B11" s="197"/>
      <c r="C11" s="104" t="s">
        <v>96</v>
      </c>
      <c r="D11" s="197"/>
      <c r="E11" s="104" t="s">
        <v>96</v>
      </c>
      <c r="F11" s="197"/>
      <c r="G11" s="112" t="s">
        <v>109</v>
      </c>
      <c r="H11" s="42"/>
      <c r="I11" s="112" t="s">
        <v>110</v>
      </c>
      <c r="J11" s="197"/>
      <c r="K11" s="113">
        <v>1000000</v>
      </c>
      <c r="L11" s="104"/>
      <c r="M11" s="52">
        <v>200000</v>
      </c>
      <c r="N11" s="227">
        <v>200036250000</v>
      </c>
      <c r="O11" s="52">
        <v>200036250000</v>
      </c>
      <c r="P11" s="52"/>
      <c r="Q11" s="52">
        <v>208432414777</v>
      </c>
      <c r="R11" s="52"/>
      <c r="S11" s="52">
        <v>0</v>
      </c>
      <c r="T11" s="52">
        <v>0</v>
      </c>
      <c r="U11" s="52"/>
      <c r="V11" s="52">
        <v>0</v>
      </c>
      <c r="W11" s="52">
        <v>0</v>
      </c>
      <c r="X11" s="52"/>
      <c r="Y11" s="52">
        <v>200000</v>
      </c>
      <c r="Z11" s="52"/>
      <c r="AA11" s="231" t="s">
        <v>251</v>
      </c>
      <c r="AB11" s="52"/>
      <c r="AC11" s="52">
        <v>200036250000</v>
      </c>
      <c r="AD11" s="52"/>
      <c r="AE11" s="52">
        <v>209827761825</v>
      </c>
      <c r="AF11" s="230"/>
      <c r="AG11" s="233">
        <f>AE11/درآمدها!$J$5</f>
        <v>9.7106975908102064E-2</v>
      </c>
      <c r="AH11" s="52"/>
      <c r="AI11" s="52"/>
      <c r="AJ11" s="109"/>
    </row>
    <row r="12" spans="1:36" s="110" customFormat="1" ht="55.5" customHeight="1">
      <c r="A12" s="111" t="s">
        <v>122</v>
      </c>
      <c r="B12" s="197"/>
      <c r="C12" s="112" t="s">
        <v>96</v>
      </c>
      <c r="D12" s="42"/>
      <c r="E12" s="112" t="s">
        <v>96</v>
      </c>
      <c r="F12" s="42"/>
      <c r="G12" s="112" t="s">
        <v>123</v>
      </c>
      <c r="H12" s="42"/>
      <c r="I12" s="112" t="s">
        <v>124</v>
      </c>
      <c r="J12" s="112"/>
      <c r="K12" s="113">
        <v>1000000</v>
      </c>
      <c r="L12" s="104"/>
      <c r="M12" s="52">
        <v>550000</v>
      </c>
      <c r="N12" s="228"/>
      <c r="O12" s="52">
        <v>550000000000</v>
      </c>
      <c r="P12" s="52"/>
      <c r="Q12" s="52">
        <v>565804529340</v>
      </c>
      <c r="R12" s="52"/>
      <c r="S12" s="52">
        <v>0</v>
      </c>
      <c r="T12" s="52">
        <v>0</v>
      </c>
      <c r="U12" s="52"/>
      <c r="V12" s="52">
        <v>0</v>
      </c>
      <c r="W12" s="52">
        <v>0</v>
      </c>
      <c r="X12" s="52"/>
      <c r="Y12" s="52">
        <v>550000</v>
      </c>
      <c r="Z12" s="52"/>
      <c r="AA12" s="231" t="s">
        <v>252</v>
      </c>
      <c r="AB12" s="52"/>
      <c r="AC12" s="52">
        <v>550000000000</v>
      </c>
      <c r="AD12" s="52"/>
      <c r="AE12" s="52">
        <v>567876003817</v>
      </c>
      <c r="AF12" s="232"/>
      <c r="AG12" s="233">
        <f>AE12/درآمدها!$J$5</f>
        <v>0.26280946306541814</v>
      </c>
      <c r="AH12" s="52"/>
      <c r="AI12" s="52"/>
      <c r="AJ12" s="109"/>
    </row>
    <row r="13" spans="1:36" s="110" customFormat="1" ht="55.5" customHeight="1" thickBot="1">
      <c r="A13" s="255" t="s">
        <v>134</v>
      </c>
      <c r="C13" s="104" t="s">
        <v>96</v>
      </c>
      <c r="E13" s="104" t="s">
        <v>96</v>
      </c>
      <c r="G13" s="112" t="s">
        <v>136</v>
      </c>
      <c r="H13" s="112"/>
      <c r="I13" s="112" t="s">
        <v>137</v>
      </c>
      <c r="K13" s="113">
        <v>1000000</v>
      </c>
      <c r="M13" s="52">
        <v>176000</v>
      </c>
      <c r="O13" s="52">
        <v>178017411104</v>
      </c>
      <c r="Q13" s="52">
        <v>180404959675</v>
      </c>
      <c r="S13" s="52">
        <v>0</v>
      </c>
      <c r="T13" s="52">
        <v>0</v>
      </c>
      <c r="V13" s="52">
        <v>0</v>
      </c>
      <c r="W13" s="52">
        <v>0</v>
      </c>
      <c r="Y13" s="52">
        <v>176000</v>
      </c>
      <c r="AA13" s="231" t="s">
        <v>253</v>
      </c>
      <c r="AC13" s="52">
        <v>178017411104</v>
      </c>
      <c r="AE13" s="52">
        <v>181059912944</v>
      </c>
      <c r="AG13" s="233">
        <f>AE13/درآمدها!$J$5</f>
        <v>8.3793395360333256E-2</v>
      </c>
      <c r="AH13" s="52"/>
      <c r="AI13" s="52"/>
      <c r="AJ13" s="109"/>
    </row>
    <row r="14" spans="1:36" s="116" customFormat="1" ht="32.25" thickBot="1">
      <c r="A14" s="1" t="s">
        <v>2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229"/>
      <c r="N14" s="229"/>
      <c r="O14" s="91">
        <f>SUM(O9:O13)</f>
        <v>1397018397637</v>
      </c>
      <c r="P14" s="103"/>
      <c r="Q14" s="91">
        <f>SUM(Q9:Q13)</f>
        <v>1430863892910</v>
      </c>
      <c r="R14" s="103"/>
      <c r="S14" s="103"/>
      <c r="T14" s="91">
        <f>SUM(T9:T13)</f>
        <v>473540000000</v>
      </c>
      <c r="U14" s="103"/>
      <c r="V14" s="103"/>
      <c r="W14" s="91">
        <f>SUM(W9:X13)</f>
        <v>468964736533</v>
      </c>
      <c r="X14" s="103"/>
      <c r="Y14" s="103"/>
      <c r="Z14" s="103"/>
      <c r="AA14" s="103"/>
      <c r="AB14" s="103"/>
      <c r="AC14" s="91">
        <f>SUM(AC9:AC13)</f>
        <v>1401593661104</v>
      </c>
      <c r="AD14" s="103"/>
      <c r="AE14" s="91">
        <f>SUM(AE9:AE13)</f>
        <v>1431352246381</v>
      </c>
      <c r="AF14" s="103"/>
      <c r="AG14" s="115">
        <f>SUM(AG9:AG13)</f>
        <v>0.66242086793668031</v>
      </c>
      <c r="AH14" s="52"/>
      <c r="AI14" s="52"/>
      <c r="AJ14" s="109"/>
    </row>
    <row r="15" spans="1:36" s="117" customFormat="1" ht="32.25" thickTop="1">
      <c r="M15" s="103"/>
      <c r="N15" s="103"/>
      <c r="P15" s="103"/>
      <c r="R15" s="103"/>
      <c r="S15" s="103"/>
      <c r="U15" s="103"/>
      <c r="V15" s="103"/>
      <c r="X15" s="103"/>
      <c r="Y15" s="103"/>
      <c r="Z15" s="103"/>
      <c r="AA15" s="103"/>
      <c r="AB15" s="103"/>
      <c r="AD15" s="103"/>
      <c r="AF15" s="103"/>
      <c r="AH15" s="52"/>
      <c r="AI15" s="52"/>
    </row>
    <row r="16" spans="1:36" s="52" customFormat="1"/>
    <row r="17" s="52" customFormat="1"/>
    <row r="18" s="52" customFormat="1"/>
    <row r="19" s="52" customFormat="1"/>
    <row r="20" s="52" customFormat="1"/>
    <row r="21" s="52" customFormat="1"/>
    <row r="22" s="52" customFormat="1"/>
    <row r="23" s="52" customFormat="1"/>
    <row r="24" s="52" customFormat="1"/>
    <row r="25" s="52" customFormat="1"/>
    <row r="26" s="52" customFormat="1"/>
  </sheetData>
  <mergeCells count="28">
    <mergeCell ref="AD7:AD8"/>
    <mergeCell ref="AE7:AE8"/>
    <mergeCell ref="AG7:AG8"/>
    <mergeCell ref="S7:T7"/>
    <mergeCell ref="V7:W7"/>
    <mergeCell ref="Y7:Y8"/>
    <mergeCell ref="Z7:Z8"/>
    <mergeCell ref="AA7:AA8"/>
    <mergeCell ref="AC7:AC8"/>
    <mergeCell ref="Q7:Q8"/>
    <mergeCell ref="A7:A8"/>
    <mergeCell ref="C7:C8"/>
    <mergeCell ref="E7:E8"/>
    <mergeCell ref="G7:G8"/>
    <mergeCell ref="I7:I8"/>
    <mergeCell ref="K7:K8"/>
    <mergeCell ref="M7:M8"/>
    <mergeCell ref="N7:N8"/>
    <mergeCell ref="O7:O8"/>
    <mergeCell ref="P7:P8"/>
    <mergeCell ref="A1:AG1"/>
    <mergeCell ref="A2:AG2"/>
    <mergeCell ref="A3:AG3"/>
    <mergeCell ref="A4:AG4"/>
    <mergeCell ref="A6:L6"/>
    <mergeCell ref="M6:Q6"/>
    <mergeCell ref="S6:W6"/>
    <mergeCell ref="Y6:AG6"/>
  </mergeCells>
  <pageMargins left="0.25" right="0.25" top="0.75" bottom="0.75" header="0.3" footer="0.3"/>
  <pageSetup paperSize="9" scale="2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22"/>
  <sheetViews>
    <sheetView rightToLeft="1" view="pageBreakPreview" zoomScale="80" zoomScaleNormal="56" zoomScaleSheetLayoutView="80" workbookViewId="0">
      <selection activeCell="Q10" sqref="Q10"/>
    </sheetView>
  </sheetViews>
  <sheetFormatPr defaultRowHeight="15"/>
  <cols>
    <col min="1" max="1" width="29" customWidth="1"/>
    <col min="2" max="2" width="2" customWidth="1"/>
    <col min="3" max="3" width="15.7109375" customWidth="1"/>
    <col min="4" max="4" width="2" customWidth="1"/>
    <col min="5" max="5" width="15.7109375" customWidth="1"/>
    <col min="6" max="6" width="2" customWidth="1"/>
    <col min="7" max="7" width="15.7109375" customWidth="1"/>
    <col min="8" max="8" width="2" customWidth="1"/>
    <col min="9" max="9" width="15.7109375" customWidth="1"/>
    <col min="10" max="10" width="2" customWidth="1"/>
    <col min="11" max="11" width="21.42578125" customWidth="1"/>
    <col min="12" max="12" width="2" customWidth="1"/>
    <col min="13" max="13" width="41.5703125" customWidth="1"/>
    <col min="14" max="14" width="20.140625" bestFit="1" customWidth="1"/>
    <col min="15" max="15" width="5.140625" style="102" bestFit="1" customWidth="1"/>
    <col min="16" max="16" width="14.85546875" bestFit="1" customWidth="1"/>
  </cols>
  <sheetData>
    <row r="1" spans="1:33" s="7" customFormat="1" ht="24.75">
      <c r="A1" s="314" t="s">
        <v>90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97"/>
      <c r="O1" s="100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</row>
    <row r="2" spans="1:33" s="7" customFormat="1" ht="24.75">
      <c r="A2" s="314" t="s">
        <v>51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97"/>
      <c r="O2" s="100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</row>
    <row r="3" spans="1:33" s="7" customFormat="1" ht="24.75">
      <c r="A3" s="314" t="str">
        <f>' سهام'!A3:W3</f>
        <v>برای ماه منتهی به 1402/04/31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97"/>
      <c r="O3" s="100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</row>
    <row r="5" spans="1:33" s="93" customFormat="1" ht="22.5">
      <c r="A5" s="315" t="s">
        <v>106</v>
      </c>
      <c r="B5" s="316"/>
      <c r="C5" s="316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94"/>
      <c r="O5" s="101"/>
      <c r="P5" s="95"/>
    </row>
    <row r="6" spans="1:33" s="93" customFormat="1" ht="22.5">
      <c r="A6" s="315" t="s">
        <v>117</v>
      </c>
      <c r="B6" s="316"/>
      <c r="C6" s="316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94"/>
      <c r="O6" s="101"/>
      <c r="P6" s="95"/>
    </row>
    <row r="7" spans="1:33" s="93" customFormat="1" ht="47.1" customHeight="1" thickBot="1">
      <c r="A7" s="96"/>
    </row>
    <row r="8" spans="1:33" ht="42">
      <c r="A8" s="235" t="s">
        <v>100</v>
      </c>
      <c r="B8" s="98"/>
      <c r="C8" s="236" t="s">
        <v>101</v>
      </c>
      <c r="D8" s="98"/>
      <c r="E8" s="236" t="s">
        <v>107</v>
      </c>
      <c r="F8" s="98"/>
      <c r="G8" s="236" t="s">
        <v>102</v>
      </c>
      <c r="H8" s="98"/>
      <c r="I8" s="268" t="s">
        <v>103</v>
      </c>
      <c r="J8" s="98"/>
      <c r="K8" s="236" t="s">
        <v>104</v>
      </c>
      <c r="L8" s="98"/>
      <c r="M8" s="237" t="s">
        <v>105</v>
      </c>
      <c r="N8" s="93"/>
      <c r="O8" s="93"/>
      <c r="P8" s="93"/>
      <c r="Q8" s="93"/>
    </row>
    <row r="9" spans="1:33" ht="112.5" customHeight="1">
      <c r="A9" s="242" t="s">
        <v>111</v>
      </c>
      <c r="B9" s="238"/>
      <c r="C9" s="243">
        <v>200000</v>
      </c>
      <c r="D9" s="238"/>
      <c r="E9" s="243">
        <v>999970</v>
      </c>
      <c r="F9" s="238"/>
      <c r="G9" s="244">
        <v>1049329</v>
      </c>
      <c r="H9" s="238"/>
      <c r="I9" s="259">
        <f>(G9/E9)-1</f>
        <v>4.9360480814424346E-2</v>
      </c>
      <c r="J9" s="238"/>
      <c r="K9" s="243">
        <f>اوراق!AE11</f>
        <v>209827761825</v>
      </c>
      <c r="L9" s="194"/>
      <c r="M9" s="245" t="s">
        <v>121</v>
      </c>
      <c r="N9" s="269"/>
      <c r="O9" s="270"/>
      <c r="P9" s="272"/>
      <c r="Q9" s="93"/>
    </row>
    <row r="10" spans="1:33" ht="112.5" customHeight="1">
      <c r="A10" s="256" t="s">
        <v>132</v>
      </c>
      <c r="B10" s="238"/>
      <c r="C10" s="257">
        <v>550000</v>
      </c>
      <c r="D10" s="238"/>
      <c r="E10" s="257">
        <v>1000000</v>
      </c>
      <c r="F10" s="238"/>
      <c r="G10" s="258">
        <v>1032689</v>
      </c>
      <c r="H10" s="238"/>
      <c r="I10" s="259">
        <f>(G10/E10)-1</f>
        <v>3.2688999999999968E-2</v>
      </c>
      <c r="J10" s="238"/>
      <c r="K10" s="257">
        <f>اوراق!AE12</f>
        <v>567876003817</v>
      </c>
      <c r="L10" s="194"/>
      <c r="M10" s="260" t="s">
        <v>121</v>
      </c>
      <c r="N10" s="269"/>
      <c r="O10" s="270"/>
      <c r="P10" s="272"/>
      <c r="Q10" s="93"/>
    </row>
    <row r="11" spans="1:33" ht="112.5" customHeight="1">
      <c r="A11" s="256" t="s">
        <v>138</v>
      </c>
      <c r="B11" s="238"/>
      <c r="C11" s="257">
        <v>176000</v>
      </c>
      <c r="D11" s="238"/>
      <c r="E11" s="257">
        <v>1020000</v>
      </c>
      <c r="F11" s="238"/>
      <c r="G11" s="258">
        <v>1028936</v>
      </c>
      <c r="H11" s="238"/>
      <c r="I11" s="259">
        <v>7.7269927898562241E-3</v>
      </c>
      <c r="J11" s="238"/>
      <c r="K11" s="257">
        <v>179750006408</v>
      </c>
      <c r="L11" s="194"/>
      <c r="M11" s="260" t="s">
        <v>121</v>
      </c>
      <c r="N11" s="269"/>
      <c r="O11" s="270"/>
      <c r="P11" s="272"/>
      <c r="Q11" s="93"/>
    </row>
    <row r="12" spans="1:33" ht="113.25" thickBot="1">
      <c r="A12" s="256" t="s">
        <v>254</v>
      </c>
      <c r="B12" s="239"/>
      <c r="C12" s="99">
        <v>480000</v>
      </c>
      <c r="D12" s="239"/>
      <c r="E12" s="99">
        <v>986500</v>
      </c>
      <c r="F12" s="239"/>
      <c r="G12" s="258">
        <v>984738</v>
      </c>
      <c r="H12" s="239"/>
      <c r="I12" s="259">
        <f>(G12/E12)-1</f>
        <v>-1.7861125190066218E-3</v>
      </c>
      <c r="J12" s="239"/>
      <c r="K12" s="257">
        <f>اوراق!AE13</f>
        <v>181059912944</v>
      </c>
      <c r="L12" s="240"/>
      <c r="M12" s="241" t="s">
        <v>121</v>
      </c>
      <c r="N12" s="269"/>
      <c r="O12" s="270"/>
      <c r="P12" s="272"/>
      <c r="Q12" s="93"/>
    </row>
    <row r="13" spans="1:33" ht="22.5">
      <c r="L13" s="194"/>
    </row>
    <row r="16" spans="1:33" ht="22.5">
      <c r="G16" s="234"/>
      <c r="N16" s="94"/>
    </row>
    <row r="17" spans="5:14" ht="22.5">
      <c r="E17" s="243"/>
      <c r="N17" s="94"/>
    </row>
    <row r="18" spans="5:14" ht="22.5">
      <c r="N18" s="94"/>
    </row>
    <row r="20" spans="5:14">
      <c r="K20" s="212"/>
      <c r="M20" s="133"/>
    </row>
    <row r="21" spans="5:14">
      <c r="K21" s="212"/>
    </row>
    <row r="22" spans="5:14">
      <c r="M22" s="212"/>
    </row>
  </sheetData>
  <mergeCells count="5">
    <mergeCell ref="A5:M5"/>
    <mergeCell ref="A6:M6"/>
    <mergeCell ref="A1:M1"/>
    <mergeCell ref="A2:M2"/>
    <mergeCell ref="A3:M3"/>
  </mergeCells>
  <pageMargins left="0.7" right="0.7" top="0.75" bottom="0.75" header="0.3" footer="0.3"/>
  <pageSetup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42"/>
  <sheetViews>
    <sheetView rightToLeft="1" view="pageBreakPreview" zoomScaleNormal="100" zoomScaleSheetLayoutView="100" workbookViewId="0">
      <selection activeCell="G25" sqref="G25:H26"/>
    </sheetView>
  </sheetViews>
  <sheetFormatPr defaultColWidth="9.140625" defaultRowHeight="15"/>
  <cols>
    <col min="1" max="1" width="39.140625" style="118" bestFit="1" customWidth="1"/>
    <col min="2" max="2" width="0.7109375" style="118" customWidth="1"/>
    <col min="3" max="3" width="24.28515625" style="118" customWidth="1"/>
    <col min="4" max="4" width="0.7109375" style="118" customWidth="1"/>
    <col min="5" max="5" width="17" style="118" customWidth="1"/>
    <col min="6" max="6" width="0.7109375" style="118" customWidth="1"/>
    <col min="7" max="7" width="15.85546875" style="118" bestFit="1" customWidth="1"/>
    <col min="8" max="8" width="0.7109375" style="118" customWidth="1"/>
    <col min="9" max="9" width="9.85546875" style="118" customWidth="1"/>
    <col min="10" max="10" width="0.5703125" style="118" customWidth="1"/>
    <col min="11" max="11" width="21.28515625" style="138" customWidth="1"/>
    <col min="12" max="12" width="0.7109375" style="118" customWidth="1"/>
    <col min="13" max="13" width="21.85546875" style="118" customWidth="1"/>
    <col min="14" max="14" width="0.42578125" style="118" customWidth="1"/>
    <col min="15" max="15" width="22.140625" style="118" customWidth="1"/>
    <col min="16" max="16" width="0.42578125" style="118" customWidth="1"/>
    <col min="17" max="17" width="20.140625" style="118" bestFit="1" customWidth="1"/>
    <col min="18" max="18" width="0.5703125" style="118" customWidth="1"/>
    <col min="19" max="19" width="12.140625" style="118" customWidth="1"/>
    <col min="20" max="20" width="13.42578125" style="118" bestFit="1" customWidth="1"/>
    <col min="21" max="21" width="12.28515625" style="118" bestFit="1" customWidth="1"/>
    <col min="22" max="16384" width="9.140625" style="118"/>
  </cols>
  <sheetData>
    <row r="1" spans="1:23" ht="18.75">
      <c r="A1" s="323" t="s">
        <v>90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</row>
    <row r="2" spans="1:23" ht="18.75">
      <c r="A2" s="323" t="s">
        <v>51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</row>
    <row r="3" spans="1:23" ht="18.75">
      <c r="A3" s="323" t="str">
        <f>' سهام'!A3:W3</f>
        <v>برای ماه منتهی به 1402/04/31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</row>
    <row r="4" spans="1:23" ht="18.75">
      <c r="A4" s="325" t="s">
        <v>52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5"/>
      <c r="S4" s="325"/>
    </row>
    <row r="5" spans="1:23" ht="18.75" thickBot="1">
      <c r="A5" s="10"/>
      <c r="B5" s="10"/>
      <c r="C5" s="119"/>
      <c r="D5" s="119"/>
      <c r="E5" s="119"/>
      <c r="F5" s="119"/>
      <c r="G5" s="119"/>
      <c r="H5" s="119"/>
      <c r="I5" s="119"/>
      <c r="J5" s="119"/>
      <c r="K5" s="120"/>
      <c r="L5" s="119"/>
      <c r="M5" s="119"/>
      <c r="N5" s="119"/>
      <c r="O5" s="119"/>
      <c r="P5" s="119"/>
      <c r="Q5" s="119"/>
      <c r="R5" s="119"/>
      <c r="S5" s="119"/>
    </row>
    <row r="6" spans="1:23" ht="18.75" customHeight="1" thickBot="1">
      <c r="A6" s="121"/>
      <c r="B6" s="10"/>
      <c r="C6" s="321" t="s">
        <v>11</v>
      </c>
      <c r="D6" s="321"/>
      <c r="E6" s="321"/>
      <c r="F6" s="321"/>
      <c r="G6" s="321"/>
      <c r="H6" s="321"/>
      <c r="I6" s="321"/>
      <c r="J6" s="122"/>
      <c r="K6" s="123" t="s">
        <v>217</v>
      </c>
      <c r="L6" s="124"/>
      <c r="M6" s="322" t="s">
        <v>7</v>
      </c>
      <c r="N6" s="322"/>
      <c r="O6" s="322"/>
      <c r="P6" s="221"/>
      <c r="Q6" s="326" t="s">
        <v>242</v>
      </c>
      <c r="R6" s="326"/>
      <c r="S6" s="326"/>
    </row>
    <row r="7" spans="1:23" ht="24" customHeight="1">
      <c r="A7" s="329" t="s">
        <v>8</v>
      </c>
      <c r="B7" s="125"/>
      <c r="C7" s="317" t="s">
        <v>9</v>
      </c>
      <c r="D7" s="125"/>
      <c r="E7" s="317" t="s">
        <v>10</v>
      </c>
      <c r="F7" s="125"/>
      <c r="G7" s="317" t="s">
        <v>34</v>
      </c>
      <c r="H7" s="125"/>
      <c r="I7" s="317" t="s">
        <v>88</v>
      </c>
      <c r="J7" s="329"/>
      <c r="K7" s="331" t="s">
        <v>6</v>
      </c>
      <c r="L7" s="125"/>
      <c r="M7" s="319" t="s">
        <v>36</v>
      </c>
      <c r="N7" s="11"/>
      <c r="O7" s="319" t="s">
        <v>37</v>
      </c>
      <c r="P7" s="10"/>
      <c r="Q7" s="327" t="s">
        <v>6</v>
      </c>
      <c r="R7" s="329"/>
      <c r="S7" s="324" t="s">
        <v>22</v>
      </c>
    </row>
    <row r="8" spans="1:23" ht="18.75" thickBot="1">
      <c r="A8" s="330"/>
      <c r="B8" s="125"/>
      <c r="C8" s="318"/>
      <c r="D8" s="126"/>
      <c r="E8" s="318"/>
      <c r="F8" s="126"/>
      <c r="G8" s="318"/>
      <c r="H8" s="126"/>
      <c r="I8" s="318"/>
      <c r="J8" s="329"/>
      <c r="K8" s="332"/>
      <c r="L8" s="125"/>
      <c r="M8" s="320"/>
      <c r="N8" s="10"/>
      <c r="O8" s="320"/>
      <c r="P8" s="10"/>
      <c r="Q8" s="328"/>
      <c r="R8" s="329"/>
      <c r="S8" s="318"/>
    </row>
    <row r="9" spans="1:23" s="10" customFormat="1" ht="18">
      <c r="A9" s="127" t="s">
        <v>203</v>
      </c>
      <c r="C9" s="128" t="s">
        <v>205</v>
      </c>
      <c r="E9" s="129" t="s">
        <v>113</v>
      </c>
      <c r="G9" s="128" t="s">
        <v>207</v>
      </c>
      <c r="I9" s="264">
        <v>26.5</v>
      </c>
      <c r="J9" s="131"/>
      <c r="K9" s="131">
        <v>20301000000</v>
      </c>
      <c r="L9" s="131"/>
      <c r="M9" s="130">
        <v>0</v>
      </c>
      <c r="N9" s="131">
        <v>3700000000</v>
      </c>
      <c r="O9" s="130">
        <v>20301000000</v>
      </c>
      <c r="P9" s="131"/>
      <c r="Q9" s="131">
        <v>0</v>
      </c>
      <c r="S9" s="132">
        <f>Q9/درآمدها!$J$5</f>
        <v>0</v>
      </c>
      <c r="T9" s="133"/>
      <c r="U9" s="133"/>
      <c r="V9" s="133"/>
      <c r="W9" s="134"/>
    </row>
    <row r="10" spans="1:23" s="10" customFormat="1" ht="19.5" customHeight="1">
      <c r="A10" s="127" t="s">
        <v>218</v>
      </c>
      <c r="C10" s="128" t="s">
        <v>206</v>
      </c>
      <c r="E10" s="129" t="s">
        <v>113</v>
      </c>
      <c r="G10" s="128" t="s">
        <v>274</v>
      </c>
      <c r="I10" s="264">
        <v>26.5</v>
      </c>
      <c r="J10" s="131"/>
      <c r="K10" s="131">
        <v>139941000000</v>
      </c>
      <c r="L10" s="131"/>
      <c r="M10" s="130">
        <v>0</v>
      </c>
      <c r="N10" s="131">
        <v>9918000000</v>
      </c>
      <c r="O10" s="130">
        <v>0</v>
      </c>
      <c r="P10" s="131"/>
      <c r="Q10" s="131">
        <v>139941000000</v>
      </c>
      <c r="S10" s="132">
        <f>Q10/درآمدها!$J$5</f>
        <v>6.47638196078619E-2</v>
      </c>
      <c r="T10" s="133"/>
      <c r="U10" s="134"/>
      <c r="W10" s="134"/>
    </row>
    <row r="11" spans="1:23" s="10" customFormat="1" ht="18">
      <c r="A11" s="127" t="s">
        <v>235</v>
      </c>
      <c r="C11" s="128" t="s">
        <v>183</v>
      </c>
      <c r="E11" s="129" t="s">
        <v>113</v>
      </c>
      <c r="G11" s="128" t="s">
        <v>197</v>
      </c>
      <c r="I11" s="264">
        <v>26.5</v>
      </c>
      <c r="J11" s="131"/>
      <c r="K11" s="131">
        <v>93718000000</v>
      </c>
      <c r="L11" s="131"/>
      <c r="M11" s="130">
        <v>0</v>
      </c>
      <c r="N11" s="131">
        <v>64000000000</v>
      </c>
      <c r="O11" s="130">
        <v>0</v>
      </c>
      <c r="P11" s="131"/>
      <c r="Q11" s="131">
        <v>93718000000</v>
      </c>
      <c r="S11" s="132">
        <f>Q11/درآمدها!$J$5</f>
        <v>4.3372104286875192E-2</v>
      </c>
      <c r="T11" s="133"/>
      <c r="U11" s="134"/>
      <c r="V11" s="133"/>
      <c r="W11" s="134"/>
    </row>
    <row r="12" spans="1:23" s="10" customFormat="1" ht="18">
      <c r="A12" s="127" t="s">
        <v>236</v>
      </c>
      <c r="C12" s="128" t="s">
        <v>219</v>
      </c>
      <c r="E12" s="129" t="s">
        <v>113</v>
      </c>
      <c r="G12" s="128" t="s">
        <v>275</v>
      </c>
      <c r="I12" s="264">
        <v>26.5</v>
      </c>
      <c r="J12" s="131"/>
      <c r="K12" s="131">
        <v>25000000000</v>
      </c>
      <c r="L12" s="131"/>
      <c r="M12" s="130">
        <v>0</v>
      </c>
      <c r="N12" s="131"/>
      <c r="O12" s="130">
        <v>0</v>
      </c>
      <c r="P12" s="131"/>
      <c r="Q12" s="131">
        <v>25000000000</v>
      </c>
      <c r="S12" s="132">
        <f>Q12/درآمدها!$J$5</f>
        <v>1.1569843649799183E-2</v>
      </c>
      <c r="T12" s="133"/>
      <c r="U12" s="134"/>
      <c r="V12" s="133"/>
      <c r="W12" s="134"/>
    </row>
    <row r="13" spans="1:23" s="10" customFormat="1" ht="18">
      <c r="A13" s="127" t="s">
        <v>257</v>
      </c>
      <c r="C13" s="128" t="s">
        <v>265</v>
      </c>
      <c r="E13" s="129" t="s">
        <v>113</v>
      </c>
      <c r="G13" s="128" t="s">
        <v>280</v>
      </c>
      <c r="I13" s="130">
        <v>25</v>
      </c>
      <c r="J13" s="131"/>
      <c r="K13" s="131">
        <v>0</v>
      </c>
      <c r="L13" s="131"/>
      <c r="M13" s="130">
        <v>20416000000</v>
      </c>
      <c r="N13" s="131"/>
      <c r="O13" s="130">
        <v>0</v>
      </c>
      <c r="P13" s="131"/>
      <c r="Q13" s="131">
        <v>20416000000</v>
      </c>
      <c r="S13" s="132">
        <f>Q13/درآمدها!$J$5</f>
        <v>9.4483971181720042E-3</v>
      </c>
      <c r="T13" s="133"/>
      <c r="U13" s="134"/>
      <c r="V13" s="133"/>
      <c r="W13" s="134"/>
    </row>
    <row r="14" spans="1:23" s="10" customFormat="1" ht="18">
      <c r="A14" s="127" t="s">
        <v>258</v>
      </c>
      <c r="C14" s="128" t="s">
        <v>266</v>
      </c>
      <c r="E14" s="129" t="s">
        <v>113</v>
      </c>
      <c r="G14" s="128" t="s">
        <v>281</v>
      </c>
      <c r="I14" s="130">
        <v>25</v>
      </c>
      <c r="J14" s="131"/>
      <c r="K14" s="131">
        <v>0</v>
      </c>
      <c r="L14" s="131"/>
      <c r="M14" s="130">
        <v>18000000000</v>
      </c>
      <c r="N14" s="131"/>
      <c r="O14" s="130">
        <v>0</v>
      </c>
      <c r="P14" s="131"/>
      <c r="Q14" s="131">
        <v>18000000000</v>
      </c>
      <c r="S14" s="132">
        <f>Q14/درآمدها!$J$5</f>
        <v>8.3302874278554113E-3</v>
      </c>
      <c r="T14" s="133"/>
      <c r="U14" s="134"/>
      <c r="V14" s="133"/>
      <c r="W14" s="134"/>
    </row>
    <row r="15" spans="1:23" s="10" customFormat="1" ht="21.75" customHeight="1">
      <c r="A15" s="127" t="s">
        <v>97</v>
      </c>
      <c r="C15" s="128" t="s">
        <v>98</v>
      </c>
      <c r="E15" s="129" t="s">
        <v>93</v>
      </c>
      <c r="G15" s="128" t="s">
        <v>94</v>
      </c>
      <c r="I15" s="130">
        <v>5</v>
      </c>
      <c r="J15" s="131"/>
      <c r="K15" s="131">
        <v>2163976</v>
      </c>
      <c r="L15" s="131"/>
      <c r="M15" s="130">
        <v>59114774085</v>
      </c>
      <c r="N15" s="131">
        <v>0</v>
      </c>
      <c r="O15" s="130">
        <v>59114850000</v>
      </c>
      <c r="P15" s="131"/>
      <c r="Q15" s="131">
        <v>2088061</v>
      </c>
      <c r="S15" s="132">
        <f>Q15/درآمدها!$J$5</f>
        <v>9.6634157204973332E-7</v>
      </c>
      <c r="T15" s="133"/>
      <c r="U15" s="134"/>
      <c r="W15" s="134"/>
    </row>
    <row r="16" spans="1:23" s="10" customFormat="1" ht="21.75" customHeight="1">
      <c r="A16" s="127" t="s">
        <v>210</v>
      </c>
      <c r="C16" s="128" t="s">
        <v>211</v>
      </c>
      <c r="E16" s="129" t="s">
        <v>113</v>
      </c>
      <c r="G16" s="128" t="s">
        <v>215</v>
      </c>
      <c r="I16" s="130">
        <v>26</v>
      </c>
      <c r="J16" s="131"/>
      <c r="K16" s="130">
        <v>103930000000</v>
      </c>
      <c r="L16" s="131"/>
      <c r="M16" s="130">
        <v>0</v>
      </c>
      <c r="N16" s="131"/>
      <c r="O16" s="130">
        <v>103930000000</v>
      </c>
      <c r="P16" s="131"/>
      <c r="Q16" s="131">
        <v>0</v>
      </c>
      <c r="S16" s="132">
        <f>Q16/درآمدها!$J$5</f>
        <v>0</v>
      </c>
      <c r="T16" s="133"/>
      <c r="U16" s="134"/>
      <c r="W16" s="134"/>
    </row>
    <row r="17" spans="1:23" s="10" customFormat="1" ht="21.75" customHeight="1">
      <c r="A17" s="127" t="s">
        <v>220</v>
      </c>
      <c r="C17" s="128" t="s">
        <v>223</v>
      </c>
      <c r="E17" s="129" t="s">
        <v>113</v>
      </c>
      <c r="G17" s="128" t="s">
        <v>275</v>
      </c>
      <c r="I17" s="130">
        <v>26</v>
      </c>
      <c r="J17" s="131"/>
      <c r="K17" s="130">
        <v>25000000000</v>
      </c>
      <c r="L17" s="131"/>
      <c r="M17" s="130">
        <v>0</v>
      </c>
      <c r="N17" s="131"/>
      <c r="O17" s="130">
        <v>25000000000</v>
      </c>
      <c r="P17" s="131"/>
      <c r="Q17" s="131">
        <v>0</v>
      </c>
      <c r="S17" s="132">
        <f>Q17/درآمدها!$J$5</f>
        <v>0</v>
      </c>
      <c r="T17" s="133"/>
      <c r="U17" s="134"/>
      <c r="W17" s="134"/>
    </row>
    <row r="18" spans="1:23" s="10" customFormat="1" ht="21.75" customHeight="1">
      <c r="A18" s="127" t="s">
        <v>221</v>
      </c>
      <c r="C18" s="128" t="s">
        <v>224</v>
      </c>
      <c r="E18" s="129" t="s">
        <v>113</v>
      </c>
      <c r="G18" s="128" t="s">
        <v>276</v>
      </c>
      <c r="I18" s="130">
        <v>26</v>
      </c>
      <c r="J18" s="131"/>
      <c r="K18" s="130">
        <v>38493000000</v>
      </c>
      <c r="L18" s="131"/>
      <c r="M18" s="130">
        <v>0</v>
      </c>
      <c r="N18" s="131"/>
      <c r="O18" s="130">
        <v>38493000000</v>
      </c>
      <c r="P18" s="131"/>
      <c r="Q18" s="131">
        <v>0</v>
      </c>
      <c r="S18" s="132">
        <f>Q18/درآمدها!$J$5</f>
        <v>0</v>
      </c>
      <c r="T18" s="133"/>
      <c r="U18" s="134"/>
      <c r="W18" s="134"/>
    </row>
    <row r="19" spans="1:23" s="10" customFormat="1" ht="21.75" customHeight="1">
      <c r="A19" s="127" t="s">
        <v>222</v>
      </c>
      <c r="C19" s="128" t="s">
        <v>225</v>
      </c>
      <c r="E19" s="129" t="s">
        <v>113</v>
      </c>
      <c r="G19" s="128" t="s">
        <v>277</v>
      </c>
      <c r="I19" s="130">
        <v>26</v>
      </c>
      <c r="J19" s="131"/>
      <c r="K19" s="130">
        <v>32758000000</v>
      </c>
      <c r="L19" s="131"/>
      <c r="M19" s="130">
        <v>0</v>
      </c>
      <c r="N19" s="131"/>
      <c r="O19" s="130">
        <v>29204000001</v>
      </c>
      <c r="P19" s="131"/>
      <c r="Q19" s="131">
        <v>3553999999</v>
      </c>
      <c r="S19" s="132">
        <f>Q19/درآمدها!$J$5</f>
        <v>1.6447689727926581E-3</v>
      </c>
      <c r="T19" s="133"/>
      <c r="U19" s="134"/>
      <c r="W19" s="134"/>
    </row>
    <row r="20" spans="1:23" s="10" customFormat="1" ht="21.75" customHeight="1">
      <c r="A20" s="127" t="s">
        <v>226</v>
      </c>
      <c r="C20" s="128" t="s">
        <v>227</v>
      </c>
      <c r="E20" s="129" t="s">
        <v>113</v>
      </c>
      <c r="G20" s="128" t="s">
        <v>278</v>
      </c>
      <c r="I20" s="130">
        <v>26</v>
      </c>
      <c r="J20" s="131"/>
      <c r="K20" s="130">
        <v>10000000000</v>
      </c>
      <c r="L20" s="131"/>
      <c r="M20" s="130">
        <v>0</v>
      </c>
      <c r="N20" s="131"/>
      <c r="O20" s="130">
        <v>0</v>
      </c>
      <c r="P20" s="131"/>
      <c r="Q20" s="131">
        <v>10000000000</v>
      </c>
      <c r="S20" s="132">
        <f>Q20/درآمدها!$J$5</f>
        <v>4.627937459919673E-3</v>
      </c>
      <c r="T20" s="133"/>
      <c r="U20" s="134"/>
      <c r="W20" s="134"/>
    </row>
    <row r="21" spans="1:23" s="10" customFormat="1" ht="21.75" customHeight="1">
      <c r="A21" s="127" t="s">
        <v>267</v>
      </c>
      <c r="C21" s="128" t="s">
        <v>261</v>
      </c>
      <c r="E21" s="129" t="s">
        <v>113</v>
      </c>
      <c r="G21" s="128" t="s">
        <v>282</v>
      </c>
      <c r="I21" s="130">
        <v>26</v>
      </c>
      <c r="J21" s="131"/>
      <c r="K21" s="130">
        <v>0</v>
      </c>
      <c r="L21" s="131"/>
      <c r="M21" s="130">
        <v>85240000000</v>
      </c>
      <c r="N21" s="131"/>
      <c r="O21" s="130">
        <v>0</v>
      </c>
      <c r="P21" s="131"/>
      <c r="Q21" s="131">
        <v>85240000000</v>
      </c>
      <c r="S21" s="132">
        <f>Q21/درآمدها!$J$5</f>
        <v>3.9448538908355292E-2</v>
      </c>
      <c r="T21" s="133"/>
      <c r="U21" s="134"/>
      <c r="W21" s="134"/>
    </row>
    <row r="22" spans="1:23" s="10" customFormat="1" ht="21.75" customHeight="1">
      <c r="A22" s="127" t="s">
        <v>268</v>
      </c>
      <c r="C22" s="128" t="s">
        <v>262</v>
      </c>
      <c r="E22" s="129" t="s">
        <v>113</v>
      </c>
      <c r="G22" s="128" t="s">
        <v>283</v>
      </c>
      <c r="I22" s="130">
        <v>26</v>
      </c>
      <c r="J22" s="131"/>
      <c r="K22" s="130">
        <v>0</v>
      </c>
      <c r="L22" s="131"/>
      <c r="M22" s="130">
        <v>31948000000</v>
      </c>
      <c r="N22" s="131"/>
      <c r="O22" s="130">
        <v>0</v>
      </c>
      <c r="P22" s="131"/>
      <c r="Q22" s="131">
        <v>31948000000</v>
      </c>
      <c r="S22" s="132">
        <f>Q22/درآمدها!$J$5</f>
        <v>1.4785334596951371E-2</v>
      </c>
      <c r="T22" s="133"/>
      <c r="U22" s="134"/>
      <c r="W22" s="134"/>
    </row>
    <row r="23" spans="1:23" s="10" customFormat="1" ht="18">
      <c r="A23" s="127" t="s">
        <v>112</v>
      </c>
      <c r="C23" s="128" t="s">
        <v>127</v>
      </c>
      <c r="E23" s="129" t="s">
        <v>93</v>
      </c>
      <c r="G23" s="128" t="s">
        <v>94</v>
      </c>
      <c r="I23" s="130">
        <v>5</v>
      </c>
      <c r="J23" s="131"/>
      <c r="K23" s="131">
        <v>634523</v>
      </c>
      <c r="L23" s="131"/>
      <c r="M23" s="130">
        <v>317618733538</v>
      </c>
      <c r="N23" s="131"/>
      <c r="O23" s="130">
        <v>317392866600</v>
      </c>
      <c r="P23" s="131"/>
      <c r="Q23" s="131">
        <v>226501461</v>
      </c>
      <c r="S23" s="132">
        <f>Q23/درآمدها!$J$5</f>
        <v>1.0482345960884349E-4</v>
      </c>
      <c r="T23" s="133"/>
      <c r="U23" s="133"/>
      <c r="V23" s="133"/>
      <c r="W23" s="134"/>
    </row>
    <row r="24" spans="1:23" s="10" customFormat="1" ht="18">
      <c r="A24" s="127" t="s">
        <v>228</v>
      </c>
      <c r="C24" s="128" t="s">
        <v>269</v>
      </c>
      <c r="E24" s="129" t="s">
        <v>113</v>
      </c>
      <c r="G24" s="128" t="s">
        <v>279</v>
      </c>
      <c r="I24" s="130">
        <v>26</v>
      </c>
      <c r="J24" s="131"/>
      <c r="K24" s="131">
        <v>170000000000</v>
      </c>
      <c r="L24" s="131"/>
      <c r="M24" s="130">
        <v>0</v>
      </c>
      <c r="N24" s="131"/>
      <c r="O24" s="130">
        <v>0</v>
      </c>
      <c r="P24" s="131"/>
      <c r="Q24" s="131">
        <v>170000000000</v>
      </c>
      <c r="S24" s="132">
        <f>Q24/درآمدها!$J$5</f>
        <v>7.8674936818634439E-2</v>
      </c>
      <c r="T24" s="133"/>
      <c r="U24" s="133"/>
      <c r="V24" s="133"/>
      <c r="W24" s="134"/>
    </row>
    <row r="25" spans="1:23" s="10" customFormat="1" ht="18">
      <c r="A25" s="127" t="s">
        <v>260</v>
      </c>
      <c r="C25" s="128" t="s">
        <v>270</v>
      </c>
      <c r="E25" s="129"/>
      <c r="G25" s="128" t="s">
        <v>284</v>
      </c>
      <c r="I25" s="130">
        <v>26</v>
      </c>
      <c r="J25" s="131"/>
      <c r="K25" s="131">
        <v>0</v>
      </c>
      <c r="L25" s="131"/>
      <c r="M25" s="130">
        <v>24000000000</v>
      </c>
      <c r="N25" s="131"/>
      <c r="O25" s="130">
        <v>0</v>
      </c>
      <c r="P25" s="131"/>
      <c r="Q25" s="131">
        <v>24000000000</v>
      </c>
      <c r="S25" s="132">
        <f>Q25/درآمدها!$J$5</f>
        <v>1.1107049903807216E-2</v>
      </c>
      <c r="T25" s="133"/>
      <c r="U25" s="133"/>
      <c r="V25" s="133"/>
      <c r="W25" s="134"/>
    </row>
    <row r="26" spans="1:23" s="10" customFormat="1" ht="18">
      <c r="A26" s="127" t="s">
        <v>259</v>
      </c>
      <c r="C26" s="128" t="s">
        <v>271</v>
      </c>
      <c r="E26" s="129"/>
      <c r="G26" s="128" t="s">
        <v>285</v>
      </c>
      <c r="I26" s="130">
        <v>26</v>
      </c>
      <c r="J26" s="131"/>
      <c r="K26" s="131">
        <v>0</v>
      </c>
      <c r="L26" s="131"/>
      <c r="M26" s="130">
        <v>12913000000</v>
      </c>
      <c r="N26" s="131"/>
      <c r="O26" s="130">
        <v>0</v>
      </c>
      <c r="P26" s="131"/>
      <c r="Q26" s="131">
        <v>12913000000</v>
      </c>
      <c r="S26" s="132">
        <f>Q26/درآمدها!$J$5</f>
        <v>5.9760556419942738E-3</v>
      </c>
      <c r="T26" s="133"/>
      <c r="U26" s="133"/>
      <c r="V26" s="133"/>
      <c r="W26" s="134"/>
    </row>
    <row r="27" spans="1:23" s="10" customFormat="1" ht="18">
      <c r="A27" s="127" t="s">
        <v>229</v>
      </c>
      <c r="C27" s="128" t="s">
        <v>272</v>
      </c>
      <c r="E27" s="129" t="s">
        <v>93</v>
      </c>
      <c r="G27" s="128" t="s">
        <v>94</v>
      </c>
      <c r="I27" s="130">
        <v>10</v>
      </c>
      <c r="J27" s="131"/>
      <c r="K27" s="131">
        <v>640000</v>
      </c>
      <c r="L27" s="131"/>
      <c r="M27" s="130">
        <v>0</v>
      </c>
      <c r="N27" s="131"/>
      <c r="O27" s="130">
        <v>504000</v>
      </c>
      <c r="P27" s="131"/>
      <c r="Q27" s="131">
        <v>136000</v>
      </c>
      <c r="S27" s="132">
        <f>Q27/درآمدها!$J$5</f>
        <v>6.2939949454907548E-8</v>
      </c>
      <c r="T27" s="133"/>
      <c r="U27" s="133"/>
      <c r="V27" s="133"/>
      <c r="W27" s="134"/>
    </row>
    <row r="28" spans="1:23" s="10" customFormat="1" ht="18">
      <c r="A28" s="127" t="s">
        <v>230</v>
      </c>
      <c r="C28" s="128" t="s">
        <v>273</v>
      </c>
      <c r="E28" s="129" t="s">
        <v>93</v>
      </c>
      <c r="G28" s="128" t="s">
        <v>94</v>
      </c>
      <c r="I28" s="130">
        <v>10</v>
      </c>
      <c r="J28" s="131"/>
      <c r="K28" s="131">
        <v>713542740</v>
      </c>
      <c r="L28" s="131"/>
      <c r="M28" s="130">
        <v>39367520548</v>
      </c>
      <c r="N28" s="131"/>
      <c r="O28" s="130">
        <v>37623142000</v>
      </c>
      <c r="P28" s="131"/>
      <c r="Q28" s="131">
        <v>2457921288</v>
      </c>
      <c r="S28" s="132">
        <f>Q28/درآمدها!$J$5</f>
        <v>1.1375106002269211E-3</v>
      </c>
      <c r="T28" s="133"/>
      <c r="U28" s="133"/>
      <c r="V28" s="133"/>
      <c r="W28" s="134"/>
    </row>
    <row r="29" spans="1:23" s="10" customFormat="1" ht="18">
      <c r="A29" s="127" t="s">
        <v>114</v>
      </c>
      <c r="C29" s="128" t="s">
        <v>115</v>
      </c>
      <c r="E29" s="129" t="s">
        <v>93</v>
      </c>
      <c r="G29" s="128" t="s">
        <v>94</v>
      </c>
      <c r="I29" s="130">
        <v>5</v>
      </c>
      <c r="J29" s="131"/>
      <c r="K29" s="131">
        <v>2828745</v>
      </c>
      <c r="L29" s="131"/>
      <c r="M29" s="130">
        <v>11962</v>
      </c>
      <c r="N29" s="131"/>
      <c r="O29" s="130">
        <v>504000</v>
      </c>
      <c r="P29" s="131"/>
      <c r="Q29" s="131">
        <v>2336707</v>
      </c>
      <c r="S29" s="132">
        <f>Q29/درآمدها!$J$5</f>
        <v>1.081413385815652E-6</v>
      </c>
      <c r="T29" s="133"/>
      <c r="U29" s="134"/>
      <c r="V29" s="133"/>
      <c r="W29" s="134"/>
    </row>
    <row r="30" spans="1:23" s="10" customFormat="1" ht="21.75" customHeight="1">
      <c r="A30" s="127" t="s">
        <v>91</v>
      </c>
      <c r="C30" s="128" t="s">
        <v>92</v>
      </c>
      <c r="E30" s="129" t="s">
        <v>93</v>
      </c>
      <c r="G30" s="128" t="s">
        <v>94</v>
      </c>
      <c r="I30" s="130">
        <v>5</v>
      </c>
      <c r="J30" s="131"/>
      <c r="K30" s="131">
        <v>13087088191</v>
      </c>
      <c r="L30" s="131"/>
      <c r="M30" s="130">
        <v>1068875104279</v>
      </c>
      <c r="N30" s="131"/>
      <c r="O30" s="130">
        <v>1063453668389</v>
      </c>
      <c r="P30" s="131"/>
      <c r="Q30" s="131">
        <v>18508524081</v>
      </c>
      <c r="S30" s="132">
        <f>Q30/درآمدها!$J$5</f>
        <v>8.5656291922285247E-3</v>
      </c>
      <c r="T30" s="133"/>
      <c r="U30" s="133"/>
      <c r="V30" s="135"/>
      <c r="W30" s="134"/>
    </row>
    <row r="31" spans="1:23" s="10" customFormat="1" ht="21.75" customHeight="1">
      <c r="A31" s="127" t="s">
        <v>189</v>
      </c>
      <c r="C31" s="128" t="s">
        <v>190</v>
      </c>
      <c r="E31" s="129" t="s">
        <v>93</v>
      </c>
      <c r="G31" s="128" t="s">
        <v>94</v>
      </c>
      <c r="I31" s="130">
        <v>5</v>
      </c>
      <c r="J31" s="131"/>
      <c r="K31" s="131">
        <v>1233784</v>
      </c>
      <c r="L31" s="131"/>
      <c r="M31" s="130">
        <v>3099</v>
      </c>
      <c r="N31" s="131"/>
      <c r="O31" s="130">
        <v>504000</v>
      </c>
      <c r="P31" s="131"/>
      <c r="Q31" s="131">
        <v>732883</v>
      </c>
      <c r="S31" s="132">
        <f>Q31/درآمدها!$J$5</f>
        <v>3.3917366894383098E-7</v>
      </c>
      <c r="T31" s="133"/>
      <c r="U31" s="133"/>
      <c r="V31" s="135"/>
      <c r="W31" s="134"/>
    </row>
    <row r="32" spans="1:23" s="10" customFormat="1" ht="21.75" customHeight="1">
      <c r="A32" s="127" t="s">
        <v>212</v>
      </c>
      <c r="C32" s="128" t="s">
        <v>213</v>
      </c>
      <c r="E32" s="129" t="s">
        <v>214</v>
      </c>
      <c r="G32" s="128" t="s">
        <v>94</v>
      </c>
      <c r="I32" s="130"/>
      <c r="J32" s="131"/>
      <c r="K32" s="131">
        <v>1064800</v>
      </c>
      <c r="L32" s="131"/>
      <c r="M32" s="130">
        <v>0</v>
      </c>
      <c r="N32" s="131"/>
      <c r="O32" s="130">
        <v>794376</v>
      </c>
      <c r="P32" s="131"/>
      <c r="Q32" s="131">
        <v>270424</v>
      </c>
      <c r="S32" s="132">
        <f>Q32/درآمدها!$J$5</f>
        <v>1.2515053596613178E-7</v>
      </c>
      <c r="T32" s="133"/>
      <c r="U32" s="133"/>
      <c r="V32" s="135"/>
      <c r="W32" s="134"/>
    </row>
    <row r="33" spans="1:23" s="10" customFormat="1" ht="18.75" thickBot="1">
      <c r="A33" s="127" t="s">
        <v>118</v>
      </c>
      <c r="C33" s="128" t="s">
        <v>119</v>
      </c>
      <c r="E33" s="129" t="s">
        <v>93</v>
      </c>
      <c r="G33" s="128" t="s">
        <v>94</v>
      </c>
      <c r="I33" s="130">
        <v>5</v>
      </c>
      <c r="J33" s="131"/>
      <c r="K33" s="131">
        <v>1059224</v>
      </c>
      <c r="L33" s="131"/>
      <c r="M33" s="131">
        <v>2358</v>
      </c>
      <c r="N33" s="131"/>
      <c r="O33" s="130">
        <v>504000</v>
      </c>
      <c r="P33" s="131"/>
      <c r="Q33" s="131">
        <v>557582</v>
      </c>
      <c r="S33" s="132">
        <f>Q33/درآمدها!$J$5</f>
        <v>2.5804546247769314E-7</v>
      </c>
      <c r="T33" s="133"/>
      <c r="U33" s="133"/>
      <c r="V33" s="133"/>
      <c r="W33" s="134"/>
    </row>
    <row r="34" spans="1:23" s="10" customFormat="1" ht="24" customHeight="1" thickBot="1">
      <c r="A34" s="125" t="s">
        <v>2</v>
      </c>
      <c r="B34" s="125"/>
      <c r="C34" s="125"/>
      <c r="D34" s="125"/>
      <c r="E34" s="125"/>
      <c r="F34" s="125"/>
      <c r="G34" s="125"/>
      <c r="H34" s="125"/>
      <c r="I34" s="125"/>
      <c r="J34" s="198"/>
      <c r="K34" s="136">
        <f>SUM(K9:K33)</f>
        <v>672951255983</v>
      </c>
      <c r="M34" s="136">
        <f>SUM(M9:M33)</f>
        <v>1677493149869</v>
      </c>
      <c r="O34" s="136">
        <f>SUM(O9:O33)</f>
        <v>1694515337366</v>
      </c>
      <c r="Q34" s="136">
        <f>SUM(Q9:Q33)</f>
        <v>655929068486</v>
      </c>
      <c r="S34" s="137">
        <f>SUM(S9:S33)</f>
        <v>0.30355987070965768</v>
      </c>
      <c r="U34" s="133"/>
      <c r="V34" s="134"/>
    </row>
    <row r="35" spans="1:23" ht="18.75" thickTop="1">
      <c r="L35" s="10"/>
      <c r="N35" s="10"/>
      <c r="P35" s="10"/>
      <c r="R35" s="10"/>
    </row>
    <row r="36" spans="1:23" ht="18">
      <c r="L36" s="10"/>
      <c r="N36" s="10"/>
      <c r="P36" s="10"/>
      <c r="R36" s="10"/>
    </row>
    <row r="37" spans="1:23" ht="21.75">
      <c r="K37" s="139"/>
      <c r="L37" s="139"/>
      <c r="M37" s="139"/>
      <c r="N37" s="7"/>
      <c r="O37" s="139"/>
      <c r="P37" s="139"/>
    </row>
    <row r="38" spans="1:23">
      <c r="M38" s="138"/>
      <c r="O38" s="138"/>
      <c r="Q38" s="138"/>
    </row>
    <row r="39" spans="1:23">
      <c r="M39" s="138"/>
      <c r="O39" s="138"/>
      <c r="Q39" s="138"/>
    </row>
    <row r="40" spans="1:23">
      <c r="L40" s="138"/>
      <c r="M40" s="138"/>
      <c r="N40" s="138"/>
      <c r="O40" s="138"/>
      <c r="P40" s="138"/>
      <c r="Q40" s="138"/>
    </row>
    <row r="41" spans="1:23" ht="15.75">
      <c r="K41" s="253"/>
      <c r="L41" s="252"/>
      <c r="M41" s="253"/>
      <c r="N41" s="252"/>
      <c r="O41" s="253"/>
      <c r="P41" s="252"/>
      <c r="Q41" s="253"/>
    </row>
    <row r="42" spans="1:23">
      <c r="M42" s="138"/>
      <c r="O42" s="138"/>
      <c r="Q42" s="138"/>
    </row>
  </sheetData>
  <autoFilter ref="A8:S8" xr:uid="{00000000-0009-0000-0000-000004000000}">
    <sortState xmlns:xlrd2="http://schemas.microsoft.com/office/spreadsheetml/2017/richdata2" ref="A10:S11">
      <sortCondition descending="1" ref="Q8"/>
    </sortState>
  </autoFilter>
  <mergeCells count="19">
    <mergeCell ref="A1:S1"/>
    <mergeCell ref="A2:S2"/>
    <mergeCell ref="A3:S3"/>
    <mergeCell ref="S7:S8"/>
    <mergeCell ref="A4:S4"/>
    <mergeCell ref="Q6:S6"/>
    <mergeCell ref="Q7:Q8"/>
    <mergeCell ref="R7:R8"/>
    <mergeCell ref="A7:A8"/>
    <mergeCell ref="J7:J8"/>
    <mergeCell ref="K7:K8"/>
    <mergeCell ref="C7:C8"/>
    <mergeCell ref="E7:E8"/>
    <mergeCell ref="G7:G8"/>
    <mergeCell ref="I7:I8"/>
    <mergeCell ref="M7:M8"/>
    <mergeCell ref="O7:O8"/>
    <mergeCell ref="C6:I6"/>
    <mergeCell ref="M6:O6"/>
  </mergeCells>
  <phoneticPr fontId="58" type="noConversion"/>
  <pageMargins left="0.25" right="0.25" top="0.75" bottom="0.75" header="0.3" footer="0.3"/>
  <pageSetup paperSize="9" scale="6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  <pageSetUpPr fitToPage="1"/>
  </sheetPr>
  <dimension ref="A1:M38"/>
  <sheetViews>
    <sheetView rightToLeft="1" view="pageBreakPreview" zoomScaleNormal="100" zoomScaleSheetLayoutView="100" workbookViewId="0">
      <selection activeCell="E9" sqref="E9"/>
    </sheetView>
  </sheetViews>
  <sheetFormatPr defaultColWidth="9.140625" defaultRowHeight="18"/>
  <cols>
    <col min="1" max="1" width="60.140625" style="22" customWidth="1"/>
    <col min="2" max="2" width="1" style="22" customWidth="1"/>
    <col min="3" max="3" width="10.85546875" style="8" bestFit="1" customWidth="1"/>
    <col min="4" max="4" width="1.140625" style="8" customWidth="1"/>
    <col min="5" max="5" width="25.28515625" style="23" bestFit="1" customWidth="1"/>
    <col min="6" max="6" width="1" style="8" customWidth="1"/>
    <col min="7" max="7" width="19.7109375" style="8" customWidth="1"/>
    <col min="8" max="8" width="0.42578125" style="8" customWidth="1"/>
    <col min="9" max="9" width="24.5703125" style="8" customWidth="1"/>
    <col min="10" max="10" width="21.28515625" style="40" bestFit="1" customWidth="1"/>
    <col min="11" max="11" width="21.140625" style="40" bestFit="1" customWidth="1"/>
    <col min="12" max="16384" width="9.140625" style="8"/>
  </cols>
  <sheetData>
    <row r="1" spans="1:13" ht="21">
      <c r="A1" s="323" t="s">
        <v>90</v>
      </c>
      <c r="B1" s="323"/>
      <c r="C1" s="323"/>
      <c r="D1" s="323"/>
      <c r="E1" s="323"/>
      <c r="F1" s="323"/>
      <c r="G1" s="323"/>
      <c r="H1" s="323"/>
      <c r="I1" s="323"/>
      <c r="J1" s="39"/>
      <c r="K1" s="39"/>
    </row>
    <row r="2" spans="1:13" ht="21">
      <c r="A2" s="323" t="s">
        <v>51</v>
      </c>
      <c r="B2" s="323"/>
      <c r="C2" s="323"/>
      <c r="D2" s="323"/>
      <c r="E2" s="323"/>
      <c r="F2" s="323"/>
      <c r="G2" s="323"/>
      <c r="H2" s="323"/>
      <c r="I2" s="323"/>
      <c r="J2" s="84"/>
      <c r="K2" s="39"/>
    </row>
    <row r="3" spans="1:13" ht="21.75" thickBot="1">
      <c r="A3" s="323" t="str">
        <f>سپرده!A3</f>
        <v>برای ماه منتهی به 1402/04/31</v>
      </c>
      <c r="B3" s="323"/>
      <c r="C3" s="323"/>
      <c r="D3" s="323"/>
      <c r="E3" s="323"/>
      <c r="F3" s="323"/>
      <c r="G3" s="323"/>
      <c r="H3" s="323"/>
      <c r="I3" s="323"/>
      <c r="J3" s="39"/>
      <c r="K3" s="39"/>
    </row>
    <row r="4" spans="1:13" ht="21.75" thickBot="1">
      <c r="A4" s="12" t="s">
        <v>27</v>
      </c>
      <c r="B4" s="19"/>
      <c r="C4" s="19"/>
      <c r="D4" s="19"/>
      <c r="E4" s="19"/>
      <c r="F4" s="19"/>
      <c r="G4" s="19"/>
      <c r="H4" s="19"/>
      <c r="I4" s="19"/>
      <c r="J4" s="85">
        <v>348103646251</v>
      </c>
      <c r="K4" s="41" t="s">
        <v>89</v>
      </c>
      <c r="M4" s="216"/>
    </row>
    <row r="5" spans="1:13" ht="21.75" customHeight="1" thickBot="1">
      <c r="A5" s="12"/>
      <c r="B5" s="12"/>
      <c r="C5" s="12"/>
      <c r="D5" s="12"/>
      <c r="E5" s="321" t="s">
        <v>242</v>
      </c>
      <c r="F5" s="321"/>
      <c r="G5" s="321"/>
      <c r="H5" s="321"/>
      <c r="I5" s="321"/>
      <c r="J5" s="85">
        <v>2160789787374</v>
      </c>
      <c r="K5" s="41" t="s">
        <v>120</v>
      </c>
    </row>
    <row r="6" spans="1:13" ht="21.75" customHeight="1" thickBot="1">
      <c r="A6" s="13" t="s">
        <v>38</v>
      </c>
      <c r="B6" s="14"/>
      <c r="C6" s="15" t="s">
        <v>39</v>
      </c>
      <c r="D6" s="11"/>
      <c r="E6" s="16" t="s">
        <v>6</v>
      </c>
      <c r="F6" s="11"/>
      <c r="G6" s="15" t="s">
        <v>19</v>
      </c>
      <c r="H6" s="11"/>
      <c r="I6" s="15" t="s">
        <v>87</v>
      </c>
      <c r="J6" s="195"/>
      <c r="K6" s="196"/>
    </row>
    <row r="7" spans="1:13" ht="21" customHeight="1">
      <c r="A7" s="17" t="s">
        <v>47</v>
      </c>
      <c r="B7" s="17"/>
      <c r="C7" s="18" t="s">
        <v>53</v>
      </c>
      <c r="D7" s="19"/>
      <c r="E7" s="36">
        <f>'درآمد سرمایه گذاری در سهام '!S12</f>
        <v>0</v>
      </c>
      <c r="F7" s="19"/>
      <c r="G7" s="224">
        <f>E7/$E$11*100</f>
        <v>0</v>
      </c>
      <c r="H7" s="20"/>
      <c r="I7" s="35">
        <f>E7/$J$5</f>
        <v>0</v>
      </c>
      <c r="J7" s="200"/>
      <c r="K7" s="200"/>
      <c r="L7" s="200"/>
    </row>
    <row r="8" spans="1:13" ht="18.75" customHeight="1">
      <c r="A8" s="17" t="s">
        <v>48</v>
      </c>
      <c r="B8" s="17"/>
      <c r="C8" s="18" t="s">
        <v>54</v>
      </c>
      <c r="D8" s="19"/>
      <c r="E8" s="213">
        <f>'درآمد سرمایه گذاری در اوراق بها'!Q17</f>
        <v>164740737267</v>
      </c>
      <c r="F8" s="19"/>
      <c r="G8" s="224">
        <f>E8/$E$11*100</f>
        <v>48.201748547792953</v>
      </c>
      <c r="H8" s="20"/>
      <c r="I8" s="219">
        <f>E8/$J$5</f>
        <v>7.6240982917273423E-2</v>
      </c>
      <c r="J8" s="200"/>
      <c r="K8" s="200"/>
      <c r="L8" s="200"/>
    </row>
    <row r="9" spans="1:13" ht="18.75" customHeight="1">
      <c r="A9" s="17" t="s">
        <v>49</v>
      </c>
      <c r="B9" s="17"/>
      <c r="C9" s="18" t="s">
        <v>55</v>
      </c>
      <c r="D9" s="19"/>
      <c r="E9" s="213">
        <f>'درآمد سپرده بانکی'!I61</f>
        <v>177029829311</v>
      </c>
      <c r="F9" s="19"/>
      <c r="G9" s="224">
        <f>E9/$E$11*100</f>
        <v>51.797433102885861</v>
      </c>
      <c r="H9" s="20"/>
      <c r="I9" s="219">
        <f>E9/$J$5</f>
        <v>8.1928297859156257E-2</v>
      </c>
      <c r="J9" s="200"/>
      <c r="K9" s="133"/>
      <c r="L9" s="200"/>
    </row>
    <row r="10" spans="1:13" ht="19.5" customHeight="1" thickBot="1">
      <c r="A10" s="17" t="s">
        <v>32</v>
      </c>
      <c r="B10" s="17"/>
      <c r="C10" s="18" t="s">
        <v>56</v>
      </c>
      <c r="D10" s="19"/>
      <c r="E10" s="214">
        <f>'سایر درآمدها'!E10</f>
        <v>2796900</v>
      </c>
      <c r="F10" s="19"/>
      <c r="G10" s="224">
        <f>E10/$E$11*100</f>
        <v>8.1834932118109215E-4</v>
      </c>
      <c r="H10" s="20"/>
      <c r="I10" s="35">
        <f>E10/$J$5</f>
        <v>1.2943878281649334E-6</v>
      </c>
      <c r="J10" s="200"/>
      <c r="K10" s="200"/>
      <c r="L10" s="200"/>
    </row>
    <row r="11" spans="1:13" ht="19.5" customHeight="1" thickBot="1">
      <c r="A11" s="17" t="s">
        <v>2</v>
      </c>
      <c r="B11" s="21"/>
      <c r="C11" s="10"/>
      <c r="D11" s="10"/>
      <c r="E11" s="74">
        <f>SUM(E7:E10)</f>
        <v>341773363478</v>
      </c>
      <c r="F11" s="10"/>
      <c r="G11" s="218">
        <f>SUM(G7:G10)</f>
        <v>100</v>
      </c>
      <c r="H11" s="20"/>
      <c r="I11" s="37">
        <f>SUM(I7:I10)</f>
        <v>0.15817057516425784</v>
      </c>
      <c r="J11" s="200"/>
      <c r="K11" s="200"/>
      <c r="L11" s="200"/>
    </row>
    <row r="12" spans="1:13" ht="18.75" customHeight="1" thickTop="1">
      <c r="J12" s="200"/>
      <c r="K12" s="209"/>
      <c r="L12" s="200"/>
    </row>
    <row r="13" spans="1:13" ht="18" customHeight="1">
      <c r="E13" s="83"/>
      <c r="F13" s="83"/>
      <c r="G13" s="83"/>
      <c r="I13" s="154"/>
      <c r="J13" s="200"/>
      <c r="K13" s="200"/>
      <c r="L13" s="200"/>
    </row>
    <row r="14" spans="1:13" ht="18" customHeight="1">
      <c r="E14" s="83"/>
      <c r="F14" s="83"/>
      <c r="G14" s="83"/>
      <c r="J14" s="200"/>
      <c r="K14" s="200"/>
      <c r="L14" s="200"/>
    </row>
    <row r="15" spans="1:13" ht="18" customHeight="1">
      <c r="E15" s="208"/>
      <c r="F15" s="83"/>
      <c r="G15" s="83"/>
      <c r="H15" s="92"/>
      <c r="J15" s="8"/>
      <c r="K15" s="200"/>
      <c r="L15" s="200"/>
      <c r="M15" s="200"/>
    </row>
    <row r="16" spans="1:13" ht="18" customHeight="1">
      <c r="E16" s="207"/>
      <c r="F16" s="83"/>
      <c r="G16" s="83"/>
      <c r="J16" s="87"/>
      <c r="K16" s="87"/>
    </row>
    <row r="17" spans="3:11" ht="17.45" customHeight="1">
      <c r="E17" s="83"/>
      <c r="F17" s="83"/>
      <c r="G17" s="83"/>
      <c r="J17" s="87"/>
      <c r="K17" s="87"/>
    </row>
    <row r="18" spans="3:11" ht="17.45" customHeight="1">
      <c r="E18" s="83"/>
      <c r="F18" s="83"/>
      <c r="G18" s="83"/>
    </row>
    <row r="19" spans="3:11" ht="17.45" customHeight="1">
      <c r="E19" s="83"/>
    </row>
    <row r="20" spans="3:11">
      <c r="C20" s="209"/>
      <c r="E20" s="209"/>
      <c r="G20" s="209"/>
      <c r="J20" s="209"/>
      <c r="K20" s="210"/>
    </row>
    <row r="21" spans="3:11">
      <c r="C21" s="208"/>
      <c r="G21" s="209"/>
      <c r="J21" s="209"/>
      <c r="K21" s="210"/>
    </row>
    <row r="22" spans="3:11">
      <c r="G22" s="209"/>
    </row>
    <row r="23" spans="3:11">
      <c r="G23" s="208"/>
    </row>
    <row r="27" spans="3:11" ht="18.75" customHeight="1"/>
    <row r="36" ht="18.75" customHeight="1"/>
    <row r="37" ht="17.45" customHeight="1"/>
    <row r="38" ht="17.45" customHeight="1"/>
  </sheetData>
  <mergeCells count="4">
    <mergeCell ref="E5:I5"/>
    <mergeCell ref="A1:I1"/>
    <mergeCell ref="A2:I2"/>
    <mergeCell ref="A3:I3"/>
  </mergeCells>
  <pageMargins left="0.25" right="0.25" top="0.75" bottom="0.75" header="0.3" footer="0.3"/>
  <pageSetup paperSize="9" scale="98" fitToHeight="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Z82"/>
  <sheetViews>
    <sheetView rightToLeft="1" view="pageBreakPreview" zoomScale="90" zoomScaleNormal="100" zoomScaleSheetLayoutView="90" workbookViewId="0">
      <selection activeCell="X31" sqref="X31"/>
    </sheetView>
  </sheetViews>
  <sheetFormatPr defaultColWidth="9.140625" defaultRowHeight="30.75" customHeight="1"/>
  <cols>
    <col min="1" max="1" width="50.85546875" style="10" customWidth="1"/>
    <col min="2" max="2" width="0.85546875" style="10" customWidth="1"/>
    <col min="3" max="3" width="14" style="10" bestFit="1" customWidth="1"/>
    <col min="4" max="4" width="1.28515625" style="10" customWidth="1"/>
    <col min="5" max="5" width="12.42578125" style="10" customWidth="1"/>
    <col min="6" max="6" width="1" style="10" customWidth="1"/>
    <col min="7" max="7" width="25" style="152" bestFit="1" customWidth="1"/>
    <col min="8" max="8" width="0.85546875" style="152" customWidth="1"/>
    <col min="9" max="9" width="25" style="152" bestFit="1" customWidth="1"/>
    <col min="10" max="10" width="0.7109375" style="152" customWidth="1"/>
    <col min="11" max="11" width="23.140625" style="152" bestFit="1" customWidth="1"/>
    <col min="12" max="12" width="0.7109375" style="152" customWidth="1"/>
    <col min="13" max="13" width="24.42578125" style="152" bestFit="1" customWidth="1"/>
    <col min="14" max="14" width="0.5703125" style="152" customWidth="1"/>
    <col min="15" max="15" width="18.140625" style="152" bestFit="1" customWidth="1"/>
    <col min="16" max="16" width="0.5703125" style="152" customWidth="1"/>
    <col min="17" max="17" width="24.42578125" style="152" bestFit="1" customWidth="1"/>
    <col min="18" max="18" width="8.42578125" style="152" bestFit="1" customWidth="1"/>
    <col min="19" max="20" width="16.5703125" style="10" bestFit="1" customWidth="1"/>
    <col min="21" max="21" width="20.85546875" style="10" bestFit="1" customWidth="1"/>
    <col min="22" max="22" width="21.140625" style="10" bestFit="1" customWidth="1"/>
    <col min="23" max="23" width="16.5703125" style="10" bestFit="1" customWidth="1"/>
    <col min="24" max="24" width="14.5703125" style="10" bestFit="1" customWidth="1"/>
    <col min="25" max="25" width="9.5703125" style="10" bestFit="1" customWidth="1"/>
    <col min="26" max="26" width="15.42578125" style="10" bestFit="1" customWidth="1"/>
    <col min="27" max="16384" width="9.140625" style="10"/>
  </cols>
  <sheetData>
    <row r="1" spans="1:24" ht="30.75" customHeight="1">
      <c r="A1" s="314" t="s">
        <v>90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106"/>
    </row>
    <row r="2" spans="1:24" ht="30.75" customHeight="1">
      <c r="A2" s="314" t="s">
        <v>57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106"/>
    </row>
    <row r="3" spans="1:24" ht="30.75" customHeight="1">
      <c r="A3" s="314" t="str">
        <f>' سهام'!A3:W3</f>
        <v>برای ماه منتهی به 1402/04/31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106"/>
    </row>
    <row r="4" spans="1:24" ht="30.75" customHeight="1">
      <c r="A4" s="304" t="s">
        <v>65</v>
      </c>
      <c r="B4" s="304"/>
      <c r="C4" s="304"/>
      <c r="D4" s="304"/>
      <c r="E4" s="304"/>
      <c r="F4" s="304"/>
      <c r="G4" s="304"/>
      <c r="H4" s="141"/>
      <c r="I4" s="142"/>
      <c r="J4" s="142"/>
      <c r="K4" s="142"/>
      <c r="L4" s="142"/>
      <c r="M4" s="142"/>
      <c r="N4" s="142"/>
      <c r="O4" s="139"/>
      <c r="P4" s="142"/>
      <c r="Q4" s="142"/>
      <c r="R4" s="106"/>
    </row>
    <row r="5" spans="1:24" ht="30.75" customHeight="1" thickBot="1">
      <c r="A5" s="143"/>
      <c r="B5" s="333"/>
      <c r="C5" s="333"/>
      <c r="D5" s="333"/>
      <c r="E5" s="333"/>
      <c r="F5" s="144"/>
      <c r="G5" s="334" t="s">
        <v>243</v>
      </c>
      <c r="H5" s="334"/>
      <c r="I5" s="334"/>
      <c r="J5" s="334"/>
      <c r="K5" s="334"/>
      <c r="L5" s="142"/>
      <c r="M5" s="334" t="s">
        <v>244</v>
      </c>
      <c r="N5" s="334"/>
      <c r="O5" s="334"/>
      <c r="P5" s="334"/>
      <c r="Q5" s="334"/>
      <c r="R5" s="106"/>
    </row>
    <row r="6" spans="1:24" ht="42" customHeight="1" thickBot="1">
      <c r="A6" s="38" t="s">
        <v>38</v>
      </c>
      <c r="B6" s="145"/>
      <c r="C6" s="146" t="s">
        <v>23</v>
      </c>
      <c r="D6" s="145"/>
      <c r="E6" s="146" t="s">
        <v>35</v>
      </c>
      <c r="F6" s="145"/>
      <c r="G6" s="147" t="s">
        <v>58</v>
      </c>
      <c r="H6" s="148"/>
      <c r="I6" s="147" t="s">
        <v>40</v>
      </c>
      <c r="J6" s="148"/>
      <c r="K6" s="147" t="s">
        <v>41</v>
      </c>
      <c r="L6" s="142"/>
      <c r="M6" s="147" t="s">
        <v>58</v>
      </c>
      <c r="N6" s="148"/>
      <c r="O6" s="147" t="s">
        <v>40</v>
      </c>
      <c r="P6" s="148"/>
      <c r="Q6" s="147" t="s">
        <v>41</v>
      </c>
      <c r="R6" s="106"/>
      <c r="S6" s="151"/>
      <c r="T6" s="246"/>
      <c r="U6" s="134"/>
    </row>
    <row r="7" spans="1:24" s="7" customFormat="1" ht="30.75" customHeight="1">
      <c r="A7" s="129" t="s">
        <v>125</v>
      </c>
      <c r="B7" s="149"/>
      <c r="C7" s="150" t="s">
        <v>94</v>
      </c>
      <c r="E7" s="265">
        <v>0.22500000000000001</v>
      </c>
      <c r="G7" s="139">
        <v>0</v>
      </c>
      <c r="H7" s="139"/>
      <c r="I7" s="139">
        <v>0</v>
      </c>
      <c r="J7" s="139"/>
      <c r="K7" s="139">
        <f>G7+I7</f>
        <v>0</v>
      </c>
      <c r="L7" s="139"/>
      <c r="M7" s="139">
        <v>659053356.7021277</v>
      </c>
      <c r="N7" s="139"/>
      <c r="O7" s="139">
        <v>0</v>
      </c>
      <c r="P7" s="139"/>
      <c r="Q7" s="139">
        <f t="shared" ref="Q7:Q16" si="0">M7+O7</f>
        <v>659053356.7021277</v>
      </c>
      <c r="R7" s="261"/>
      <c r="S7" s="246"/>
      <c r="T7" s="246"/>
      <c r="U7" s="266"/>
      <c r="V7" s="246"/>
      <c r="W7" s="134"/>
      <c r="X7" s="10"/>
    </row>
    <row r="8" spans="1:24" s="7" customFormat="1" ht="30.75" customHeight="1">
      <c r="A8" s="129" t="s">
        <v>145</v>
      </c>
      <c r="B8" s="149"/>
      <c r="C8" s="150" t="s">
        <v>94</v>
      </c>
      <c r="E8" s="265">
        <v>0.22500000000000001</v>
      </c>
      <c r="G8" s="139">
        <v>0</v>
      </c>
      <c r="H8" s="139"/>
      <c r="I8" s="139">
        <v>0</v>
      </c>
      <c r="J8" s="139"/>
      <c r="K8" s="139">
        <f t="shared" ref="K8:K65" si="1">G8+I8</f>
        <v>0</v>
      </c>
      <c r="L8" s="139"/>
      <c r="M8" s="139">
        <v>170090745.31914893</v>
      </c>
      <c r="N8" s="139"/>
      <c r="O8" s="139">
        <v>0</v>
      </c>
      <c r="P8" s="139"/>
      <c r="Q8" s="139">
        <f t="shared" si="0"/>
        <v>170090745.31914893</v>
      </c>
      <c r="R8" s="261"/>
      <c r="S8" s="246"/>
      <c r="T8" s="246"/>
      <c r="U8" s="266"/>
      <c r="V8" s="246"/>
      <c r="W8" s="134"/>
      <c r="X8" s="10"/>
    </row>
    <row r="9" spans="1:24" s="7" customFormat="1" ht="30.75" customHeight="1">
      <c r="A9" s="129" t="s">
        <v>146</v>
      </c>
      <c r="B9" s="149"/>
      <c r="C9" s="150" t="s">
        <v>94</v>
      </c>
      <c r="E9" s="265">
        <v>0.22500000000000001</v>
      </c>
      <c r="G9" s="139">
        <v>0</v>
      </c>
      <c r="H9" s="139"/>
      <c r="I9" s="139">
        <v>0</v>
      </c>
      <c r="J9" s="139"/>
      <c r="K9" s="139">
        <f t="shared" si="1"/>
        <v>0</v>
      </c>
      <c r="L9" s="139"/>
      <c r="M9" s="139">
        <v>148026575.10638297</v>
      </c>
      <c r="N9" s="139"/>
      <c r="O9" s="139">
        <v>0</v>
      </c>
      <c r="P9" s="139"/>
      <c r="Q9" s="139">
        <f t="shared" si="0"/>
        <v>148026575.10638297</v>
      </c>
      <c r="R9" s="261"/>
      <c r="S9" s="246"/>
      <c r="T9" s="246"/>
      <c r="U9" s="266"/>
      <c r="V9" s="246"/>
      <c r="W9" s="134"/>
      <c r="X9" s="10"/>
    </row>
    <row r="10" spans="1:24" s="7" customFormat="1" ht="30.75" customHeight="1">
      <c r="A10" s="129" t="s">
        <v>147</v>
      </c>
      <c r="B10" s="149"/>
      <c r="C10" s="150" t="s">
        <v>94</v>
      </c>
      <c r="E10" s="265">
        <v>0.22500000000000001</v>
      </c>
      <c r="G10" s="139">
        <v>0</v>
      </c>
      <c r="H10" s="139"/>
      <c r="I10" s="139">
        <v>0</v>
      </c>
      <c r="J10" s="139"/>
      <c r="K10" s="139">
        <f t="shared" si="1"/>
        <v>0</v>
      </c>
      <c r="L10" s="139"/>
      <c r="M10" s="139">
        <v>580530816.38297868</v>
      </c>
      <c r="N10" s="139"/>
      <c r="O10" s="139">
        <v>0</v>
      </c>
      <c r="P10" s="139"/>
      <c r="Q10" s="139">
        <f t="shared" si="0"/>
        <v>580530816.38297868</v>
      </c>
      <c r="R10" s="261"/>
      <c r="S10" s="246"/>
      <c r="T10" s="246"/>
      <c r="U10" s="266"/>
      <c r="V10" s="246"/>
      <c r="W10" s="134"/>
      <c r="X10" s="10"/>
    </row>
    <row r="11" spans="1:24" s="7" customFormat="1" ht="30.75" customHeight="1">
      <c r="A11" s="129" t="s">
        <v>148</v>
      </c>
      <c r="B11" s="149"/>
      <c r="C11" s="150" t="s">
        <v>94</v>
      </c>
      <c r="E11" s="265">
        <v>0.22500000000000001</v>
      </c>
      <c r="G11" s="139">
        <v>0</v>
      </c>
      <c r="H11" s="139"/>
      <c r="I11" s="139">
        <v>0</v>
      </c>
      <c r="J11" s="139"/>
      <c r="K11" s="139">
        <f t="shared" si="1"/>
        <v>0</v>
      </c>
      <c r="L11" s="139"/>
      <c r="M11" s="139">
        <v>616438350.95744681</v>
      </c>
      <c r="N11" s="139"/>
      <c r="O11" s="139">
        <v>0</v>
      </c>
      <c r="P11" s="139"/>
      <c r="Q11" s="139">
        <f t="shared" si="0"/>
        <v>616438350.95744681</v>
      </c>
      <c r="R11" s="261"/>
      <c r="S11" s="246"/>
      <c r="T11" s="246"/>
      <c r="U11" s="266"/>
      <c r="V11" s="246"/>
      <c r="W11" s="134"/>
      <c r="X11" s="10"/>
    </row>
    <row r="12" spans="1:24" s="7" customFormat="1" ht="30.75" customHeight="1">
      <c r="A12" s="129" t="s">
        <v>149</v>
      </c>
      <c r="B12" s="149"/>
      <c r="C12" s="150" t="s">
        <v>94</v>
      </c>
      <c r="E12" s="265">
        <v>0.22500000000000001</v>
      </c>
      <c r="G12" s="139">
        <v>0</v>
      </c>
      <c r="H12" s="139"/>
      <c r="I12" s="139">
        <v>0</v>
      </c>
      <c r="J12" s="139"/>
      <c r="K12" s="139">
        <f t="shared" si="1"/>
        <v>0</v>
      </c>
      <c r="L12" s="139"/>
      <c r="M12" s="139">
        <v>1758698632.3404255</v>
      </c>
      <c r="N12" s="139"/>
      <c r="O12" s="139">
        <v>0</v>
      </c>
      <c r="P12" s="139"/>
      <c r="Q12" s="139">
        <f t="shared" si="0"/>
        <v>1758698632.3404255</v>
      </c>
      <c r="R12" s="261"/>
      <c r="S12" s="246"/>
      <c r="T12" s="246"/>
      <c r="U12" s="266"/>
      <c r="V12" s="246"/>
      <c r="W12" s="134"/>
      <c r="X12" s="10"/>
    </row>
    <row r="13" spans="1:24" s="7" customFormat="1" ht="30.75" customHeight="1">
      <c r="A13" s="129" t="s">
        <v>150</v>
      </c>
      <c r="B13" s="149"/>
      <c r="C13" s="150" t="s">
        <v>94</v>
      </c>
      <c r="E13" s="265">
        <v>0.22500000000000001</v>
      </c>
      <c r="G13" s="139">
        <v>0</v>
      </c>
      <c r="H13" s="139"/>
      <c r="I13" s="139">
        <v>0</v>
      </c>
      <c r="J13" s="139"/>
      <c r="K13" s="139">
        <f t="shared" si="1"/>
        <v>0</v>
      </c>
      <c r="L13" s="139"/>
      <c r="M13" s="139">
        <v>400684931.80851066</v>
      </c>
      <c r="N13" s="139"/>
      <c r="O13" s="139">
        <v>0</v>
      </c>
      <c r="P13" s="139"/>
      <c r="Q13" s="139">
        <f t="shared" si="0"/>
        <v>400684931.80851066</v>
      </c>
      <c r="R13" s="261"/>
      <c r="S13" s="246"/>
      <c r="T13" s="246"/>
      <c r="U13" s="266"/>
      <c r="V13" s="246"/>
      <c r="W13" s="134"/>
      <c r="X13" s="10"/>
    </row>
    <row r="14" spans="1:24" s="7" customFormat="1" ht="30.75" customHeight="1">
      <c r="A14" s="129" t="s">
        <v>151</v>
      </c>
      <c r="B14" s="149"/>
      <c r="C14" s="150" t="s">
        <v>94</v>
      </c>
      <c r="E14" s="265">
        <v>0.22500000000000001</v>
      </c>
      <c r="G14" s="139">
        <v>0</v>
      </c>
      <c r="H14" s="139"/>
      <c r="I14" s="139">
        <v>0</v>
      </c>
      <c r="J14" s="139"/>
      <c r="K14" s="139">
        <f t="shared" si="1"/>
        <v>0</v>
      </c>
      <c r="L14" s="139"/>
      <c r="M14" s="139">
        <v>172602739.14893618</v>
      </c>
      <c r="N14" s="139"/>
      <c r="O14" s="139">
        <v>0</v>
      </c>
      <c r="P14" s="139"/>
      <c r="Q14" s="139">
        <f t="shared" si="0"/>
        <v>172602739.14893618</v>
      </c>
      <c r="R14" s="261"/>
      <c r="S14" s="246"/>
      <c r="T14" s="246"/>
      <c r="U14" s="266"/>
      <c r="V14" s="246"/>
      <c r="W14" s="134"/>
      <c r="X14" s="10"/>
    </row>
    <row r="15" spans="1:24" s="7" customFormat="1" ht="30.75" customHeight="1">
      <c r="A15" s="129" t="s">
        <v>152</v>
      </c>
      <c r="B15" s="149"/>
      <c r="C15" s="150" t="s">
        <v>94</v>
      </c>
      <c r="E15" s="265">
        <v>0.22500000000000001</v>
      </c>
      <c r="G15" s="139">
        <v>0</v>
      </c>
      <c r="H15" s="139"/>
      <c r="I15" s="139">
        <v>0</v>
      </c>
      <c r="J15" s="139"/>
      <c r="K15" s="139">
        <f t="shared" si="1"/>
        <v>0</v>
      </c>
      <c r="L15" s="139"/>
      <c r="M15" s="139">
        <v>549315922.02127659</v>
      </c>
      <c r="N15" s="139"/>
      <c r="O15" s="139">
        <v>0</v>
      </c>
      <c r="P15" s="139"/>
      <c r="Q15" s="139">
        <f t="shared" si="0"/>
        <v>549315922.02127659</v>
      </c>
      <c r="R15" s="261"/>
      <c r="S15" s="246"/>
      <c r="T15" s="246"/>
      <c r="U15" s="266"/>
      <c r="V15" s="246"/>
      <c r="W15" s="134"/>
      <c r="X15" s="10"/>
    </row>
    <row r="16" spans="1:24" s="7" customFormat="1" ht="30.75" customHeight="1">
      <c r="A16" s="129" t="s">
        <v>153</v>
      </c>
      <c r="B16" s="149"/>
      <c r="C16" s="150" t="s">
        <v>94</v>
      </c>
      <c r="E16" s="265">
        <v>0.22500000000000001</v>
      </c>
      <c r="G16" s="139">
        <v>0</v>
      </c>
      <c r="H16" s="139"/>
      <c r="I16" s="139">
        <v>0</v>
      </c>
      <c r="J16" s="139"/>
      <c r="K16" s="139">
        <f t="shared" si="1"/>
        <v>0</v>
      </c>
      <c r="L16" s="139"/>
      <c r="M16" s="139">
        <v>287446830.31914896</v>
      </c>
      <c r="N16" s="139"/>
      <c r="O16" s="139">
        <v>0</v>
      </c>
      <c r="P16" s="139"/>
      <c r="Q16" s="139">
        <f t="shared" si="0"/>
        <v>287446830.31914896</v>
      </c>
      <c r="R16" s="261"/>
      <c r="S16" s="246"/>
      <c r="T16" s="246"/>
      <c r="U16" s="266"/>
      <c r="V16" s="246"/>
      <c r="W16" s="134"/>
      <c r="X16" s="10"/>
    </row>
    <row r="17" spans="1:26" s="7" customFormat="1" ht="30.75" customHeight="1">
      <c r="A17" s="129" t="s">
        <v>154</v>
      </c>
      <c r="B17" s="149"/>
      <c r="C17" s="150" t="s">
        <v>94</v>
      </c>
      <c r="E17" s="265">
        <v>0.22500000000000001</v>
      </c>
      <c r="G17" s="139">
        <v>0</v>
      </c>
      <c r="H17" s="139"/>
      <c r="I17" s="139">
        <v>0</v>
      </c>
      <c r="J17" s="139"/>
      <c r="K17" s="139">
        <f t="shared" si="1"/>
        <v>0</v>
      </c>
      <c r="L17" s="139"/>
      <c r="M17" s="139">
        <v>305874248.4375</v>
      </c>
      <c r="N17" s="139"/>
      <c r="O17" s="139">
        <v>0</v>
      </c>
      <c r="P17" s="139"/>
      <c r="Q17" s="139">
        <f>M17+O17</f>
        <v>305874248.4375</v>
      </c>
      <c r="R17" s="139"/>
      <c r="S17" s="246"/>
      <c r="T17" s="246"/>
      <c r="U17" s="266"/>
      <c r="V17" s="246"/>
      <c r="W17" s="134"/>
      <c r="X17" s="134"/>
    </row>
    <row r="18" spans="1:26" s="7" customFormat="1" ht="30.75" customHeight="1">
      <c r="A18" s="129" t="s">
        <v>168</v>
      </c>
      <c r="B18" s="149"/>
      <c r="C18" s="150" t="s">
        <v>94</v>
      </c>
      <c r="E18" s="265">
        <v>0.22500000000000001</v>
      </c>
      <c r="G18" s="139">
        <v>0</v>
      </c>
      <c r="H18" s="139"/>
      <c r="I18" s="139">
        <v>0</v>
      </c>
      <c r="J18" s="139"/>
      <c r="K18" s="139">
        <f t="shared" si="1"/>
        <v>0</v>
      </c>
      <c r="L18" s="139"/>
      <c r="M18" s="139">
        <v>12295804930.961538</v>
      </c>
      <c r="N18" s="139"/>
      <c r="O18" s="139">
        <v>0</v>
      </c>
      <c r="P18" s="139"/>
      <c r="Q18" s="139">
        <f t="shared" ref="Q18:Q65" si="2">M18+O18</f>
        <v>12295804930.961538</v>
      </c>
      <c r="R18" s="139"/>
      <c r="S18" s="246"/>
      <c r="T18" s="246"/>
      <c r="U18" s="266"/>
      <c r="V18" s="246"/>
      <c r="W18" s="134"/>
      <c r="X18" s="134"/>
    </row>
    <row r="19" spans="1:26" s="7" customFormat="1" ht="30.75" customHeight="1">
      <c r="A19" s="129" t="s">
        <v>216</v>
      </c>
      <c r="B19" s="149"/>
      <c r="C19" s="150" t="s">
        <v>94</v>
      </c>
      <c r="E19" s="265">
        <v>0.22500000000000001</v>
      </c>
      <c r="G19" s="139">
        <v>853235133.75</v>
      </c>
      <c r="H19" s="139"/>
      <c r="I19" s="139">
        <v>0</v>
      </c>
      <c r="J19" s="139"/>
      <c r="K19" s="139">
        <f>G19+I19</f>
        <v>853235133.75</v>
      </c>
      <c r="L19" s="139"/>
      <c r="M19" s="139">
        <v>9970685138.9423084</v>
      </c>
      <c r="N19" s="139"/>
      <c r="O19" s="139">
        <v>0</v>
      </c>
      <c r="P19" s="139"/>
      <c r="Q19" s="139">
        <f t="shared" si="2"/>
        <v>9970685138.9423084</v>
      </c>
      <c r="R19" s="139"/>
      <c r="S19" s="246"/>
      <c r="T19" s="246"/>
      <c r="U19" s="266"/>
      <c r="V19" s="246"/>
      <c r="W19" s="134"/>
      <c r="X19" s="134"/>
    </row>
    <row r="20" spans="1:26" s="7" customFormat="1" ht="30.75" customHeight="1">
      <c r="A20" s="129" t="s">
        <v>231</v>
      </c>
      <c r="B20" s="149"/>
      <c r="C20" s="150" t="s">
        <v>94</v>
      </c>
      <c r="E20" s="265">
        <v>0.22500000000000001</v>
      </c>
      <c r="G20" s="139">
        <v>416095894.03846157</v>
      </c>
      <c r="H20" s="139"/>
      <c r="I20" s="139">
        <v>0</v>
      </c>
      <c r="J20" s="139"/>
      <c r="K20" s="139">
        <f t="shared" si="1"/>
        <v>416095894.03846157</v>
      </c>
      <c r="L20" s="139"/>
      <c r="M20" s="139">
        <v>739726027.78846157</v>
      </c>
      <c r="N20" s="139"/>
      <c r="O20" s="139">
        <v>0</v>
      </c>
      <c r="P20" s="139"/>
      <c r="Q20" s="139">
        <f t="shared" si="2"/>
        <v>739726027.78846157</v>
      </c>
      <c r="R20" s="139"/>
      <c r="S20" s="246"/>
      <c r="T20" s="246"/>
      <c r="U20" s="266"/>
      <c r="V20" s="246"/>
      <c r="W20" s="134"/>
      <c r="X20" s="134"/>
    </row>
    <row r="21" spans="1:26" s="7" customFormat="1" ht="30.75" customHeight="1">
      <c r="A21" s="129" t="s">
        <v>232</v>
      </c>
      <c r="B21" s="149"/>
      <c r="C21" s="150" t="s">
        <v>94</v>
      </c>
      <c r="E21" s="265">
        <v>0.22500000000000001</v>
      </c>
      <c r="G21" s="139">
        <v>640671166.73076928</v>
      </c>
      <c r="H21" s="139"/>
      <c r="I21" s="139">
        <v>0</v>
      </c>
      <c r="J21" s="139"/>
      <c r="K21" s="139">
        <f t="shared" si="1"/>
        <v>640671166.73076928</v>
      </c>
      <c r="L21" s="139"/>
      <c r="M21" s="139">
        <v>901685342.59615386</v>
      </c>
      <c r="N21" s="139"/>
      <c r="O21" s="139">
        <v>0</v>
      </c>
      <c r="P21" s="139"/>
      <c r="Q21" s="139">
        <f t="shared" si="2"/>
        <v>901685342.59615386</v>
      </c>
      <c r="R21" s="139"/>
      <c r="S21" s="246"/>
      <c r="T21" s="246"/>
      <c r="U21" s="266"/>
      <c r="V21" s="246"/>
      <c r="W21" s="134"/>
      <c r="X21" s="134"/>
    </row>
    <row r="22" spans="1:26" s="7" customFormat="1" ht="30.75" customHeight="1">
      <c r="A22" s="129" t="s">
        <v>233</v>
      </c>
      <c r="B22" s="149"/>
      <c r="C22" s="150" t="s">
        <v>94</v>
      </c>
      <c r="E22" s="265">
        <v>0.22500000000000001</v>
      </c>
      <c r="G22" s="139">
        <v>556172873.65384614</v>
      </c>
      <c r="H22" s="139"/>
      <c r="I22" s="139">
        <v>0</v>
      </c>
      <c r="J22" s="139"/>
      <c r="K22" s="139">
        <f>G22+I22</f>
        <v>556172873.65384614</v>
      </c>
      <c r="L22" s="139"/>
      <c r="M22" s="139">
        <v>636946025.19230771</v>
      </c>
      <c r="N22" s="139"/>
      <c r="O22" s="139">
        <v>-230172</v>
      </c>
      <c r="P22" s="139"/>
      <c r="Q22" s="139">
        <f t="shared" si="2"/>
        <v>636715853.19230771</v>
      </c>
      <c r="R22" s="139"/>
      <c r="S22" s="246"/>
      <c r="T22" s="246"/>
      <c r="U22" s="266"/>
      <c r="V22" s="246"/>
      <c r="W22" s="134"/>
      <c r="X22" s="134"/>
    </row>
    <row r="23" spans="1:26" s="7" customFormat="1" ht="30.75" customHeight="1">
      <c r="A23" s="129" t="s">
        <v>234</v>
      </c>
      <c r="B23" s="149"/>
      <c r="C23" s="150" t="s">
        <v>94</v>
      </c>
      <c r="E23" s="265">
        <v>0.22500000000000001</v>
      </c>
      <c r="G23" s="139">
        <v>197260274.42307693</v>
      </c>
      <c r="H23" s="139"/>
      <c r="I23" s="139">
        <v>-144172</v>
      </c>
      <c r="J23" s="139"/>
      <c r="K23" s="139">
        <f>G23+I23</f>
        <v>197116102.42307693</v>
      </c>
      <c r="L23" s="139"/>
      <c r="M23" s="139">
        <v>203424658.26923078</v>
      </c>
      <c r="N23" s="139"/>
      <c r="O23" s="139">
        <v>-288343</v>
      </c>
      <c r="P23" s="139"/>
      <c r="Q23" s="139">
        <f t="shared" si="2"/>
        <v>203136315.26923078</v>
      </c>
      <c r="R23" s="139"/>
      <c r="S23" s="246"/>
      <c r="T23" s="246"/>
      <c r="U23" s="266"/>
      <c r="V23" s="246"/>
      <c r="W23" s="134"/>
      <c r="X23" s="134"/>
    </row>
    <row r="24" spans="1:26" s="7" customFormat="1" ht="30.75" customHeight="1">
      <c r="A24" s="129" t="s">
        <v>255</v>
      </c>
      <c r="B24" s="149"/>
      <c r="C24" s="150" t="s">
        <v>94</v>
      </c>
      <c r="E24" s="265">
        <v>0.22500000000000001</v>
      </c>
      <c r="G24" s="139">
        <v>1471265750.7692308</v>
      </c>
      <c r="H24" s="139"/>
      <c r="I24" s="139">
        <v>-2418656</v>
      </c>
      <c r="J24" s="139"/>
      <c r="K24" s="139">
        <f t="shared" ref="K24:K25" si="3">G24+I24</f>
        <v>1468847094.7692308</v>
      </c>
      <c r="L24" s="139"/>
      <c r="M24" s="139">
        <v>1471265750.7692308</v>
      </c>
      <c r="N24" s="139"/>
      <c r="O24" s="139">
        <v>-2418656</v>
      </c>
      <c r="P24" s="139"/>
      <c r="Q24" s="139">
        <f t="shared" si="2"/>
        <v>1468847094.7692308</v>
      </c>
      <c r="R24" s="139"/>
      <c r="S24" s="246"/>
      <c r="T24" s="246"/>
      <c r="U24" s="266"/>
      <c r="V24" s="246"/>
      <c r="W24" s="134"/>
      <c r="X24" s="134"/>
    </row>
    <row r="25" spans="1:26" s="7" customFormat="1" ht="30.75" customHeight="1">
      <c r="A25" s="129" t="s">
        <v>256</v>
      </c>
      <c r="B25" s="149"/>
      <c r="C25" s="150" t="s">
        <v>94</v>
      </c>
      <c r="E25" s="265">
        <v>0.22500000000000001</v>
      </c>
      <c r="G25" s="139">
        <v>492349305.28846157</v>
      </c>
      <c r="H25" s="139"/>
      <c r="I25" s="139">
        <v>-2019159</v>
      </c>
      <c r="J25" s="139"/>
      <c r="K25" s="139">
        <f t="shared" si="3"/>
        <v>490330146.28846157</v>
      </c>
      <c r="L25" s="139"/>
      <c r="M25" s="139">
        <v>492349305.28846157</v>
      </c>
      <c r="N25" s="139"/>
      <c r="O25" s="139">
        <v>-2019159</v>
      </c>
      <c r="P25" s="139"/>
      <c r="Q25" s="139">
        <f t="shared" si="2"/>
        <v>490330146.28846157</v>
      </c>
      <c r="R25" s="139"/>
      <c r="S25" s="246"/>
      <c r="T25" s="246"/>
      <c r="U25" s="266"/>
      <c r="V25" s="246"/>
      <c r="W25" s="134"/>
      <c r="X25" s="134"/>
    </row>
    <row r="26" spans="1:26" s="7" customFormat="1" ht="30.75" customHeight="1">
      <c r="A26" s="129" t="s">
        <v>112</v>
      </c>
      <c r="B26" s="149"/>
      <c r="C26" s="150" t="s">
        <v>94</v>
      </c>
      <c r="E26" s="211">
        <v>0.05</v>
      </c>
      <c r="G26" s="139">
        <v>719763395.34615326</v>
      </c>
      <c r="H26" s="139"/>
      <c r="I26" s="139">
        <v>0</v>
      </c>
      <c r="J26" s="139"/>
      <c r="K26" s="139">
        <f t="shared" si="1"/>
        <v>719763395.34615326</v>
      </c>
      <c r="L26" s="139"/>
      <c r="M26" s="151">
        <v>4413060679.6484299</v>
      </c>
      <c r="N26" s="139"/>
      <c r="O26" s="139">
        <v>0</v>
      </c>
      <c r="P26" s="139"/>
      <c r="Q26" s="139">
        <f t="shared" si="2"/>
        <v>4413060679.6484299</v>
      </c>
      <c r="R26" s="139"/>
      <c r="S26" s="246"/>
      <c r="T26" s="246"/>
      <c r="U26" s="266"/>
      <c r="V26" s="246"/>
      <c r="W26" s="151"/>
      <c r="X26" s="134"/>
      <c r="Y26" s="254"/>
      <c r="Z26" s="151"/>
    </row>
    <row r="27" spans="1:26" s="7" customFormat="1" ht="30.75" customHeight="1">
      <c r="A27" s="129" t="s">
        <v>170</v>
      </c>
      <c r="B27" s="149"/>
      <c r="C27" s="150" t="s">
        <v>94</v>
      </c>
      <c r="E27" s="265">
        <v>0.22500000000000001</v>
      </c>
      <c r="G27" s="139">
        <v>0</v>
      </c>
      <c r="H27" s="139"/>
      <c r="I27" s="139">
        <v>0</v>
      </c>
      <c r="J27" s="139"/>
      <c r="K27" s="139">
        <f t="shared" si="1"/>
        <v>0</v>
      </c>
      <c r="L27" s="139"/>
      <c r="M27" s="151">
        <v>578219178.39622641</v>
      </c>
      <c r="N27" s="139"/>
      <c r="O27" s="139">
        <v>0</v>
      </c>
      <c r="P27" s="139"/>
      <c r="Q27" s="139">
        <f t="shared" si="2"/>
        <v>578219178.39622641</v>
      </c>
      <c r="R27" s="261"/>
      <c r="S27" s="151"/>
      <c r="T27" s="246"/>
      <c r="U27" s="151"/>
      <c r="V27" s="151"/>
      <c r="W27" s="151"/>
      <c r="X27" s="134"/>
      <c r="Y27" s="254"/>
      <c r="Z27" s="151"/>
    </row>
    <row r="28" spans="1:26" s="7" customFormat="1" ht="30.75" customHeight="1">
      <c r="A28" s="129" t="s">
        <v>171</v>
      </c>
      <c r="B28" s="149"/>
      <c r="C28" s="150" t="s">
        <v>94</v>
      </c>
      <c r="E28" s="265">
        <v>0.22500000000000001</v>
      </c>
      <c r="G28" s="139">
        <v>0</v>
      </c>
      <c r="H28" s="139"/>
      <c r="I28" s="139">
        <v>0</v>
      </c>
      <c r="J28" s="139"/>
      <c r="K28" s="139">
        <f>G28+I28</f>
        <v>0</v>
      </c>
      <c r="L28" s="139"/>
      <c r="M28" s="151">
        <v>1042846032.735849</v>
      </c>
      <c r="N28" s="139"/>
      <c r="O28" s="139">
        <v>0</v>
      </c>
      <c r="P28" s="139"/>
      <c r="Q28" s="139">
        <f t="shared" si="2"/>
        <v>1042846032.735849</v>
      </c>
      <c r="R28" s="375"/>
      <c r="S28" s="376"/>
      <c r="T28" s="246"/>
      <c r="U28" s="254"/>
      <c r="V28" s="151"/>
      <c r="W28" s="151"/>
      <c r="X28" s="134"/>
      <c r="Y28" s="254"/>
      <c r="Z28" s="151"/>
    </row>
    <row r="29" spans="1:26" s="7" customFormat="1" ht="30.75" customHeight="1">
      <c r="A29" s="129" t="s">
        <v>199</v>
      </c>
      <c r="B29" s="149"/>
      <c r="C29" s="150" t="s">
        <v>94</v>
      </c>
      <c r="E29" s="265">
        <v>0.22500000000000001</v>
      </c>
      <c r="G29" s="139">
        <v>0</v>
      </c>
      <c r="H29" s="139"/>
      <c r="I29" s="139">
        <v>0</v>
      </c>
      <c r="J29" s="139"/>
      <c r="K29" s="139">
        <f t="shared" si="1"/>
        <v>0</v>
      </c>
      <c r="L29" s="139"/>
      <c r="M29" s="151">
        <v>2825529660</v>
      </c>
      <c r="N29" s="139"/>
      <c r="O29" s="139">
        <v>0</v>
      </c>
      <c r="P29" s="139"/>
      <c r="Q29" s="139">
        <f>M29+O29</f>
        <v>2825529660</v>
      </c>
      <c r="R29" s="377"/>
      <c r="S29" s="376"/>
      <c r="T29" s="246"/>
      <c r="U29" s="246"/>
      <c r="V29" s="151"/>
      <c r="W29" s="151"/>
      <c r="X29" s="134"/>
      <c r="Y29" s="254"/>
      <c r="Z29" s="151"/>
    </row>
    <row r="30" spans="1:26" s="7" customFormat="1" ht="30.75" customHeight="1">
      <c r="A30" s="129" t="s">
        <v>203</v>
      </c>
      <c r="B30" s="149"/>
      <c r="C30" s="150" t="s">
        <v>94</v>
      </c>
      <c r="E30" s="265">
        <v>0.22500000000000001</v>
      </c>
      <c r="G30" s="139">
        <v>37542951.509433962</v>
      </c>
      <c r="H30" s="139"/>
      <c r="I30" s="139">
        <v>0</v>
      </c>
      <c r="J30" s="139"/>
      <c r="K30" s="139">
        <f>G30+I30</f>
        <v>37542951.509433962</v>
      </c>
      <c r="L30" s="139"/>
      <c r="M30" s="151">
        <v>1214156714.4339623</v>
      </c>
      <c r="N30" s="139"/>
      <c r="O30" s="139">
        <v>0</v>
      </c>
      <c r="P30" s="139"/>
      <c r="Q30" s="139">
        <f t="shared" ref="Q30:Q36" si="4">M30+O30</f>
        <v>1214156714.4339623</v>
      </c>
      <c r="S30" s="151"/>
      <c r="T30" s="246"/>
      <c r="U30" s="246"/>
      <c r="V30" s="151"/>
      <c r="W30" s="151"/>
      <c r="X30" s="134"/>
      <c r="Y30" s="254"/>
      <c r="Z30" s="151"/>
    </row>
    <row r="31" spans="1:26" s="7" customFormat="1" ht="30.75" customHeight="1">
      <c r="A31" s="129" t="s">
        <v>204</v>
      </c>
      <c r="B31" s="149"/>
      <c r="C31" s="150" t="s">
        <v>94</v>
      </c>
      <c r="E31" s="265">
        <v>0.22500000000000001</v>
      </c>
      <c r="G31" s="139">
        <v>0</v>
      </c>
      <c r="H31" s="139"/>
      <c r="I31" s="139">
        <v>0</v>
      </c>
      <c r="J31" s="139"/>
      <c r="K31" s="139">
        <f t="shared" si="1"/>
        <v>0</v>
      </c>
      <c r="L31" s="139"/>
      <c r="M31" s="151">
        <v>487425949.81132078</v>
      </c>
      <c r="N31" s="139"/>
      <c r="O31" s="139">
        <v>0</v>
      </c>
      <c r="P31" s="139"/>
      <c r="Q31" s="139">
        <f t="shared" si="4"/>
        <v>487425949.81132078</v>
      </c>
      <c r="S31" s="151"/>
      <c r="T31" s="246"/>
      <c r="U31" s="246"/>
      <c r="V31" s="151"/>
      <c r="W31" s="151"/>
      <c r="X31" s="134"/>
      <c r="Y31" s="254"/>
      <c r="Z31" s="151"/>
    </row>
    <row r="32" spans="1:26" s="7" customFormat="1" ht="30.75" customHeight="1">
      <c r="A32" s="129" t="s">
        <v>218</v>
      </c>
      <c r="B32" s="149"/>
      <c r="C32" s="150" t="s">
        <v>94</v>
      </c>
      <c r="E32" s="265">
        <v>0.22500000000000001</v>
      </c>
      <c r="G32" s="139">
        <v>2760480000</v>
      </c>
      <c r="H32" s="139"/>
      <c r="I32" s="139">
        <v>-367491</v>
      </c>
      <c r="J32" s="139"/>
      <c r="K32" s="139">
        <f t="shared" si="1"/>
        <v>2760112509</v>
      </c>
      <c r="L32" s="139"/>
      <c r="M32" s="151">
        <v>4917105000</v>
      </c>
      <c r="N32" s="139"/>
      <c r="O32" s="139">
        <v>-9554779</v>
      </c>
      <c r="P32" s="139"/>
      <c r="Q32" s="139">
        <f t="shared" si="4"/>
        <v>4907550221</v>
      </c>
      <c r="S32" s="151"/>
      <c r="T32" s="246"/>
      <c r="U32" s="246"/>
      <c r="V32" s="151"/>
      <c r="W32" s="151"/>
      <c r="X32" s="134"/>
      <c r="Y32" s="254"/>
      <c r="Z32" s="151"/>
    </row>
    <row r="33" spans="1:26" s="7" customFormat="1" ht="30.75" customHeight="1">
      <c r="A33" s="129" t="s">
        <v>235</v>
      </c>
      <c r="B33" s="149"/>
      <c r="C33" s="150" t="s">
        <v>94</v>
      </c>
      <c r="E33" s="265">
        <v>0.22500000000000001</v>
      </c>
      <c r="G33" s="139">
        <v>1848683835.8490567</v>
      </c>
      <c r="H33" s="139"/>
      <c r="I33" s="139">
        <v>-295116</v>
      </c>
      <c r="J33" s="139"/>
      <c r="K33" s="139">
        <f t="shared" si="1"/>
        <v>1848388719.8490567</v>
      </c>
      <c r="L33" s="139"/>
      <c r="M33" s="151">
        <v>3235196720.3773584</v>
      </c>
      <c r="N33" s="139"/>
      <c r="O33" s="139">
        <v>-7377896</v>
      </c>
      <c r="P33" s="139"/>
      <c r="Q33" s="139">
        <f t="shared" si="4"/>
        <v>3227818824.3773584</v>
      </c>
      <c r="S33" s="151"/>
      <c r="T33" s="246"/>
      <c r="U33" s="246"/>
      <c r="V33" s="151"/>
      <c r="W33" s="151"/>
      <c r="X33" s="134"/>
      <c r="Y33" s="254"/>
      <c r="Z33" s="151"/>
    </row>
    <row r="34" spans="1:26" s="7" customFormat="1" ht="30.75" customHeight="1">
      <c r="A34" s="129" t="s">
        <v>236</v>
      </c>
      <c r="B34" s="149"/>
      <c r="C34" s="150" t="s">
        <v>94</v>
      </c>
      <c r="E34" s="265">
        <v>0.22500000000000001</v>
      </c>
      <c r="G34" s="139">
        <v>493150684.24528301</v>
      </c>
      <c r="H34" s="139"/>
      <c r="I34" s="139">
        <v>-117832</v>
      </c>
      <c r="J34" s="139"/>
      <c r="K34" s="139">
        <f t="shared" si="1"/>
        <v>493032852.24528301</v>
      </c>
      <c r="L34" s="139"/>
      <c r="M34" s="151">
        <v>816780822.4528302</v>
      </c>
      <c r="N34" s="139"/>
      <c r="O34" s="139">
        <v>-2592285</v>
      </c>
      <c r="P34" s="139"/>
      <c r="Q34" s="139">
        <f t="shared" si="4"/>
        <v>814188537.4528302</v>
      </c>
      <c r="S34" s="151"/>
      <c r="T34" s="246"/>
      <c r="U34" s="246"/>
      <c r="V34" s="151"/>
      <c r="W34" s="151"/>
      <c r="X34" s="134"/>
      <c r="Y34" s="254"/>
      <c r="Z34" s="151"/>
    </row>
    <row r="35" spans="1:26" s="7" customFormat="1" ht="30.75" customHeight="1">
      <c r="A35" s="129" t="s">
        <v>257</v>
      </c>
      <c r="B35" s="149"/>
      <c r="C35" s="150" t="s">
        <v>94</v>
      </c>
      <c r="E35" s="265">
        <v>0.22500000000000001</v>
      </c>
      <c r="G35" s="139">
        <v>264289321.80000001</v>
      </c>
      <c r="H35" s="139"/>
      <c r="I35" s="139">
        <v>-1799110</v>
      </c>
      <c r="J35" s="139"/>
      <c r="K35" s="139">
        <f t="shared" si="1"/>
        <v>262490211.80000001</v>
      </c>
      <c r="L35" s="139"/>
      <c r="M35" s="151">
        <v>264289321.80000001</v>
      </c>
      <c r="N35" s="139"/>
      <c r="O35" s="139">
        <v>-1799110</v>
      </c>
      <c r="P35" s="139"/>
      <c r="Q35" s="139">
        <f t="shared" si="4"/>
        <v>262490211.80000001</v>
      </c>
      <c r="S35" s="151"/>
      <c r="T35" s="246"/>
      <c r="U35" s="246"/>
      <c r="V35" s="151"/>
      <c r="W35" s="151"/>
      <c r="X35" s="134"/>
      <c r="Y35" s="254"/>
      <c r="Z35" s="151"/>
    </row>
    <row r="36" spans="1:26" s="7" customFormat="1" ht="30.75" customHeight="1">
      <c r="A36" s="129" t="s">
        <v>258</v>
      </c>
      <c r="B36" s="149"/>
      <c r="C36" s="150" t="s">
        <v>94</v>
      </c>
      <c r="E36" s="265">
        <v>0.22500000000000001</v>
      </c>
      <c r="G36" s="139">
        <v>221917806</v>
      </c>
      <c r="H36" s="139"/>
      <c r="I36" s="139">
        <v>-1677383</v>
      </c>
      <c r="J36" s="139"/>
      <c r="K36" s="139">
        <f t="shared" si="1"/>
        <v>220240423</v>
      </c>
      <c r="L36" s="139"/>
      <c r="M36" s="151">
        <v>221917806</v>
      </c>
      <c r="N36" s="139"/>
      <c r="O36" s="139">
        <v>-1677383</v>
      </c>
      <c r="P36" s="139"/>
      <c r="Q36" s="139">
        <f t="shared" si="4"/>
        <v>220240423</v>
      </c>
      <c r="S36" s="151"/>
      <c r="T36" s="246"/>
      <c r="U36" s="246"/>
      <c r="V36" s="151"/>
      <c r="W36" s="151"/>
      <c r="X36" s="134"/>
      <c r="Y36" s="254"/>
      <c r="Z36" s="151"/>
    </row>
    <row r="37" spans="1:26" s="7" customFormat="1" ht="30.75" customHeight="1">
      <c r="A37" s="129" t="s">
        <v>172</v>
      </c>
      <c r="B37" s="149"/>
      <c r="C37" s="150" t="s">
        <v>94</v>
      </c>
      <c r="E37" s="265">
        <v>0.22500000000000001</v>
      </c>
      <c r="G37" s="139">
        <v>0</v>
      </c>
      <c r="H37" s="139"/>
      <c r="I37" s="139">
        <v>0</v>
      </c>
      <c r="J37" s="139"/>
      <c r="K37" s="139">
        <f t="shared" si="1"/>
        <v>0</v>
      </c>
      <c r="L37" s="139"/>
      <c r="M37" s="151">
        <v>2147054794.2</v>
      </c>
      <c r="N37" s="139"/>
      <c r="O37" s="139">
        <v>0</v>
      </c>
      <c r="P37" s="139"/>
      <c r="Q37" s="139">
        <f t="shared" si="2"/>
        <v>2147054794.2</v>
      </c>
      <c r="S37" s="151"/>
      <c r="T37" s="246"/>
      <c r="U37" s="246"/>
      <c r="V37" s="151"/>
      <c r="W37" s="151"/>
      <c r="X37" s="134"/>
      <c r="Y37" s="254"/>
      <c r="Z37" s="151"/>
    </row>
    <row r="38" spans="1:26" s="7" customFormat="1" ht="30.75" customHeight="1">
      <c r="A38" s="129" t="s">
        <v>173</v>
      </c>
      <c r="B38" s="149"/>
      <c r="C38" s="150" t="s">
        <v>94</v>
      </c>
      <c r="E38" s="265">
        <v>0.22500000000000001</v>
      </c>
      <c r="G38" s="139">
        <v>0</v>
      </c>
      <c r="H38" s="139"/>
      <c r="I38" s="139">
        <v>0</v>
      </c>
      <c r="J38" s="139"/>
      <c r="K38" s="139">
        <f t="shared" si="1"/>
        <v>0</v>
      </c>
      <c r="L38" s="139"/>
      <c r="M38" s="151">
        <v>343403012.69999999</v>
      </c>
      <c r="N38" s="139"/>
      <c r="O38" s="139">
        <v>0</v>
      </c>
      <c r="P38" s="139"/>
      <c r="Q38" s="139">
        <f t="shared" si="2"/>
        <v>343403012.69999999</v>
      </c>
      <c r="S38" s="151"/>
      <c r="T38" s="246"/>
      <c r="U38" s="246"/>
      <c r="V38" s="151"/>
      <c r="W38" s="151"/>
      <c r="X38" s="134"/>
      <c r="Y38" s="254"/>
      <c r="Z38" s="151"/>
    </row>
    <row r="39" spans="1:26" s="7" customFormat="1" ht="30.75" customHeight="1">
      <c r="A39" s="129" t="s">
        <v>174</v>
      </c>
      <c r="B39" s="149"/>
      <c r="C39" s="150" t="s">
        <v>94</v>
      </c>
      <c r="E39" s="265">
        <v>0.22500000000000001</v>
      </c>
      <c r="G39" s="139">
        <v>0</v>
      </c>
      <c r="H39" s="139"/>
      <c r="I39" s="139">
        <v>0</v>
      </c>
      <c r="J39" s="139"/>
      <c r="K39" s="139">
        <f t="shared" si="1"/>
        <v>0</v>
      </c>
      <c r="L39" s="139"/>
      <c r="M39" s="151">
        <v>521852053.5</v>
      </c>
      <c r="N39" s="139"/>
      <c r="O39" s="139">
        <v>0</v>
      </c>
      <c r="P39" s="139"/>
      <c r="Q39" s="139">
        <f t="shared" si="2"/>
        <v>521852053.5</v>
      </c>
      <c r="S39" s="151"/>
      <c r="T39" s="246"/>
      <c r="U39" s="246"/>
      <c r="V39" s="151"/>
      <c r="W39" s="151"/>
      <c r="X39" s="134"/>
      <c r="Y39" s="254"/>
      <c r="Z39" s="151"/>
    </row>
    <row r="40" spans="1:26" s="7" customFormat="1" ht="30.75" customHeight="1">
      <c r="A40" s="129" t="s">
        <v>175</v>
      </c>
      <c r="B40" s="149"/>
      <c r="C40" s="150" t="s">
        <v>94</v>
      </c>
      <c r="E40" s="265">
        <v>0.22500000000000001</v>
      </c>
      <c r="G40" s="139">
        <v>0</v>
      </c>
      <c r="H40" s="139"/>
      <c r="I40" s="139">
        <v>0</v>
      </c>
      <c r="J40" s="139"/>
      <c r="K40" s="139">
        <f t="shared" si="1"/>
        <v>0</v>
      </c>
      <c r="L40" s="139"/>
      <c r="M40" s="151">
        <v>299619368.10000002</v>
      </c>
      <c r="N40" s="139"/>
      <c r="O40" s="139">
        <v>0</v>
      </c>
      <c r="P40" s="139"/>
      <c r="Q40" s="139">
        <f t="shared" si="2"/>
        <v>299619368.10000002</v>
      </c>
      <c r="S40" s="151"/>
      <c r="T40" s="246"/>
      <c r="U40" s="246"/>
      <c r="V40" s="151"/>
      <c r="W40" s="151"/>
      <c r="X40" s="134"/>
      <c r="Y40" s="254"/>
      <c r="Z40" s="151"/>
    </row>
    <row r="41" spans="1:26" s="7" customFormat="1" ht="30.75" customHeight="1">
      <c r="A41" s="129" t="s">
        <v>176</v>
      </c>
      <c r="B41" s="149"/>
      <c r="C41" s="150" t="s">
        <v>94</v>
      </c>
      <c r="E41" s="265">
        <v>0.22500000000000001</v>
      </c>
      <c r="G41" s="139">
        <v>0</v>
      </c>
      <c r="H41" s="139"/>
      <c r="I41" s="139">
        <v>0</v>
      </c>
      <c r="J41" s="139"/>
      <c r="K41" s="139">
        <f t="shared" si="1"/>
        <v>0</v>
      </c>
      <c r="L41" s="139"/>
      <c r="M41" s="151">
        <v>47455446393.17308</v>
      </c>
      <c r="N41" s="139"/>
      <c r="O41" s="139">
        <v>0</v>
      </c>
      <c r="P41" s="139"/>
      <c r="Q41" s="139">
        <f t="shared" si="2"/>
        <v>47455446393.17308</v>
      </c>
      <c r="S41" s="151"/>
      <c r="T41" s="246"/>
      <c r="U41" s="246"/>
      <c r="V41" s="151"/>
      <c r="W41" s="151"/>
      <c r="X41" s="134"/>
      <c r="Y41" s="254"/>
      <c r="Z41" s="151"/>
    </row>
    <row r="42" spans="1:26" s="7" customFormat="1" ht="30.75" customHeight="1">
      <c r="A42" s="129" t="s">
        <v>126</v>
      </c>
      <c r="B42" s="149"/>
      <c r="C42" s="150" t="s">
        <v>94</v>
      </c>
      <c r="E42" s="265">
        <v>0.22500000000000001</v>
      </c>
      <c r="G42" s="139">
        <v>0</v>
      </c>
      <c r="H42" s="139"/>
      <c r="I42" s="139">
        <v>0</v>
      </c>
      <c r="J42" s="139"/>
      <c r="K42" s="139">
        <f t="shared" si="1"/>
        <v>0</v>
      </c>
      <c r="L42" s="139"/>
      <c r="M42" s="139">
        <v>905523100.96153843</v>
      </c>
      <c r="N42" s="139"/>
      <c r="O42" s="139">
        <v>0</v>
      </c>
      <c r="P42" s="139"/>
      <c r="Q42" s="139">
        <f t="shared" si="2"/>
        <v>905523100.96153843</v>
      </c>
      <c r="S42" s="151"/>
      <c r="T42" s="246"/>
      <c r="U42" s="246"/>
      <c r="V42" s="151"/>
      <c r="W42" s="246"/>
      <c r="X42" s="10"/>
    </row>
    <row r="43" spans="1:26" s="7" customFormat="1" ht="30.75" customHeight="1">
      <c r="A43" s="129" t="s">
        <v>139</v>
      </c>
      <c r="B43" s="149"/>
      <c r="C43" s="150" t="s">
        <v>94</v>
      </c>
      <c r="E43" s="265">
        <v>0.22500000000000001</v>
      </c>
      <c r="G43" s="139">
        <v>0</v>
      </c>
      <c r="H43" s="139"/>
      <c r="I43" s="139">
        <v>0</v>
      </c>
      <c r="J43" s="139"/>
      <c r="K43" s="139">
        <f t="shared" si="1"/>
        <v>0</v>
      </c>
      <c r="L43" s="139"/>
      <c r="M43" s="139">
        <v>321772999.24528301</v>
      </c>
      <c r="N43" s="139"/>
      <c r="O43" s="139">
        <v>0</v>
      </c>
      <c r="P43" s="139"/>
      <c r="Q43" s="139">
        <f t="shared" si="2"/>
        <v>321772999.24528301</v>
      </c>
      <c r="S43" s="151"/>
      <c r="T43" s="246"/>
      <c r="U43" s="246"/>
      <c r="V43" s="151"/>
      <c r="W43" s="246"/>
      <c r="X43" s="10"/>
    </row>
    <row r="44" spans="1:26" s="7" customFormat="1" ht="30.75" customHeight="1">
      <c r="A44" s="129" t="s">
        <v>140</v>
      </c>
      <c r="B44" s="149"/>
      <c r="C44" s="150" t="s">
        <v>94</v>
      </c>
      <c r="E44" s="265">
        <v>0.22500000000000001</v>
      </c>
      <c r="G44" s="139">
        <v>0</v>
      </c>
      <c r="H44" s="139"/>
      <c r="I44" s="139">
        <v>0</v>
      </c>
      <c r="J44" s="139"/>
      <c r="K44" s="139">
        <f t="shared" si="1"/>
        <v>0</v>
      </c>
      <c r="L44" s="139"/>
      <c r="M44" s="139">
        <v>23001319012.021278</v>
      </c>
      <c r="N44" s="139"/>
      <c r="O44" s="139">
        <v>0</v>
      </c>
      <c r="P44" s="139"/>
      <c r="Q44" s="139">
        <f t="shared" si="2"/>
        <v>23001319012.021278</v>
      </c>
      <c r="S44" s="246"/>
      <c r="T44" s="246"/>
      <c r="U44" s="246"/>
      <c r="V44" s="151"/>
      <c r="W44" s="246"/>
      <c r="X44" s="10"/>
    </row>
    <row r="45" spans="1:26" s="7" customFormat="1" ht="30.75" customHeight="1">
      <c r="A45" s="129" t="s">
        <v>141</v>
      </c>
      <c r="B45" s="149"/>
      <c r="C45" s="150" t="s">
        <v>94</v>
      </c>
      <c r="E45" s="265">
        <v>0.22500000000000001</v>
      </c>
      <c r="G45" s="139">
        <v>0</v>
      </c>
      <c r="H45" s="139"/>
      <c r="I45" s="139">
        <v>0</v>
      </c>
      <c r="J45" s="139"/>
      <c r="K45" s="139">
        <f t="shared" si="1"/>
        <v>0</v>
      </c>
      <c r="L45" s="139"/>
      <c r="M45" s="139">
        <v>15141299912.234043</v>
      </c>
      <c r="N45" s="139"/>
      <c r="O45" s="139">
        <v>0</v>
      </c>
      <c r="P45" s="139"/>
      <c r="Q45" s="139">
        <f t="shared" si="2"/>
        <v>15141299912.234043</v>
      </c>
      <c r="S45" s="246"/>
      <c r="T45" s="246"/>
      <c r="U45" s="246"/>
      <c r="V45" s="151"/>
      <c r="W45" s="246"/>
      <c r="X45" s="10"/>
    </row>
    <row r="46" spans="1:26" s="7" customFormat="1" ht="30.75" customHeight="1">
      <c r="A46" s="129" t="s">
        <v>177</v>
      </c>
      <c r="B46" s="149"/>
      <c r="C46" s="150" t="s">
        <v>94</v>
      </c>
      <c r="E46" s="265">
        <v>0.22500000000000001</v>
      </c>
      <c r="G46" s="139">
        <v>0</v>
      </c>
      <c r="H46" s="139"/>
      <c r="I46" s="139">
        <v>0</v>
      </c>
      <c r="J46" s="139"/>
      <c r="K46" s="139">
        <f t="shared" si="1"/>
        <v>0</v>
      </c>
      <c r="L46" s="139"/>
      <c r="M46" s="139">
        <v>2223801368.265306</v>
      </c>
      <c r="N46" s="139"/>
      <c r="O46" s="139">
        <v>0</v>
      </c>
      <c r="P46" s="139"/>
      <c r="Q46" s="139">
        <f t="shared" si="2"/>
        <v>2223801368.265306</v>
      </c>
      <c r="S46" s="246"/>
      <c r="T46" s="246"/>
      <c r="U46" s="246"/>
      <c r="V46" s="151"/>
      <c r="W46" s="246"/>
      <c r="X46" s="10"/>
    </row>
    <row r="47" spans="1:26" s="7" customFormat="1" ht="30.75" customHeight="1">
      <c r="A47" s="129" t="s">
        <v>178</v>
      </c>
      <c r="B47" s="149"/>
      <c r="C47" s="150" t="s">
        <v>94</v>
      </c>
      <c r="E47" s="265">
        <v>0.22500000000000001</v>
      </c>
      <c r="G47" s="139">
        <v>0</v>
      </c>
      <c r="H47" s="139"/>
      <c r="I47" s="139">
        <v>0</v>
      </c>
      <c r="J47" s="139"/>
      <c r="K47" s="139">
        <f t="shared" si="1"/>
        <v>0</v>
      </c>
      <c r="L47" s="139"/>
      <c r="M47" s="139">
        <v>6322112876.0204086</v>
      </c>
      <c r="N47" s="139"/>
      <c r="O47" s="139">
        <v>0</v>
      </c>
      <c r="P47" s="139"/>
      <c r="Q47" s="139">
        <f t="shared" si="2"/>
        <v>6322112876.0204086</v>
      </c>
      <c r="S47" s="246"/>
      <c r="T47" s="246"/>
      <c r="U47" s="246"/>
      <c r="V47" s="151"/>
      <c r="W47" s="246"/>
      <c r="X47" s="10"/>
    </row>
    <row r="48" spans="1:26" s="7" customFormat="1" ht="30.75" customHeight="1">
      <c r="A48" s="129" t="s">
        <v>179</v>
      </c>
      <c r="B48" s="149"/>
      <c r="C48" s="150" t="s">
        <v>94</v>
      </c>
      <c r="E48" s="265">
        <v>0.22500000000000001</v>
      </c>
      <c r="G48" s="139">
        <v>0</v>
      </c>
      <c r="H48" s="139"/>
      <c r="I48" s="139">
        <v>0</v>
      </c>
      <c r="J48" s="139"/>
      <c r="K48" s="139">
        <f t="shared" si="1"/>
        <v>0</v>
      </c>
      <c r="L48" s="139"/>
      <c r="M48" s="139">
        <v>241169176.83673468</v>
      </c>
      <c r="N48" s="139"/>
      <c r="O48" s="139">
        <v>0</v>
      </c>
      <c r="P48" s="139"/>
      <c r="Q48" s="139">
        <f t="shared" si="2"/>
        <v>241169176.83673468</v>
      </c>
      <c r="S48" s="246"/>
      <c r="T48" s="246"/>
      <c r="U48" s="246"/>
      <c r="V48" s="151"/>
      <c r="W48" s="246"/>
      <c r="X48" s="10"/>
    </row>
    <row r="49" spans="1:26" s="7" customFormat="1" ht="30.75" customHeight="1">
      <c r="A49" s="129" t="s">
        <v>180</v>
      </c>
      <c r="B49" s="149"/>
      <c r="C49" s="150" t="s">
        <v>94</v>
      </c>
      <c r="E49" s="265">
        <v>0.22500000000000001</v>
      </c>
      <c r="G49" s="139">
        <v>0</v>
      </c>
      <c r="H49" s="139"/>
      <c r="I49" s="139">
        <v>0</v>
      </c>
      <c r="J49" s="139"/>
      <c r="K49" s="139">
        <f t="shared" si="1"/>
        <v>0</v>
      </c>
      <c r="L49" s="139"/>
      <c r="M49" s="139">
        <v>1747642367.7551022</v>
      </c>
      <c r="N49" s="139"/>
      <c r="O49" s="139">
        <v>0</v>
      </c>
      <c r="P49" s="139"/>
      <c r="Q49" s="139">
        <f t="shared" si="2"/>
        <v>1747642367.7551022</v>
      </c>
      <c r="S49" s="246"/>
      <c r="T49" s="246"/>
      <c r="U49" s="246"/>
      <c r="V49" s="151"/>
      <c r="W49" s="246"/>
      <c r="X49" s="10"/>
    </row>
    <row r="50" spans="1:26" s="7" customFormat="1" ht="30.75" customHeight="1">
      <c r="A50" s="129" t="s">
        <v>191</v>
      </c>
      <c r="B50" s="149"/>
      <c r="C50" s="150" t="s">
        <v>94</v>
      </c>
      <c r="E50" s="265">
        <v>0.22500000000000001</v>
      </c>
      <c r="G50" s="139">
        <v>0</v>
      </c>
      <c r="H50" s="139"/>
      <c r="I50" s="139">
        <v>0</v>
      </c>
      <c r="J50" s="139"/>
      <c r="K50" s="139">
        <f t="shared" si="1"/>
        <v>0</v>
      </c>
      <c r="L50" s="139"/>
      <c r="M50" s="139">
        <v>5085616437.5510206</v>
      </c>
      <c r="N50" s="139"/>
      <c r="O50" s="139">
        <v>0</v>
      </c>
      <c r="P50" s="139"/>
      <c r="Q50" s="139">
        <f t="shared" si="2"/>
        <v>5085616437.5510206</v>
      </c>
      <c r="S50" s="246"/>
      <c r="T50" s="246"/>
      <c r="U50" s="246"/>
      <c r="V50" s="151"/>
      <c r="W50" s="246"/>
      <c r="X50" s="10"/>
    </row>
    <row r="51" spans="1:26" s="7" customFormat="1" ht="30.75" customHeight="1">
      <c r="A51" s="129" t="s">
        <v>97</v>
      </c>
      <c r="B51" s="149"/>
      <c r="C51" s="150" t="s">
        <v>94</v>
      </c>
      <c r="E51" s="211">
        <v>0.05</v>
      </c>
      <c r="G51" s="139">
        <v>967777934.59622669</v>
      </c>
      <c r="H51" s="139"/>
      <c r="I51" s="139">
        <v>0</v>
      </c>
      <c r="J51" s="139"/>
      <c r="K51" s="139">
        <f t="shared" si="1"/>
        <v>967777934.59622669</v>
      </c>
      <c r="L51" s="139"/>
      <c r="M51" s="151">
        <v>13773270844.42868</v>
      </c>
      <c r="N51" s="139"/>
      <c r="O51" s="139">
        <v>0</v>
      </c>
      <c r="P51" s="139"/>
      <c r="Q51" s="139">
        <f t="shared" si="2"/>
        <v>13773270844.42868</v>
      </c>
      <c r="S51" s="246"/>
      <c r="T51" s="246"/>
      <c r="U51" s="246"/>
      <c r="V51" s="246"/>
      <c r="W51" s="134"/>
      <c r="X51" s="134"/>
      <c r="Y51" s="254"/>
      <c r="Z51" s="151"/>
    </row>
    <row r="52" spans="1:26" s="7" customFormat="1" ht="30.75" customHeight="1">
      <c r="A52" s="129" t="s">
        <v>118</v>
      </c>
      <c r="B52" s="149"/>
      <c r="C52" s="150" t="s">
        <v>94</v>
      </c>
      <c r="E52" s="211">
        <v>0.05</v>
      </c>
      <c r="G52" s="139">
        <v>2358</v>
      </c>
      <c r="H52" s="139"/>
      <c r="I52" s="139">
        <v>0</v>
      </c>
      <c r="J52" s="139"/>
      <c r="K52" s="139">
        <f t="shared" si="1"/>
        <v>2358</v>
      </c>
      <c r="L52" s="139"/>
      <c r="M52" s="139">
        <v>42426</v>
      </c>
      <c r="N52" s="139"/>
      <c r="O52" s="139">
        <v>0</v>
      </c>
      <c r="P52" s="139"/>
      <c r="Q52" s="139">
        <f t="shared" si="2"/>
        <v>42426</v>
      </c>
      <c r="S52" s="246"/>
      <c r="T52" s="246"/>
      <c r="U52" s="246"/>
      <c r="V52" s="151"/>
      <c r="W52" s="10"/>
      <c r="X52" s="10"/>
    </row>
    <row r="53" spans="1:26" s="7" customFormat="1" ht="30.75" customHeight="1">
      <c r="A53" s="129" t="s">
        <v>114</v>
      </c>
      <c r="B53" s="149"/>
      <c r="C53" s="150" t="s">
        <v>94</v>
      </c>
      <c r="E53" s="211">
        <v>0.05</v>
      </c>
      <c r="G53" s="139">
        <v>11962</v>
      </c>
      <c r="H53" s="139"/>
      <c r="I53" s="139">
        <v>0</v>
      </c>
      <c r="J53" s="139"/>
      <c r="K53" s="139">
        <f t="shared" si="1"/>
        <v>11962</v>
      </c>
      <c r="L53" s="139"/>
      <c r="M53" s="139">
        <v>75998</v>
      </c>
      <c r="N53" s="139"/>
      <c r="O53" s="139">
        <v>0</v>
      </c>
      <c r="P53" s="139"/>
      <c r="Q53" s="139">
        <f t="shared" si="2"/>
        <v>75998</v>
      </c>
      <c r="R53" s="139"/>
      <c r="S53" s="134"/>
      <c r="T53" s="134"/>
      <c r="U53" s="246"/>
      <c r="V53" s="246"/>
      <c r="W53" s="246"/>
      <c r="X53" s="10"/>
    </row>
    <row r="54" spans="1:26" s="7" customFormat="1" ht="30.75" customHeight="1">
      <c r="A54" s="129" t="s">
        <v>91</v>
      </c>
      <c r="B54" s="149"/>
      <c r="C54" s="150" t="s">
        <v>94</v>
      </c>
      <c r="E54" s="211">
        <v>0.05</v>
      </c>
      <c r="G54" s="139">
        <v>2401209</v>
      </c>
      <c r="H54" s="139"/>
      <c r="I54" s="139">
        <v>0</v>
      </c>
      <c r="J54" s="139"/>
      <c r="K54" s="139">
        <f t="shared" si="1"/>
        <v>2401209</v>
      </c>
      <c r="L54" s="139"/>
      <c r="M54" s="139">
        <v>22979394</v>
      </c>
      <c r="N54" s="139"/>
      <c r="O54" s="139">
        <v>0</v>
      </c>
      <c r="P54" s="139"/>
      <c r="Q54" s="139">
        <f t="shared" si="2"/>
        <v>22979394</v>
      </c>
      <c r="R54" s="139"/>
      <c r="S54" s="10"/>
      <c r="T54" s="246"/>
      <c r="U54" s="246"/>
      <c r="V54" s="246"/>
      <c r="W54" s="10"/>
      <c r="X54" s="10"/>
    </row>
    <row r="55" spans="1:26" s="7" customFormat="1" ht="30.75" customHeight="1">
      <c r="A55" s="129" t="s">
        <v>189</v>
      </c>
      <c r="B55" s="149"/>
      <c r="C55" s="150" t="s">
        <v>94</v>
      </c>
      <c r="E55" s="211">
        <v>0.05</v>
      </c>
      <c r="G55" s="139">
        <v>3099</v>
      </c>
      <c r="H55" s="139"/>
      <c r="I55" s="139">
        <v>0</v>
      </c>
      <c r="J55" s="139"/>
      <c r="K55" s="139">
        <f t="shared" si="1"/>
        <v>3099</v>
      </c>
      <c r="L55" s="139"/>
      <c r="M55" s="139">
        <v>26883</v>
      </c>
      <c r="N55" s="139"/>
      <c r="O55" s="139">
        <v>0</v>
      </c>
      <c r="P55" s="139"/>
      <c r="Q55" s="139">
        <f t="shared" si="2"/>
        <v>26883</v>
      </c>
      <c r="R55" s="139"/>
      <c r="S55" s="10"/>
      <c r="T55" s="10"/>
      <c r="U55" s="10"/>
      <c r="V55" s="134"/>
      <c r="W55" s="10"/>
      <c r="X55" s="10"/>
    </row>
    <row r="56" spans="1:26" s="7" customFormat="1" ht="30.75" customHeight="1">
      <c r="A56" s="129" t="s">
        <v>228</v>
      </c>
      <c r="B56" s="149"/>
      <c r="C56" s="150" t="s">
        <v>94</v>
      </c>
      <c r="E56" s="265">
        <v>0.22500000000000001</v>
      </c>
      <c r="G56" s="139">
        <v>3248630125.9615383</v>
      </c>
      <c r="H56" s="139"/>
      <c r="I56" s="139">
        <v>-924979</v>
      </c>
      <c r="J56" s="139"/>
      <c r="K56" s="139">
        <f t="shared" si="1"/>
        <v>3247705146.9615383</v>
      </c>
      <c r="L56" s="139"/>
      <c r="M56" s="139">
        <v>4086986287.5</v>
      </c>
      <c r="N56" s="139"/>
      <c r="O56" s="139">
        <v>-1107322</v>
      </c>
      <c r="P56" s="139"/>
      <c r="Q56" s="139">
        <f t="shared" si="2"/>
        <v>4085878965.5</v>
      </c>
      <c r="R56" s="139"/>
      <c r="S56" s="266"/>
      <c r="T56" s="284"/>
      <c r="U56" s="10"/>
      <c r="V56" s="10"/>
      <c r="W56" s="10"/>
      <c r="X56" s="10"/>
    </row>
    <row r="57" spans="1:26" s="7" customFormat="1" ht="30.75" customHeight="1">
      <c r="A57" s="129" t="s">
        <v>260</v>
      </c>
      <c r="B57" s="149"/>
      <c r="C57" s="150" t="s">
        <v>94</v>
      </c>
      <c r="E57" s="265">
        <v>0.22500000000000001</v>
      </c>
      <c r="G57" s="139">
        <v>266301363.46153846</v>
      </c>
      <c r="H57" s="139"/>
      <c r="I57" s="139">
        <v>-2608131</v>
      </c>
      <c r="J57" s="139"/>
      <c r="K57" s="139">
        <f t="shared" si="1"/>
        <v>263693232.46153846</v>
      </c>
      <c r="L57" s="139"/>
      <c r="M57" s="139">
        <v>266301363.46153846</v>
      </c>
      <c r="N57" s="139"/>
      <c r="O57" s="139">
        <v>-2608131</v>
      </c>
      <c r="P57" s="139"/>
      <c r="Q57" s="139">
        <f t="shared" si="2"/>
        <v>263693232.46153846</v>
      </c>
      <c r="R57" s="139"/>
      <c r="S57" s="266"/>
      <c r="T57" s="284"/>
      <c r="U57" s="10"/>
      <c r="V57" s="10"/>
      <c r="W57" s="10"/>
      <c r="X57" s="10"/>
    </row>
    <row r="58" spans="1:26" s="7" customFormat="1" ht="30.75" customHeight="1">
      <c r="A58" s="129" t="s">
        <v>259</v>
      </c>
      <c r="B58" s="149"/>
      <c r="C58" s="150" t="s">
        <v>94</v>
      </c>
      <c r="E58" s="265">
        <v>0.22500000000000001</v>
      </c>
      <c r="G58" s="139">
        <v>87560749.90384616</v>
      </c>
      <c r="H58" s="139"/>
      <c r="I58" s="139">
        <v>-1351126</v>
      </c>
      <c r="J58" s="139"/>
      <c r="K58" s="139">
        <f t="shared" si="1"/>
        <v>86209623.90384616</v>
      </c>
      <c r="L58" s="139"/>
      <c r="M58" s="139">
        <v>87560749.90384616</v>
      </c>
      <c r="N58" s="139"/>
      <c r="O58" s="139">
        <v>-1351126</v>
      </c>
      <c r="P58" s="139"/>
      <c r="Q58" s="139">
        <f t="shared" si="2"/>
        <v>86209623.90384616</v>
      </c>
      <c r="R58" s="139"/>
      <c r="S58" s="266"/>
      <c r="T58" s="284"/>
      <c r="U58" s="10"/>
      <c r="V58" s="10"/>
      <c r="W58" s="10"/>
      <c r="X58" s="10"/>
    </row>
    <row r="59" spans="1:26" s="7" customFormat="1" ht="30.75" customHeight="1">
      <c r="A59" s="129" t="s">
        <v>240</v>
      </c>
      <c r="B59" s="149"/>
      <c r="C59" s="150" t="s">
        <v>94</v>
      </c>
      <c r="E59" s="265">
        <v>0.1</v>
      </c>
      <c r="G59" s="139">
        <v>560387681.67307711</v>
      </c>
      <c r="H59" s="139"/>
      <c r="I59" s="139">
        <v>0</v>
      </c>
      <c r="J59" s="139"/>
      <c r="K59" s="139">
        <f t="shared" si="1"/>
        <v>560387681.67307711</v>
      </c>
      <c r="L59" s="139"/>
      <c r="M59" s="139">
        <v>690798640.1346159</v>
      </c>
      <c r="N59" s="139"/>
      <c r="O59" s="139">
        <v>0</v>
      </c>
      <c r="P59" s="139"/>
      <c r="Q59" s="139">
        <f t="shared" si="2"/>
        <v>690798640.1346159</v>
      </c>
      <c r="R59" s="139"/>
      <c r="S59" s="266"/>
      <c r="T59" s="284"/>
      <c r="U59" s="10"/>
      <c r="V59" s="10"/>
      <c r="W59" s="10"/>
      <c r="X59" s="10"/>
    </row>
    <row r="60" spans="1:26" s="7" customFormat="1" ht="30.75" customHeight="1">
      <c r="A60" s="129" t="s">
        <v>122</v>
      </c>
      <c r="B60" s="149"/>
      <c r="C60" s="150" t="s">
        <v>124</v>
      </c>
      <c r="E60" s="211">
        <v>0.18</v>
      </c>
      <c r="G60" s="139">
        <v>8638531268</v>
      </c>
      <c r="H60" s="139"/>
      <c r="I60" s="139">
        <v>0</v>
      </c>
      <c r="J60" s="139"/>
      <c r="K60" s="139">
        <f>G60+I60</f>
        <v>8638531268</v>
      </c>
      <c r="L60" s="139"/>
      <c r="M60" s="139">
        <v>57994743061</v>
      </c>
      <c r="N60" s="139"/>
      <c r="O60" s="139">
        <v>0</v>
      </c>
      <c r="P60" s="139"/>
      <c r="Q60" s="139">
        <f>M60+O60</f>
        <v>57994743061</v>
      </c>
      <c r="R60" s="139"/>
      <c r="S60" s="284"/>
      <c r="T60" s="10"/>
      <c r="U60" s="10"/>
      <c r="V60" s="10"/>
      <c r="W60" s="10"/>
      <c r="X60" s="10"/>
    </row>
    <row r="61" spans="1:26" s="7" customFormat="1" ht="30.75" customHeight="1">
      <c r="A61" s="129" t="s">
        <v>247</v>
      </c>
      <c r="B61" s="149"/>
      <c r="C61" s="150" t="s">
        <v>249</v>
      </c>
      <c r="E61" s="211">
        <v>0.17</v>
      </c>
      <c r="G61" s="139">
        <v>6235225870</v>
      </c>
      <c r="H61" s="139"/>
      <c r="I61" s="139">
        <v>0</v>
      </c>
      <c r="J61" s="139"/>
      <c r="K61" s="139">
        <f>G61+I61</f>
        <v>6235225870</v>
      </c>
      <c r="L61" s="139"/>
      <c r="M61" s="139">
        <v>6235225870</v>
      </c>
      <c r="N61" s="139"/>
      <c r="O61" s="139">
        <v>0</v>
      </c>
      <c r="P61" s="139"/>
      <c r="Q61" s="139">
        <f>M61+O61</f>
        <v>6235225870</v>
      </c>
      <c r="R61" s="139"/>
      <c r="S61" s="10"/>
      <c r="T61" s="10"/>
      <c r="U61" s="10"/>
      <c r="V61" s="10"/>
      <c r="W61" s="10"/>
      <c r="X61" s="10"/>
    </row>
    <row r="62" spans="1:26" s="7" customFormat="1" ht="30.75" customHeight="1">
      <c r="A62" s="129" t="s">
        <v>166</v>
      </c>
      <c r="B62" s="149"/>
      <c r="C62" s="150" t="s">
        <v>167</v>
      </c>
      <c r="E62" s="211">
        <v>0.18</v>
      </c>
      <c r="G62" s="139">
        <v>0</v>
      </c>
      <c r="H62" s="139"/>
      <c r="I62" s="139">
        <v>0</v>
      </c>
      <c r="J62" s="139"/>
      <c r="K62" s="139">
        <f t="shared" si="1"/>
        <v>0</v>
      </c>
      <c r="L62" s="139"/>
      <c r="M62" s="139">
        <v>404041938</v>
      </c>
      <c r="N62" s="139"/>
      <c r="O62" s="139">
        <v>0</v>
      </c>
      <c r="P62" s="139"/>
      <c r="Q62" s="139">
        <f t="shared" si="2"/>
        <v>404041938</v>
      </c>
      <c r="R62" s="139"/>
      <c r="S62" s="10"/>
      <c r="T62" s="10"/>
      <c r="U62" s="10"/>
      <c r="V62" s="10"/>
      <c r="W62" s="10"/>
      <c r="X62" s="10"/>
    </row>
    <row r="63" spans="1:26" s="7" customFormat="1" ht="30.75" customHeight="1">
      <c r="A63" s="129" t="s">
        <v>133</v>
      </c>
      <c r="B63" s="149"/>
      <c r="C63" s="150" t="s">
        <v>135</v>
      </c>
      <c r="E63" s="211">
        <v>0.16</v>
      </c>
      <c r="G63" s="139">
        <v>851743554</v>
      </c>
      <c r="H63" s="139"/>
      <c r="I63" s="139">
        <v>0</v>
      </c>
      <c r="J63" s="139"/>
      <c r="K63" s="139">
        <f t="shared" si="1"/>
        <v>851743554</v>
      </c>
      <c r="L63" s="139"/>
      <c r="M63" s="139">
        <v>32445693272</v>
      </c>
      <c r="N63" s="139"/>
      <c r="O63" s="139">
        <v>0</v>
      </c>
      <c r="P63" s="139"/>
      <c r="Q63" s="139">
        <f t="shared" si="2"/>
        <v>32445693272</v>
      </c>
      <c r="R63" s="139"/>
      <c r="S63" s="10"/>
      <c r="T63" s="10"/>
      <c r="U63" s="10"/>
      <c r="V63" s="10"/>
      <c r="W63" s="10"/>
      <c r="X63" s="10"/>
    </row>
    <row r="64" spans="1:26" s="7" customFormat="1" ht="30.75" customHeight="1">
      <c r="A64" s="129" t="s">
        <v>134</v>
      </c>
      <c r="B64" s="149"/>
      <c r="C64" s="150" t="s">
        <v>137</v>
      </c>
      <c r="E64" s="265">
        <v>0.185</v>
      </c>
      <c r="G64" s="139">
        <v>2759809064</v>
      </c>
      <c r="H64" s="139"/>
      <c r="I64" s="139">
        <v>0</v>
      </c>
      <c r="J64" s="139"/>
      <c r="K64" s="139">
        <f t="shared" si="1"/>
        <v>2759809064</v>
      </c>
      <c r="L64" s="139"/>
      <c r="M64" s="139">
        <v>13220900666</v>
      </c>
      <c r="N64" s="139"/>
      <c r="O64" s="139">
        <v>0</v>
      </c>
      <c r="P64" s="139"/>
      <c r="Q64" s="139">
        <f t="shared" si="2"/>
        <v>13220900666</v>
      </c>
      <c r="R64" s="139"/>
      <c r="S64" s="10"/>
      <c r="T64" s="10"/>
      <c r="U64" s="10"/>
      <c r="V64" s="10"/>
      <c r="W64" s="10"/>
      <c r="X64" s="10"/>
    </row>
    <row r="65" spans="1:24" s="7" customFormat="1" ht="30.75" customHeight="1">
      <c r="A65" s="129" t="s">
        <v>108</v>
      </c>
      <c r="B65" s="149"/>
      <c r="C65" s="150" t="s">
        <v>110</v>
      </c>
      <c r="E65" s="265">
        <v>0.185</v>
      </c>
      <c r="G65" s="139">
        <v>3132987119</v>
      </c>
      <c r="H65" s="139"/>
      <c r="I65" s="139">
        <v>0</v>
      </c>
      <c r="J65" s="139"/>
      <c r="K65" s="139">
        <f t="shared" si="1"/>
        <v>3132987119</v>
      </c>
      <c r="L65" s="139"/>
      <c r="M65" s="139">
        <v>21581989556</v>
      </c>
      <c r="N65" s="139"/>
      <c r="O65" s="139">
        <v>0</v>
      </c>
      <c r="P65" s="139"/>
      <c r="Q65" s="139">
        <f t="shared" si="2"/>
        <v>21581989556</v>
      </c>
      <c r="R65" s="139"/>
      <c r="S65" s="10"/>
      <c r="T65" s="10"/>
      <c r="U65" s="10"/>
      <c r="V65" s="10"/>
      <c r="W65" s="10"/>
      <c r="X65" s="10"/>
    </row>
    <row r="66" spans="1:24" s="7" customFormat="1" ht="30.75" customHeight="1" thickBot="1">
      <c r="A66" s="129"/>
      <c r="B66" s="149"/>
      <c r="C66" s="150"/>
      <c r="E66" s="211"/>
      <c r="G66" s="262">
        <f>SUM(G7:G65)</f>
        <v>37724251752</v>
      </c>
      <c r="H66" s="139"/>
      <c r="I66" s="262">
        <f>SUM(I7:I65)</f>
        <v>-13723155</v>
      </c>
      <c r="J66" s="139"/>
      <c r="K66" s="262">
        <f>SUM(K7:K65)</f>
        <v>37710528597</v>
      </c>
      <c r="L66" s="139"/>
      <c r="M66" s="262">
        <f>SUM(M7:M65)</f>
        <v>308945448036</v>
      </c>
      <c r="N66" s="139"/>
      <c r="O66" s="262">
        <f>SUM(O7:O65)</f>
        <v>-33024362</v>
      </c>
      <c r="P66" s="139" t="e">
        <f>SUM(#REF!)</f>
        <v>#REF!</v>
      </c>
      <c r="Q66" s="262">
        <f>SUM(Q7:Q65)</f>
        <v>308912423674</v>
      </c>
      <c r="R66" s="139"/>
      <c r="S66" s="10"/>
      <c r="T66" s="10"/>
      <c r="U66" s="10"/>
      <c r="V66" s="10"/>
      <c r="W66" s="10"/>
      <c r="X66" s="10"/>
    </row>
    <row r="67" spans="1:24" ht="30.75" customHeight="1" thickTop="1">
      <c r="H67" s="7"/>
      <c r="J67" s="7"/>
      <c r="L67" s="7"/>
      <c r="N67" s="7"/>
      <c r="R67" s="161"/>
    </row>
    <row r="68" spans="1:24" s="274" customFormat="1" ht="30.75" customHeight="1">
      <c r="G68" s="282"/>
      <c r="H68" s="159"/>
      <c r="I68" s="131"/>
      <c r="J68" s="159"/>
      <c r="K68" s="131"/>
      <c r="L68" s="159"/>
      <c r="M68" s="131"/>
      <c r="N68" s="159"/>
      <c r="O68" s="131"/>
      <c r="P68" s="131"/>
      <c r="Q68" s="131"/>
      <c r="R68" s="152"/>
      <c r="S68" s="10"/>
      <c r="T68" s="10"/>
      <c r="U68" s="10"/>
      <c r="V68" s="10"/>
    </row>
    <row r="69" spans="1:24" s="139" customFormat="1" ht="30.75" customHeight="1">
      <c r="R69" s="131"/>
      <c r="S69" s="274"/>
      <c r="T69" s="274"/>
      <c r="U69" s="274"/>
      <c r="V69" s="274"/>
    </row>
    <row r="70" spans="1:24" s="139" customFormat="1" ht="30.75" customHeight="1"/>
    <row r="71" spans="1:24" s="139" customFormat="1" ht="30.75" customHeight="1"/>
    <row r="72" spans="1:24" s="139" customFormat="1" ht="30.75" customHeight="1"/>
    <row r="73" spans="1:24" s="278" customFormat="1" ht="30.75" customHeight="1">
      <c r="G73" s="275"/>
      <c r="I73" s="275"/>
      <c r="M73" s="275"/>
      <c r="O73" s="275"/>
      <c r="R73" s="139"/>
      <c r="S73" s="139"/>
      <c r="T73" s="139"/>
      <c r="U73" s="139"/>
      <c r="V73" s="139"/>
    </row>
    <row r="74" spans="1:24" s="278" customFormat="1" ht="30.75" customHeight="1">
      <c r="G74" s="275"/>
      <c r="I74" s="275"/>
      <c r="M74" s="275"/>
      <c r="O74" s="275"/>
    </row>
    <row r="75" spans="1:24" s="161" customFormat="1" ht="30.75" customHeight="1">
      <c r="G75" s="275"/>
      <c r="I75" s="275"/>
      <c r="K75" s="275"/>
      <c r="M75" s="275"/>
      <c r="N75" s="275"/>
      <c r="O75" s="275"/>
      <c r="P75" s="275"/>
      <c r="Q75" s="275"/>
      <c r="R75" s="278"/>
      <c r="S75" s="278"/>
      <c r="T75" s="278"/>
      <c r="U75" s="278"/>
      <c r="V75" s="278"/>
    </row>
    <row r="76" spans="1:24" s="161" customFormat="1" ht="30.75" customHeight="1">
      <c r="G76" s="139"/>
      <c r="I76" s="139"/>
      <c r="K76" s="153"/>
      <c r="M76" s="139"/>
      <c r="O76" s="139"/>
      <c r="Q76" s="153">
        <f>Q73-Q69</f>
        <v>0</v>
      </c>
    </row>
    <row r="77" spans="1:24" s="161" customFormat="1" ht="30.75" customHeight="1">
      <c r="G77" s="276"/>
      <c r="K77" s="277"/>
      <c r="Q77" s="277">
        <f>Q74-Q70</f>
        <v>0</v>
      </c>
    </row>
    <row r="78" spans="1:24" ht="30.75" customHeight="1">
      <c r="K78" s="131"/>
      <c r="Q78" s="131"/>
      <c r="R78" s="161"/>
      <c r="S78" s="161"/>
      <c r="T78" s="161"/>
      <c r="U78" s="161"/>
      <c r="V78" s="161"/>
    </row>
    <row r="79" spans="1:24" ht="30.75" customHeight="1">
      <c r="G79" s="131"/>
      <c r="I79" s="131"/>
      <c r="K79" s="131"/>
      <c r="M79" s="131"/>
      <c r="R79" s="131"/>
    </row>
    <row r="80" spans="1:24" ht="30.75" customHeight="1">
      <c r="K80" s="131"/>
      <c r="Q80" s="131"/>
    </row>
    <row r="81" spans="11:18" ht="30.75" customHeight="1">
      <c r="K81" s="131"/>
      <c r="Q81" s="131"/>
      <c r="R81" s="131"/>
    </row>
    <row r="82" spans="11:18" ht="30.75" customHeight="1">
      <c r="R82" s="131"/>
    </row>
  </sheetData>
  <autoFilter ref="A6:Q65" xr:uid="{00000000-0009-0000-0000-000006000000}"/>
  <mergeCells count="7">
    <mergeCell ref="A4:G4"/>
    <mergeCell ref="B5:E5"/>
    <mergeCell ref="M5:Q5"/>
    <mergeCell ref="A1:Q1"/>
    <mergeCell ref="A2:Q2"/>
    <mergeCell ref="A3:Q3"/>
    <mergeCell ref="G5:K5"/>
  </mergeCells>
  <phoneticPr fontId="58" type="noConversion"/>
  <printOptions horizontalCentered="1"/>
  <pageMargins left="0.25" right="0.25" top="0.75" bottom="0.75" header="0.3" footer="0.3"/>
  <pageSetup paperSize="9" scale="63" fitToHeight="0" orientation="landscape" r:id="rId1"/>
  <rowBreaks count="2" manualBreakCount="2">
    <brk id="36" max="16" man="1"/>
    <brk id="67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S20"/>
  <sheetViews>
    <sheetView rightToLeft="1" view="pageBreakPreview" zoomScale="80" zoomScaleNormal="100" zoomScaleSheetLayoutView="80" workbookViewId="0">
      <selection activeCell="O14" sqref="O14"/>
    </sheetView>
  </sheetViews>
  <sheetFormatPr defaultColWidth="9.140625" defaultRowHeight="17.25"/>
  <cols>
    <col min="1" max="1" width="24.7109375" style="8" customWidth="1"/>
    <col min="2" max="2" width="0.5703125" style="8" customWidth="1"/>
    <col min="3" max="3" width="15" style="8" customWidth="1"/>
    <col min="4" max="4" width="0.85546875" style="8" customWidth="1"/>
    <col min="5" max="5" width="15.28515625" style="8" bestFit="1" customWidth="1"/>
    <col min="6" max="6" width="1.140625" style="8" customWidth="1"/>
    <col min="7" max="7" width="9.42578125" style="8" bestFit="1" customWidth="1"/>
    <col min="8" max="8" width="0.5703125" style="8" customWidth="1"/>
    <col min="9" max="9" width="19.42578125" style="8" customWidth="1"/>
    <col min="10" max="10" width="1" style="8" customWidth="1"/>
    <col min="11" max="11" width="15.28515625" style="8" customWidth="1"/>
    <col min="12" max="12" width="1.140625" style="8" customWidth="1"/>
    <col min="13" max="13" width="18.28515625" style="8" customWidth="1"/>
    <col min="14" max="14" width="1" style="8" customWidth="1"/>
    <col min="15" max="15" width="19.42578125" style="8" bestFit="1" customWidth="1"/>
    <col min="16" max="16" width="1.140625" style="8" customWidth="1"/>
    <col min="17" max="17" width="16" style="8" bestFit="1" customWidth="1"/>
    <col min="18" max="18" width="1.140625" style="8" customWidth="1"/>
    <col min="19" max="19" width="21.140625" style="8" bestFit="1" customWidth="1"/>
    <col min="20" max="20" width="2.85546875" style="8" customWidth="1"/>
    <col min="21" max="16384" width="9.140625" style="8"/>
  </cols>
  <sheetData>
    <row r="1" spans="1:19" ht="22.5">
      <c r="A1" s="337" t="s">
        <v>90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</row>
    <row r="2" spans="1:19" ht="22.5">
      <c r="A2" s="337" t="s">
        <v>57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</row>
    <row r="3" spans="1:19" ht="22.5">
      <c r="A3" s="337" t="s">
        <v>241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</row>
    <row r="4" spans="1:19" ht="22.5">
      <c r="A4" s="338" t="s">
        <v>76</v>
      </c>
      <c r="B4" s="338"/>
      <c r="C4" s="338"/>
      <c r="D4" s="338"/>
      <c r="E4" s="338"/>
      <c r="F4" s="338"/>
      <c r="G4" s="338"/>
      <c r="H4" s="338"/>
      <c r="I4" s="339"/>
      <c r="J4" s="339"/>
      <c r="K4" s="339"/>
      <c r="L4" s="339"/>
      <c r="M4" s="339"/>
      <c r="N4" s="339"/>
      <c r="O4" s="339"/>
      <c r="P4" s="339"/>
      <c r="Q4" s="338"/>
      <c r="R4" s="338"/>
      <c r="S4" s="338"/>
    </row>
    <row r="6" spans="1:19" ht="18.75">
      <c r="C6" s="335" t="s">
        <v>77</v>
      </c>
      <c r="D6" s="336"/>
      <c r="E6" s="336"/>
      <c r="F6" s="336"/>
      <c r="G6" s="336"/>
      <c r="I6" s="335" t="s">
        <v>78</v>
      </c>
      <c r="J6" s="336"/>
      <c r="K6" s="336"/>
      <c r="L6" s="336"/>
      <c r="M6" s="336"/>
      <c r="O6" s="335" t="s">
        <v>242</v>
      </c>
      <c r="P6" s="336"/>
      <c r="Q6" s="336"/>
      <c r="R6" s="336"/>
      <c r="S6" s="336"/>
    </row>
    <row r="7" spans="1:19" ht="56.25">
      <c r="A7" s="33" t="s">
        <v>79</v>
      </c>
      <c r="C7" s="29" t="s">
        <v>80</v>
      </c>
      <c r="E7" s="29" t="s">
        <v>81</v>
      </c>
      <c r="G7" s="29" t="s">
        <v>82</v>
      </c>
      <c r="I7" s="29" t="s">
        <v>83</v>
      </c>
      <c r="K7" s="29" t="s">
        <v>84</v>
      </c>
      <c r="M7" s="29" t="s">
        <v>85</v>
      </c>
      <c r="O7" s="29" t="s">
        <v>83</v>
      </c>
      <c r="Q7" s="29" t="s">
        <v>84</v>
      </c>
      <c r="S7" s="29" t="s">
        <v>85</v>
      </c>
    </row>
    <row r="8" spans="1:19" ht="21.75">
      <c r="A8" s="89" t="s">
        <v>95</v>
      </c>
      <c r="B8" s="28"/>
      <c r="C8" s="43" t="s">
        <v>94</v>
      </c>
      <c r="D8" s="9"/>
      <c r="E8" s="43" t="s">
        <v>94</v>
      </c>
      <c r="F8" s="9"/>
      <c r="G8" s="56">
        <v>0</v>
      </c>
      <c r="H8" s="9"/>
      <c r="I8" s="54">
        <v>0</v>
      </c>
      <c r="J8" s="54"/>
      <c r="K8" s="54">
        <v>0</v>
      </c>
      <c r="L8" s="54"/>
      <c r="M8" s="54">
        <f>I8+K8</f>
        <v>0</v>
      </c>
      <c r="N8" s="54"/>
      <c r="O8" s="54">
        <v>0</v>
      </c>
      <c r="P8" s="54"/>
      <c r="Q8" s="54">
        <v>0</v>
      </c>
      <c r="R8" s="54"/>
      <c r="S8" s="54">
        <f>O8+Q8</f>
        <v>0</v>
      </c>
    </row>
    <row r="9" spans="1:19" ht="18.75" thickBot="1">
      <c r="A9" s="30" t="s">
        <v>86</v>
      </c>
      <c r="I9" s="55">
        <f>SUM(I8:I8)</f>
        <v>0</v>
      </c>
      <c r="J9" s="30" t="e">
        <f>SUM(#REF!)</f>
        <v>#REF!</v>
      </c>
      <c r="K9" s="55">
        <f>SUM(K8:K8)</f>
        <v>0</v>
      </c>
      <c r="L9" s="30" t="e">
        <f>SUM(#REF!)</f>
        <v>#REF!</v>
      </c>
      <c r="M9" s="55">
        <f>SUM(M8:M8)</f>
        <v>0</v>
      </c>
      <c r="N9" s="30" t="e">
        <f>SUM(#REF!)</f>
        <v>#REF!</v>
      </c>
      <c r="O9" s="55">
        <f>SUM(O8:O8)</f>
        <v>0</v>
      </c>
      <c r="P9" s="30"/>
      <c r="Q9" s="55">
        <f>SUM(Q8)</f>
        <v>0</v>
      </c>
      <c r="R9" s="30" t="e">
        <f>SUM(#REF!)</f>
        <v>#REF!</v>
      </c>
      <c r="S9" s="55">
        <f>SUM(S8:S8)</f>
        <v>0</v>
      </c>
    </row>
    <row r="10" spans="1:19" ht="18.75" thickTop="1">
      <c r="I10" s="31"/>
      <c r="K10" s="31"/>
      <c r="M10" s="31"/>
      <c r="O10" s="31"/>
      <c r="Q10" s="31"/>
      <c r="S10" s="31"/>
    </row>
    <row r="11" spans="1:19" ht="16.5" customHeight="1"/>
    <row r="12" spans="1:19" s="54" customFormat="1" ht="18"/>
    <row r="13" spans="1:19" s="54" customFormat="1" ht="18"/>
    <row r="14" spans="1:19" s="54" customFormat="1" ht="18"/>
    <row r="15" spans="1:19" s="54" customFormat="1" ht="18"/>
    <row r="16" spans="1:19" s="54" customFormat="1" ht="18"/>
    <row r="17" s="54" customFormat="1" ht="18"/>
    <row r="18" s="54" customFormat="1" ht="18"/>
    <row r="19" s="54" customFormat="1" ht="18"/>
    <row r="20" s="54" customFormat="1" ht="18"/>
  </sheetData>
  <autoFilter ref="A7:S7" xr:uid="{00000000-0009-0000-0000-000007000000}">
    <sortState xmlns:xlrd2="http://schemas.microsoft.com/office/spreadsheetml/2017/richdata2" ref="A8:S27">
      <sortCondition descending="1" ref="S7"/>
    </sortState>
  </autoFilter>
  <mergeCells count="9">
    <mergeCell ref="C6:G6"/>
    <mergeCell ref="I6:M6"/>
    <mergeCell ref="O6:S6"/>
    <mergeCell ref="A1:S1"/>
    <mergeCell ref="A2:S2"/>
    <mergeCell ref="A4:H4"/>
    <mergeCell ref="I4:P4"/>
    <mergeCell ref="Q4:S4"/>
    <mergeCell ref="A3:S3"/>
  </mergeCells>
  <pageMargins left="0.7" right="0.7" top="0.75" bottom="0.75" header="0.3" footer="0.3"/>
  <pageSetup scale="4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W27"/>
  <sheetViews>
    <sheetView rightToLeft="1" view="pageBreakPreview" zoomScale="80" zoomScaleNormal="100" zoomScaleSheetLayoutView="80" workbookViewId="0">
      <selection activeCell="K22" sqref="K22"/>
    </sheetView>
  </sheetViews>
  <sheetFormatPr defaultColWidth="9.140625" defaultRowHeight="17.25"/>
  <cols>
    <col min="1" max="1" width="41.140625" style="8" bestFit="1" customWidth="1"/>
    <col min="2" max="2" width="1.28515625" style="8" customWidth="1"/>
    <col min="3" max="3" width="18.42578125" style="8" bestFit="1" customWidth="1"/>
    <col min="4" max="4" width="0.85546875" style="8" customWidth="1"/>
    <col min="5" max="5" width="24.5703125" style="168" customWidth="1"/>
    <col min="6" max="6" width="0.5703125" style="168" customWidth="1"/>
    <col min="7" max="7" width="24.42578125" style="168" bestFit="1" customWidth="1"/>
    <col min="8" max="8" width="0.85546875" style="168" customWidth="1"/>
    <col min="9" max="9" width="22" style="169" customWidth="1"/>
    <col min="10" max="10" width="0.5703125" style="169" customWidth="1"/>
    <col min="11" max="11" width="19" style="169" customWidth="1"/>
    <col min="12" max="12" width="0.42578125" style="169" customWidth="1"/>
    <col min="13" max="13" width="26.28515625" style="169" bestFit="1" customWidth="1"/>
    <col min="14" max="14" width="0.42578125" style="169" customWidth="1"/>
    <col min="15" max="15" width="25.28515625" style="169" bestFit="1" customWidth="1"/>
    <col min="16" max="16" width="0.5703125" style="169" customWidth="1"/>
    <col min="17" max="17" width="24.28515625" style="169" bestFit="1" customWidth="1"/>
    <col min="18" max="18" width="6.42578125" style="8" customWidth="1"/>
    <col min="19" max="19" width="6" style="8" customWidth="1"/>
    <col min="20" max="20" width="11.7109375" style="8" bestFit="1" customWidth="1"/>
    <col min="21" max="21" width="9.140625" style="8"/>
    <col min="22" max="22" width="10.85546875" style="8" bestFit="1" customWidth="1"/>
    <col min="23" max="16384" width="9.140625" style="8"/>
  </cols>
  <sheetData>
    <row r="1" spans="1:23" ht="22.5">
      <c r="A1" s="337" t="s">
        <v>90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</row>
    <row r="2" spans="1:23" ht="22.5">
      <c r="A2" s="337" t="s">
        <v>57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</row>
    <row r="3" spans="1:23" ht="22.5">
      <c r="A3" s="337" t="str">
        <f>' سهام'!A3:W3</f>
        <v>برای ماه منتهی به 1402/04/31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</row>
    <row r="4" spans="1:23" ht="22.5">
      <c r="A4" s="338" t="s">
        <v>64</v>
      </c>
      <c r="B4" s="338"/>
      <c r="C4" s="338"/>
      <c r="D4" s="338"/>
      <c r="E4" s="338"/>
      <c r="F4" s="338"/>
      <c r="G4" s="338"/>
      <c r="H4" s="338"/>
      <c r="I4" s="338"/>
      <c r="J4" s="345"/>
      <c r="K4" s="345"/>
      <c r="L4" s="345"/>
      <c r="M4" s="345"/>
      <c r="N4" s="345"/>
      <c r="O4" s="345"/>
      <c r="P4" s="345"/>
      <c r="Q4" s="345"/>
    </row>
    <row r="5" spans="1:23" ht="15.75" customHeight="1" thickBot="1">
      <c r="A5" s="7"/>
      <c r="B5" s="7"/>
      <c r="C5" s="343" t="s">
        <v>243</v>
      </c>
      <c r="D5" s="343"/>
      <c r="E5" s="343"/>
      <c r="F5" s="343"/>
      <c r="G5" s="343"/>
      <c r="H5" s="343"/>
      <c r="I5" s="343"/>
      <c r="J5" s="27"/>
      <c r="K5" s="344" t="s">
        <v>244</v>
      </c>
      <c r="L5" s="344"/>
      <c r="M5" s="344"/>
      <c r="N5" s="344"/>
      <c r="O5" s="344"/>
      <c r="P5" s="344"/>
      <c r="Q5" s="344"/>
    </row>
    <row r="6" spans="1:23" ht="22.5" thickBot="1">
      <c r="A6" s="155" t="s">
        <v>38</v>
      </c>
      <c r="B6" s="155"/>
      <c r="C6" s="204" t="s">
        <v>3</v>
      </c>
      <c r="D6" s="155"/>
      <c r="E6" s="205" t="s">
        <v>45</v>
      </c>
      <c r="F6" s="156"/>
      <c r="G6" s="206" t="s">
        <v>42</v>
      </c>
      <c r="H6" s="156"/>
      <c r="I6" s="202" t="s">
        <v>46</v>
      </c>
      <c r="J6" s="27"/>
      <c r="K6" s="201" t="s">
        <v>3</v>
      </c>
      <c r="L6" s="157"/>
      <c r="M6" s="202" t="s">
        <v>21</v>
      </c>
      <c r="N6" s="157"/>
      <c r="O6" s="201" t="s">
        <v>42</v>
      </c>
      <c r="P6" s="157"/>
      <c r="Q6" s="203" t="s">
        <v>46</v>
      </c>
    </row>
    <row r="7" spans="1:23" ht="21.75">
      <c r="A7" s="158" t="s">
        <v>134</v>
      </c>
      <c r="B7" s="159"/>
      <c r="C7" s="160">
        <v>0</v>
      </c>
      <c r="D7" s="159"/>
      <c r="E7" s="160">
        <v>0</v>
      </c>
      <c r="F7" s="139"/>
      <c r="G7" s="161">
        <v>0</v>
      </c>
      <c r="H7" s="139"/>
      <c r="I7" s="139">
        <v>0</v>
      </c>
      <c r="J7" s="162"/>
      <c r="K7" s="160">
        <v>60000</v>
      </c>
      <c r="L7" s="159"/>
      <c r="M7" s="160">
        <v>60363697098</v>
      </c>
      <c r="N7" s="139"/>
      <c r="O7" s="161">
        <f>Q7-M7</f>
        <v>-60190808439</v>
      </c>
      <c r="P7" s="163"/>
      <c r="Q7" s="139">
        <v>172888659</v>
      </c>
      <c r="R7" s="220"/>
      <c r="S7" s="220"/>
      <c r="T7" s="209"/>
      <c r="U7" s="154"/>
      <c r="V7" s="209"/>
      <c r="W7" s="154"/>
    </row>
    <row r="8" spans="1:23" ht="21.75">
      <c r="A8" s="158" t="s">
        <v>166</v>
      </c>
      <c r="B8" s="159"/>
      <c r="C8" s="160">
        <v>0</v>
      </c>
      <c r="D8" s="159"/>
      <c r="E8" s="160">
        <v>0</v>
      </c>
      <c r="F8" s="139"/>
      <c r="G8" s="161">
        <v>0</v>
      </c>
      <c r="H8" s="139"/>
      <c r="I8" s="139">
        <f>E8+G8</f>
        <v>0</v>
      </c>
      <c r="J8" s="162"/>
      <c r="K8" s="160">
        <v>25000</v>
      </c>
      <c r="L8" s="159"/>
      <c r="M8" s="160">
        <v>23008328986</v>
      </c>
      <c r="N8" s="139"/>
      <c r="O8" s="161">
        <f>Q8-M8</f>
        <v>-22963000000</v>
      </c>
      <c r="P8" s="163"/>
      <c r="Q8" s="139">
        <v>45328986</v>
      </c>
      <c r="R8" s="220"/>
      <c r="S8" s="220"/>
      <c r="T8" s="209"/>
      <c r="U8" s="154"/>
      <c r="V8" s="209"/>
      <c r="W8" s="154"/>
    </row>
    <row r="9" spans="1:23" ht="21.75">
      <c r="A9" s="158" t="s">
        <v>133</v>
      </c>
      <c r="B9" s="159"/>
      <c r="C9" s="160">
        <v>480000</v>
      </c>
      <c r="D9" s="159"/>
      <c r="E9" s="160">
        <v>480000000000</v>
      </c>
      <c r="F9" s="139"/>
      <c r="G9" s="161">
        <f>I9-E9</f>
        <v>-468964736533</v>
      </c>
      <c r="H9" s="139"/>
      <c r="I9" s="139">
        <v>11035263467</v>
      </c>
      <c r="J9" s="162"/>
      <c r="K9" s="160">
        <v>880000</v>
      </c>
      <c r="L9" s="159"/>
      <c r="M9" s="160">
        <v>873290881379</v>
      </c>
      <c r="N9" s="139"/>
      <c r="O9" s="161">
        <f>Q9-M9</f>
        <v>-858539365663</v>
      </c>
      <c r="P9" s="163"/>
      <c r="Q9" s="139">
        <v>14751515716</v>
      </c>
      <c r="T9" s="209"/>
      <c r="U9" s="154"/>
      <c r="V9" s="209"/>
      <c r="W9" s="154"/>
    </row>
    <row r="10" spans="1:23" ht="21.75">
      <c r="A10" s="158" t="s">
        <v>165</v>
      </c>
      <c r="B10" s="159"/>
      <c r="C10" s="160">
        <v>0</v>
      </c>
      <c r="D10" s="159"/>
      <c r="E10" s="160">
        <v>0</v>
      </c>
      <c r="F10" s="139"/>
      <c r="G10" s="161">
        <f>I10-E10</f>
        <v>0</v>
      </c>
      <c r="H10" s="139"/>
      <c r="I10" s="139">
        <v>0</v>
      </c>
      <c r="J10" s="162"/>
      <c r="K10" s="160">
        <v>10420</v>
      </c>
      <c r="L10" s="159"/>
      <c r="M10" s="160">
        <v>10420000000</v>
      </c>
      <c r="N10" s="139"/>
      <c r="O10" s="161">
        <f>Q10-M10</f>
        <v>-9380399871</v>
      </c>
      <c r="P10" s="163"/>
      <c r="Q10" s="139">
        <v>1039600129</v>
      </c>
      <c r="T10" s="209"/>
      <c r="U10" s="154"/>
      <c r="V10" s="209"/>
      <c r="W10" s="154"/>
    </row>
    <row r="11" spans="1:23" ht="23.25" thickBot="1">
      <c r="E11" s="164">
        <f>SUM(E7:E10)</f>
        <v>480000000000</v>
      </c>
      <c r="F11" s="8"/>
      <c r="G11" s="164">
        <f>SUM(G7:G10)</f>
        <v>-468964736533</v>
      </c>
      <c r="H11" s="8"/>
      <c r="I11" s="164">
        <f>SUM(I7:I10)</f>
        <v>11035263467</v>
      </c>
      <c r="J11" s="8"/>
      <c r="K11" s="8"/>
      <c r="L11" s="8"/>
      <c r="M11" s="164">
        <f>SUM(M7:M10)</f>
        <v>967082907463</v>
      </c>
      <c r="N11" s="8"/>
      <c r="O11" s="164">
        <f>SUM(O7:O10)</f>
        <v>-951073573973</v>
      </c>
      <c r="P11" s="8"/>
      <c r="Q11" s="164">
        <f>SUM(Q7:Q10)</f>
        <v>16009333490</v>
      </c>
      <c r="T11" s="208"/>
      <c r="V11" s="208"/>
    </row>
    <row r="12" spans="1:23" ht="23.25" thickTop="1">
      <c r="E12" s="165"/>
      <c r="F12" s="8"/>
      <c r="G12" s="165"/>
      <c r="H12" s="8"/>
      <c r="I12" s="165"/>
      <c r="J12" s="8"/>
      <c r="K12" s="8"/>
      <c r="L12" s="8"/>
      <c r="M12" s="165"/>
      <c r="N12" s="8"/>
      <c r="O12" s="165"/>
      <c r="P12" s="8"/>
      <c r="Q12" s="165"/>
      <c r="V12" s="208"/>
    </row>
    <row r="13" spans="1:23" ht="10.5" customHeight="1">
      <c r="A13" s="7"/>
      <c r="B13" s="7"/>
      <c r="C13" s="7"/>
      <c r="D13" s="7"/>
      <c r="E13" s="140"/>
      <c r="F13" s="140"/>
      <c r="G13" s="140"/>
      <c r="H13" s="140"/>
      <c r="I13" s="27"/>
      <c r="J13" s="27"/>
      <c r="K13" s="27"/>
      <c r="L13" s="27"/>
      <c r="M13" s="27"/>
      <c r="N13" s="27"/>
      <c r="O13" s="27"/>
      <c r="P13" s="27"/>
      <c r="Q13" s="27"/>
    </row>
    <row r="14" spans="1:23" ht="21.75">
      <c r="A14" s="340" t="s">
        <v>44</v>
      </c>
      <c r="B14" s="341"/>
      <c r="C14" s="341"/>
      <c r="D14" s="341"/>
      <c r="E14" s="341"/>
      <c r="F14" s="341"/>
      <c r="G14" s="341"/>
      <c r="H14" s="341"/>
      <c r="I14" s="341"/>
      <c r="J14" s="341"/>
      <c r="K14" s="341"/>
      <c r="L14" s="341"/>
      <c r="M14" s="341"/>
      <c r="N14" s="341"/>
      <c r="O14" s="341"/>
      <c r="P14" s="341"/>
      <c r="Q14" s="342"/>
      <c r="V14" s="154"/>
    </row>
    <row r="15" spans="1:23" ht="6" customHeight="1">
      <c r="A15" s="166"/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</row>
    <row r="16" spans="1:23" ht="18" customHeight="1">
      <c r="A16" s="167"/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</row>
    <row r="17" spans="9:17" ht="24">
      <c r="I17" s="279"/>
      <c r="O17" s="170"/>
      <c r="P17" s="170"/>
      <c r="Q17" s="279"/>
    </row>
    <row r="18" spans="9:17" s="170" customFormat="1" ht="24">
      <c r="I18" s="279"/>
      <c r="Q18" s="279"/>
    </row>
    <row r="19" spans="9:17" s="171" customFormat="1" ht="24.75">
      <c r="I19" s="280"/>
      <c r="Q19" s="280"/>
    </row>
    <row r="20" spans="9:17" s="171" customFormat="1" ht="24.75"/>
    <row r="21" spans="9:17" s="170" customFormat="1" ht="24"/>
    <row r="22" spans="9:17" s="170" customFormat="1" ht="24"/>
    <row r="23" spans="9:17" s="170" customFormat="1" ht="24"/>
    <row r="24" spans="9:17" s="170" customFormat="1" ht="24"/>
    <row r="25" spans="9:17" s="170" customFormat="1" ht="24"/>
    <row r="26" spans="9:17" s="170" customFormat="1" ht="24"/>
    <row r="27" spans="9:17" s="170" customFormat="1" ht="24"/>
  </sheetData>
  <autoFilter ref="A6:Q6" xr:uid="{00000000-0009-0000-0000-000008000000}">
    <sortState xmlns:xlrd2="http://schemas.microsoft.com/office/spreadsheetml/2017/richdata2" ref="A7:Q38">
      <sortCondition descending="1" ref="Q6"/>
    </sortState>
  </autoFilter>
  <mergeCells count="8">
    <mergeCell ref="A1:Q1"/>
    <mergeCell ref="A2:Q2"/>
    <mergeCell ref="A3:Q3"/>
    <mergeCell ref="A14:Q14"/>
    <mergeCell ref="C5:I5"/>
    <mergeCell ref="K5:Q5"/>
    <mergeCell ref="A4:I4"/>
    <mergeCell ref="J4:Q4"/>
  </mergeCells>
  <printOptions horizontalCentered="1"/>
  <pageMargins left="0.25" right="0.25" top="0.75" bottom="0.75" header="0.3" footer="0.3"/>
  <pageSetup paperSize="9" scale="61" fitToHeight="0" orientation="landscape" r:id="rId1"/>
  <rowBreaks count="1" manualBreakCount="1">
    <brk id="15" max="1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18</vt:i4>
      </vt:variant>
    </vt:vector>
  </HeadingPairs>
  <TitlesOfParts>
    <vt:vector size="32" baseType="lpstr">
      <vt:lpstr>روکش</vt:lpstr>
      <vt:lpstr> سهام</vt:lpstr>
      <vt:lpstr>اوراق</vt:lpstr>
      <vt:lpstr>تعدیل اوراق</vt:lpstr>
      <vt:lpstr>سپرده</vt:lpstr>
      <vt:lpstr>درآمدها</vt:lpstr>
      <vt:lpstr>سود اوراق بهادار و سپرده بانکی</vt:lpstr>
      <vt:lpstr>درآمد سود سهام</vt:lpstr>
      <vt:lpstr>درآمد ناشی ازفروش</vt:lpstr>
      <vt:lpstr>درآمد ناشی از تغییر قیمت اوراق </vt:lpstr>
      <vt:lpstr>درآمد سرمایه گذاری در سهام </vt:lpstr>
      <vt:lpstr>درآمد سرمایه گذاری در اوراق بها</vt:lpstr>
      <vt:lpstr>درآمد سپرده بانکی</vt:lpstr>
      <vt:lpstr>سایر درآمدها</vt:lpstr>
      <vt:lpstr>' سهام'!Print_Area</vt:lpstr>
      <vt:lpstr>اوراق!Print_Area</vt:lpstr>
      <vt:lpstr>'تعدیل اوراق'!Print_Area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روکش!Print_Area</vt:lpstr>
      <vt:lpstr>'سایر درآمدها'!Print_Area</vt:lpstr>
      <vt:lpstr>سپرده!Print_Area</vt:lpstr>
      <vt:lpstr>'سود اوراق بهادار و سپرده بانکی'!Print_Area</vt:lpstr>
      <vt:lpstr>' سهام'!Print_Titles</vt:lpstr>
      <vt:lpstr>'درآمد سرمایه گذاری در سهام '!Print_Titles</vt:lpstr>
      <vt:lpstr>'درآمد ناشی از تغییر قیمت اوراق '!Print_Titles</vt:lpstr>
      <vt:lpstr>'درآمد ناشی ازفروش'!Print_Titles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Fereshteh Arabgari</cp:lastModifiedBy>
  <cp:lastPrinted>2019-05-29T09:35:10Z</cp:lastPrinted>
  <dcterms:created xsi:type="dcterms:W3CDTF">2017-11-22T14:26:20Z</dcterms:created>
  <dcterms:modified xsi:type="dcterms:W3CDTF">2023-08-01T12:03:12Z</dcterms:modified>
</cp:coreProperties>
</file>