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fund\صندوق ندای ثابت کیان\گزارش ماهانه\1402\05\"/>
    </mc:Choice>
  </mc:AlternateContent>
  <xr:revisionPtr revIDLastSave="0" documentId="13_ncr:1_{3A930D7A-28B2-4F1A-8C27-8A5C8FBC59F8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بانکی'!$A$6:$Q$80</definedName>
    <definedName name="_xlnm.Print_Area" localSheetId="1">' سهام'!$A$1:$W$12</definedName>
    <definedName name="_xlnm.Print_Area" localSheetId="2">اوراق!$A$1:$AG$14</definedName>
    <definedName name="_xlnm.Print_Area" localSheetId="3">'تعدیل اوراق'!$A$1:$M$11</definedName>
    <definedName name="_xlnm.Print_Area" localSheetId="12">'درآمد سپرده بانکی'!$A$1:$L$77</definedName>
    <definedName name="_xlnm.Print_Area" localSheetId="11">'درآمد سرمایه گذاری در اوراق بها'!$A$1:$Q$18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'!$A$1:$Q$15</definedName>
    <definedName name="_xlnm.Print_Area" localSheetId="8">'درآمد ناشی ازفروش'!$A$1:$Q$15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سپرده!$A$1:$S$41</definedName>
    <definedName name="_xlnm.Print_Area" localSheetId="6">'سود اوراق بهادار و سپرده بانکی'!$A$1:$Q$81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  <c r="Q12" i="15"/>
  <c r="O10" i="15"/>
  <c r="I11" i="15"/>
  <c r="I11" i="14"/>
  <c r="G11" i="15"/>
  <c r="K11" i="19"/>
  <c r="K10" i="19"/>
  <c r="K9" i="19"/>
  <c r="O8" i="15" l="1"/>
  <c r="N11" i="19"/>
  <c r="N10" i="19"/>
  <c r="N9" i="19"/>
  <c r="I10" i="19"/>
  <c r="I11" i="19"/>
  <c r="I9" i="19"/>
  <c r="W13" i="17"/>
  <c r="E10" i="8"/>
  <c r="C10" i="8"/>
  <c r="K76" i="7"/>
  <c r="G76" i="7"/>
  <c r="I76" i="7"/>
  <c r="K12" i="7" s="1"/>
  <c r="E76" i="7"/>
  <c r="G10" i="7" s="1"/>
  <c r="K9" i="7"/>
  <c r="K10" i="7"/>
  <c r="K11" i="7"/>
  <c r="K13" i="7"/>
  <c r="K14" i="7"/>
  <c r="K15" i="7"/>
  <c r="K16" i="7"/>
  <c r="K17" i="7"/>
  <c r="K19" i="7"/>
  <c r="K20" i="7"/>
  <c r="K21" i="7"/>
  <c r="K22" i="7"/>
  <c r="K23" i="7"/>
  <c r="K25" i="7"/>
  <c r="K26" i="7"/>
  <c r="K27" i="7"/>
  <c r="K28" i="7"/>
  <c r="K29" i="7"/>
  <c r="K31" i="7"/>
  <c r="K32" i="7"/>
  <c r="K33" i="7"/>
  <c r="K34" i="7"/>
  <c r="K35" i="7"/>
  <c r="K37" i="7"/>
  <c r="K38" i="7"/>
  <c r="K39" i="7"/>
  <c r="K40" i="7"/>
  <c r="K41" i="7"/>
  <c r="K43" i="7"/>
  <c r="K44" i="7"/>
  <c r="K45" i="7"/>
  <c r="K46" i="7"/>
  <c r="K47" i="7"/>
  <c r="K49" i="7"/>
  <c r="K50" i="7"/>
  <c r="K51" i="7"/>
  <c r="K52" i="7"/>
  <c r="K53" i="7"/>
  <c r="K55" i="7"/>
  <c r="K56" i="7"/>
  <c r="K57" i="7"/>
  <c r="K58" i="7"/>
  <c r="K59" i="7"/>
  <c r="K61" i="7"/>
  <c r="K62" i="7"/>
  <c r="K63" i="7"/>
  <c r="K64" i="7"/>
  <c r="K65" i="7"/>
  <c r="K67" i="7"/>
  <c r="K68" i="7"/>
  <c r="K69" i="7"/>
  <c r="K70" i="7"/>
  <c r="K71" i="7"/>
  <c r="K73" i="7"/>
  <c r="K74" i="7"/>
  <c r="K75" i="7"/>
  <c r="K8" i="7"/>
  <c r="G9" i="7"/>
  <c r="G13" i="7"/>
  <c r="G14" i="7"/>
  <c r="G15" i="7"/>
  <c r="G19" i="7"/>
  <c r="G20" i="7"/>
  <c r="G21" i="7"/>
  <c r="G25" i="7"/>
  <c r="G26" i="7"/>
  <c r="G27" i="7"/>
  <c r="G31" i="7"/>
  <c r="G32" i="7"/>
  <c r="G33" i="7"/>
  <c r="G37" i="7"/>
  <c r="G38" i="7"/>
  <c r="G39" i="7"/>
  <c r="G43" i="7"/>
  <c r="G44" i="7"/>
  <c r="G45" i="7"/>
  <c r="G49" i="7"/>
  <c r="G50" i="7"/>
  <c r="G51" i="7"/>
  <c r="G55" i="7"/>
  <c r="G56" i="7"/>
  <c r="G57" i="7"/>
  <c r="G61" i="7"/>
  <c r="G62" i="7"/>
  <c r="G63" i="7"/>
  <c r="G67" i="7"/>
  <c r="G68" i="7"/>
  <c r="G69" i="7"/>
  <c r="G73" i="7"/>
  <c r="G74" i="7"/>
  <c r="G75" i="7"/>
  <c r="K17" i="6"/>
  <c r="C17" i="6"/>
  <c r="Q11" i="14"/>
  <c r="M11" i="14"/>
  <c r="E11" i="14"/>
  <c r="M12" i="15"/>
  <c r="I12" i="15"/>
  <c r="G12" i="15"/>
  <c r="E12" i="15"/>
  <c r="Q81" i="13"/>
  <c r="O81" i="13"/>
  <c r="M81" i="13"/>
  <c r="K81" i="13"/>
  <c r="I81" i="13"/>
  <c r="G81" i="13"/>
  <c r="Q8" i="13"/>
  <c r="Q9" i="13"/>
  <c r="I10" i="7" s="1"/>
  <c r="Q10" i="13"/>
  <c r="I11" i="7" s="1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I36" i="7" s="1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I71" i="7" s="1"/>
  <c r="Q71" i="13"/>
  <c r="Q72" i="13"/>
  <c r="Q73" i="13"/>
  <c r="Q74" i="13"/>
  <c r="Q75" i="13"/>
  <c r="Q76" i="13"/>
  <c r="Q77" i="13"/>
  <c r="Q78" i="13"/>
  <c r="Q79" i="13"/>
  <c r="Q80" i="13"/>
  <c r="K8" i="13"/>
  <c r="K9" i="13"/>
  <c r="K10" i="13"/>
  <c r="K11" i="13"/>
  <c r="K12" i="13"/>
  <c r="E13" i="7" s="1"/>
  <c r="K13" i="13"/>
  <c r="E14" i="7" s="1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E49" i="7" s="1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E69" i="7" s="1"/>
  <c r="K69" i="13"/>
  <c r="K70" i="13"/>
  <c r="E71" i="7" s="1"/>
  <c r="K71" i="13"/>
  <c r="K72" i="13"/>
  <c r="K73" i="13"/>
  <c r="K74" i="13"/>
  <c r="K75" i="13"/>
  <c r="K76" i="13"/>
  <c r="K77" i="13"/>
  <c r="K78" i="13"/>
  <c r="K79" i="13"/>
  <c r="K80" i="13"/>
  <c r="Q7" i="13"/>
  <c r="K7" i="13"/>
  <c r="E35" i="7"/>
  <c r="E40" i="7"/>
  <c r="I7" i="11"/>
  <c r="S10" i="2"/>
  <c r="S11" i="2"/>
  <c r="S39" i="2" s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9" i="2"/>
  <c r="Q39" i="2"/>
  <c r="O39" i="2"/>
  <c r="M39" i="2"/>
  <c r="K39" i="2"/>
  <c r="AG10" i="17"/>
  <c r="AG11" i="17"/>
  <c r="AG12" i="17"/>
  <c r="AG13" i="17"/>
  <c r="AG9" i="17"/>
  <c r="AE13" i="17"/>
  <c r="AC13" i="17"/>
  <c r="T13" i="17"/>
  <c r="Q13" i="17"/>
  <c r="O13" i="17"/>
  <c r="I69" i="7"/>
  <c r="I70" i="7"/>
  <c r="E70" i="7"/>
  <c r="I49" i="7"/>
  <c r="I40" i="7"/>
  <c r="I8" i="7"/>
  <c r="I9" i="7"/>
  <c r="I12" i="7"/>
  <c r="I13" i="7"/>
  <c r="I14" i="7"/>
  <c r="E8" i="7"/>
  <c r="E9" i="7"/>
  <c r="E10" i="7"/>
  <c r="E11" i="7"/>
  <c r="E12" i="7"/>
  <c r="I34" i="7"/>
  <c r="I35" i="7"/>
  <c r="E34" i="7"/>
  <c r="E36" i="7"/>
  <c r="O16" i="6"/>
  <c r="K10" i="6"/>
  <c r="G17" i="6"/>
  <c r="C10" i="6"/>
  <c r="O9" i="14"/>
  <c r="G7" i="14"/>
  <c r="O7" i="14"/>
  <c r="O11" i="15"/>
  <c r="I9" i="15"/>
  <c r="I8" i="15"/>
  <c r="L47" i="13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10" i="2"/>
  <c r="Q11" i="2"/>
  <c r="Q9" i="2"/>
  <c r="K72" i="7" l="1"/>
  <c r="K66" i="7"/>
  <c r="K60" i="7"/>
  <c r="K54" i="7"/>
  <c r="K48" i="7"/>
  <c r="K42" i="7"/>
  <c r="K36" i="7"/>
  <c r="K30" i="7"/>
  <c r="K24" i="7"/>
  <c r="K18" i="7"/>
  <c r="G71" i="7"/>
  <c r="G65" i="7"/>
  <c r="G59" i="7"/>
  <c r="G53" i="7"/>
  <c r="G47" i="7"/>
  <c r="G41" i="7"/>
  <c r="G35" i="7"/>
  <c r="G29" i="7"/>
  <c r="G23" i="7"/>
  <c r="G17" i="7"/>
  <c r="G11" i="7"/>
  <c r="G72" i="7"/>
  <c r="G66" i="7"/>
  <c r="G60" i="7"/>
  <c r="G54" i="7"/>
  <c r="G48" i="7"/>
  <c r="G42" i="7"/>
  <c r="G36" i="7"/>
  <c r="G30" i="7"/>
  <c r="G24" i="7"/>
  <c r="G18" i="7"/>
  <c r="G12" i="7"/>
  <c r="G8" i="7"/>
  <c r="G70" i="7"/>
  <c r="G64" i="7"/>
  <c r="G58" i="7"/>
  <c r="G52" i="7"/>
  <c r="G46" i="7"/>
  <c r="G40" i="7"/>
  <c r="G34" i="7"/>
  <c r="G28" i="7"/>
  <c r="G22" i="7"/>
  <c r="G16" i="7"/>
  <c r="I75" i="7" l="1"/>
  <c r="E75" i="7"/>
  <c r="I73" i="7"/>
  <c r="I74" i="7"/>
  <c r="I47" i="7"/>
  <c r="I48" i="7"/>
  <c r="I32" i="7"/>
  <c r="I33" i="7"/>
  <c r="E73" i="7"/>
  <c r="E74" i="7"/>
  <c r="E47" i="7"/>
  <c r="E48" i="7"/>
  <c r="E32" i="7"/>
  <c r="E33" i="7"/>
  <c r="M10" i="6"/>
  <c r="E10" i="6"/>
  <c r="C13" i="6"/>
  <c r="K13" i="6"/>
  <c r="O13" i="6"/>
  <c r="G13" i="6"/>
  <c r="I10" i="6" l="1"/>
  <c r="Q10" i="6"/>
  <c r="Q13" i="6"/>
  <c r="I13" i="6"/>
  <c r="O11" i="6" l="1"/>
  <c r="E30" i="7"/>
  <c r="E31" i="7"/>
  <c r="I72" i="7" l="1"/>
  <c r="I44" i="7" l="1"/>
  <c r="I45" i="7"/>
  <c r="I46" i="7"/>
  <c r="E72" i="7"/>
  <c r="E44" i="7"/>
  <c r="E45" i="7"/>
  <c r="E46" i="7"/>
  <c r="I28" i="7"/>
  <c r="I29" i="7"/>
  <c r="I30" i="7"/>
  <c r="I31" i="7"/>
  <c r="E28" i="7"/>
  <c r="E29" i="7"/>
  <c r="E37" i="7"/>
  <c r="C12" i="6"/>
  <c r="O9" i="15"/>
  <c r="I27" i="7" l="1"/>
  <c r="E27" i="7"/>
  <c r="E26" i="7"/>
  <c r="E42" i="7" l="1"/>
  <c r="E43" i="7"/>
  <c r="O7" i="15"/>
  <c r="O12" i="15" s="1"/>
  <c r="I42" i="7"/>
  <c r="I43" i="7"/>
  <c r="M15" i="6" l="1"/>
  <c r="E15" i="6"/>
  <c r="O10" i="14"/>
  <c r="G10" i="14"/>
  <c r="G9" i="14"/>
  <c r="I68" i="7"/>
  <c r="E68" i="7"/>
  <c r="E41" i="7"/>
  <c r="I41" i="7"/>
  <c r="M14" i="6" l="1"/>
  <c r="M12" i="6"/>
  <c r="M17" i="6" s="1"/>
  <c r="K16" i="6"/>
  <c r="K15" i="6"/>
  <c r="K14" i="6"/>
  <c r="K12" i="6"/>
  <c r="G14" i="6"/>
  <c r="E14" i="6"/>
  <c r="E12" i="6"/>
  <c r="E17" i="6" s="1"/>
  <c r="C16" i="6"/>
  <c r="C15" i="6"/>
  <c r="C14" i="6"/>
  <c r="I12" i="6" l="1"/>
  <c r="Q12" i="6"/>
  <c r="I14" i="6"/>
  <c r="I16" i="6"/>
  <c r="Q16" i="6"/>
  <c r="E24" i="7"/>
  <c r="E15" i="7" l="1"/>
  <c r="I26" i="7" l="1"/>
  <c r="I37" i="7"/>
  <c r="I38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E39" i="7"/>
  <c r="E50" i="7"/>
  <c r="E51" i="7"/>
  <c r="E52" i="7"/>
  <c r="E53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G8" i="14"/>
  <c r="G11" i="14" s="1"/>
  <c r="I39" i="7" l="1"/>
  <c r="E54" i="7"/>
  <c r="E38" i="7"/>
  <c r="I20" i="7"/>
  <c r="I16" i="7"/>
  <c r="I17" i="7"/>
  <c r="I18" i="7"/>
  <c r="I19" i="7"/>
  <c r="I21" i="7"/>
  <c r="I22" i="7"/>
  <c r="I23" i="7"/>
  <c r="I24" i="7"/>
  <c r="I25" i="7"/>
  <c r="E17" i="7"/>
  <c r="E18" i="7"/>
  <c r="E19" i="7"/>
  <c r="E20" i="7"/>
  <c r="E21" i="7"/>
  <c r="E22" i="7"/>
  <c r="E23" i="7"/>
  <c r="E25" i="7"/>
  <c r="O8" i="14"/>
  <c r="O11" i="14" s="1"/>
  <c r="I15" i="7" l="1"/>
  <c r="E16" i="7"/>
  <c r="Q11" i="6"/>
  <c r="E9" i="11" l="1"/>
  <c r="I9" i="11" l="1"/>
  <c r="C12" i="5"/>
  <c r="I11" i="5"/>
  <c r="I12" i="5" s="1"/>
  <c r="S11" i="5"/>
  <c r="S12" i="5" s="1"/>
  <c r="E12" i="5"/>
  <c r="M12" i="5"/>
  <c r="O12" i="5"/>
  <c r="E10" i="11" l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U12" i="5" l="1"/>
  <c r="K12" i="5" l="1"/>
  <c r="P81" i="13" l="1"/>
  <c r="J9" i="18"/>
  <c r="L9" i="18"/>
  <c r="N9" i="18"/>
  <c r="R9" i="18"/>
  <c r="D17" i="6" l="1"/>
  <c r="F17" i="6"/>
  <c r="H17" i="6"/>
  <c r="J17" i="6"/>
  <c r="L17" i="6"/>
  <c r="N17" i="6"/>
  <c r="P17" i="6"/>
  <c r="A3" i="14" l="1"/>
  <c r="A3" i="8" l="1"/>
  <c r="A3" i="7"/>
  <c r="A3" i="6"/>
  <c r="A3" i="5"/>
  <c r="A3" i="15"/>
  <c r="A3" i="13"/>
  <c r="A3" i="2" l="1"/>
  <c r="A3" i="11" s="1"/>
  <c r="O14" i="6"/>
  <c r="O15" i="6"/>
  <c r="Q15" i="6" l="1"/>
  <c r="O17" i="6"/>
  <c r="Q14" i="6"/>
  <c r="Q17" i="6" s="1"/>
  <c r="E8" i="11" s="1"/>
  <c r="I8" i="11" l="1"/>
  <c r="I11" i="11" s="1"/>
  <c r="E11" i="11"/>
  <c r="G8" i="11" s="1"/>
  <c r="G10" i="15"/>
  <c r="G11" i="6"/>
  <c r="G9" i="11" l="1"/>
  <c r="G10" i="11"/>
  <c r="G7" i="11"/>
  <c r="I11" i="6"/>
  <c r="I15" i="6"/>
  <c r="I17" i="6" s="1"/>
  <c r="G15" i="6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<sst xmlns="http://schemas.openxmlformats.org/spreadsheetml/2006/main" count="677" uniqueCount="324">
  <si>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</si>
  <si>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</si>
  <si>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</si>
  <si>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</si>
  <si>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</si>
  <si>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</si>
  <si>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</si>
  <si>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</si>
  <si>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</si>
  <si>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</si>
  <si>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</si>
  <si>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</si>
  <si>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</si>
  <si>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</si>
  <si>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</si>
  <si>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</si>
  <si>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</si>
  <si>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</si>
  <si>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</si>
  <si>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</si>
  <si>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</si>
  <si>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</si>
  <si>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</si>
  <si>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</si>
  <si>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</si>
  <si>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</si>
  <si>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</si>
  <si>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</si>
  <si>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</si>
  <si>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</si>
  <si>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</si>
  <si>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</si>
  <si>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</si>
  <si>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</si>
  <si>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</si>
  <si>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</si>
  <si>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</si>
  <si>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</si>
  <si>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</si>
  <si>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</si>
  <si>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</si>
  <si>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</si>
  <si>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</si>
  <si>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</si>
  <si>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</si>
  <si>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</si>
  <si>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</si>
  <si>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</si>
  <si>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</si>
  <si>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</si>
  <si>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</si>
  <si>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</si>
  <si>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</si>
  <si>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</si>
  <si>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</si>
  <si>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</si>
  <si>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</si>
  <si>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</si>
  <si>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</si>
  <si>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</si>
  <si>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</si>
  <si>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</si>
  <si>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</si>
  <si>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</si>
  <si>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</si>
  <si>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</si>
  <si>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</si>
  <si>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</si>
  <si>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</si>
  <si>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</si>
  <si>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</si>
  <si>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</si>
  <si>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</si>
  <si>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</si>
  <si>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</si>
  <si>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</si>
  <si>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</si>
  <si>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</si>
  <si>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</si>
  <si>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</si>
  <si>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</si>
  <si>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</si>
  <si>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</si>
  <si>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</si>
  <si>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</si>
  <si>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</si>
  <si>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</si>
  <si>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</si>
  <si>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</si>
  <si>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</si>
  <si>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</si>
  <si>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</si>
  <si>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</si>
  <si>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</si>
  <si>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</si>
  <si>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</si>
  <si>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</si>
  <si>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</si>
  <si>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</si>
  <si>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</si>
  <si>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</si>
  <si>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</si>
  <si>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</si>
  <si>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</si>
  <si>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</si>
  <si>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</si>
  <si>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</si>
  <si>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</si>
  <si>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</si>
  <si>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</si>
  <si>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</si>
  <si>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</si>
  <si>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</si>
  <si>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</si>
  <si>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</si>
  <si>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</si>
  <si>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</si>
  <si>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</si>
  <si>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</si>
  <si>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</si>
  <si>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</si>
  <si>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</si>
  <si>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</si>
  <si>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</si>
  <si>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</si>
  <si>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</si>
  <si>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</si>
  <si>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</si>
  <si>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</si>
  <si>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</si>
  <si>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</si>
  <si>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</si>
  <si>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</si>
  <si>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</si>
  <si>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</si>
  <si>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</si>
  <si>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</si>
  <si>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</si>
  <si>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</si>
  <si>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</si>
  <si>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</si>
  <si>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</si>
  <si>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</si>
  <si>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</si>
  <si>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</si>
  <si>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</si>
  <si>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</si>
  <si>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</si>
  <si>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</si>
  <si>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</si>
  <si>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</si>
  <si>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</si>
  <si>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</si>
  <si>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</si>
  <si>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</si>
  <si>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</si>
  <si>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</si>
  <si>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</si>
  <si>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</si>
  <si>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</si>
  <si>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</si>
  <si>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</si>
  <si>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</si>
  <si>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</si>
  <si>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</si>
  <si>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</si>
  <si>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</si>
  <si>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</si>
  <si>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</si>
  <si>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</si>
  <si>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</si>
  <si>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</si>
  <si>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</si>
  <si>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</si>
  <si>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</si>
  <si>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</si>
  <si>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</si>
  <si>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</si>
  <si>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</si>
  <si>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</si>
  <si>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209-303-15227268-1</t>
  </si>
  <si>
    <t>209-303-15227268-2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</si>
  <si>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</si>
  <si>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</si>
  <si>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</si>
  <si>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</si>
  <si>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</si>
  <si>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</si>
  <si>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</si>
  <si>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</si>
  <si>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</si>
  <si>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</si>
  <si>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</si>
  <si>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</si>
  <si>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</si>
  <si>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</t>
  </si>
  <si>
    <t>پاسارگاد 209.307.15227268.1</t>
  </si>
  <si>
    <t xml:space="preserve"> 209-307-15227268-1</t>
  </si>
  <si>
    <t>1005-10-810-707074271</t>
  </si>
  <si>
    <t>پاسارگاد 209.307.15227268.2</t>
  </si>
  <si>
    <t>پاسارگاد 209.307.15227268.3</t>
  </si>
  <si>
    <t xml:space="preserve"> 209-307-15227268-2</t>
  </si>
  <si>
    <t xml:space="preserve"> 209-307-15227268-3</t>
  </si>
  <si>
    <t>124-283-6867480-20</t>
  </si>
  <si>
    <t>سینا جاری371452773001</t>
  </si>
  <si>
    <t>371-4-5277300-1</t>
  </si>
  <si>
    <t>جاری</t>
  </si>
  <si>
    <t>اقتصادنوین 124.283.6867480.20</t>
  </si>
  <si>
    <t>پاسارگاد 209.307.15227268.4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</si>
  <si>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</si>
  <si>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</si>
  <si>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</si>
  <si>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</si>
  <si>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</si>
  <si>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</si>
  <si>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</si>
  <si>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</si>
  <si>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کوتاه مدت-4110001907768</t>
  </si>
  <si>
    <t>اقتصادنوین 124.283.6867480.22</t>
  </si>
  <si>
    <t>اقتصادنوین 124.283.6867480.23</t>
  </si>
  <si>
    <t>اقتصادنوین 124.283.6867480.24</t>
  </si>
  <si>
    <t>اقتصادنوین 124.283.6867480.25</t>
  </si>
  <si>
    <t>پاسارگاد 209.307.15227268.5</t>
  </si>
  <si>
    <t>پاسارگاد 209.307.15227268.7</t>
  </si>
  <si>
    <t xml:space="preserve"> 209-307-15227268-4</t>
  </si>
  <si>
    <t xml:space="preserve"> 209-307-15227268-5</t>
  </si>
  <si>
    <t xml:space="preserve"> 209-307-15227268-7</t>
  </si>
  <si>
    <t>مسکن کوتاه مدت</t>
  </si>
  <si>
    <t>1402/04/31</t>
  </si>
  <si>
    <t>مرابحه عام دولت4-ش.خ 0206 (اراد49)</t>
  </si>
  <si>
    <t>1399/06/12</t>
  </si>
  <si>
    <t>1402/06/12</t>
  </si>
  <si>
    <t>مرابحه عام دولت4-ش.خ 0206</t>
  </si>
  <si>
    <t>اقتصادنوین 124.283.6867480.26</t>
  </si>
  <si>
    <t>اقتصادنوین 124.283.6867480.27</t>
  </si>
  <si>
    <t>پاسارگاد 209.307.15227268.8</t>
  </si>
  <si>
    <t>پاسارگاد 209.307.15227268.9</t>
  </si>
  <si>
    <t>مسکن 5600931333993</t>
  </si>
  <si>
    <t>مسکن 5600931333969</t>
  </si>
  <si>
    <t>124-283-6867480-26</t>
  </si>
  <si>
    <t>124-283-6867480-27</t>
  </si>
  <si>
    <t xml:space="preserve"> 209-307-15227268-8</t>
  </si>
  <si>
    <t xml:space="preserve"> 209-307-15227268-9</t>
  </si>
  <si>
    <t>اقتصاد نوین 124.283.6867480.26</t>
  </si>
  <si>
    <t>اقتصاد نوین 124.283.6867480.27</t>
  </si>
  <si>
    <t>5600931333928</t>
  </si>
  <si>
    <t>5600931333969</t>
  </si>
  <si>
    <t>5600931333993</t>
  </si>
  <si>
    <t>310058720239</t>
  </si>
  <si>
    <t>4110001907768</t>
  </si>
  <si>
    <t>1402/03/06</t>
  </si>
  <si>
    <t>1402/03/10</t>
  </si>
  <si>
    <t>1402/03/27</t>
  </si>
  <si>
    <t>1402/03/30</t>
  </si>
  <si>
    <t>1402/03/23</t>
  </si>
  <si>
    <t>1402/04/10</t>
  </si>
  <si>
    <t>1402/04/11</t>
  </si>
  <si>
    <t>1402/04/03</t>
  </si>
  <si>
    <t>1402/04/06</t>
  </si>
  <si>
    <t>1402/04/13</t>
  </si>
  <si>
    <t>1402/04/20</t>
  </si>
  <si>
    <t>1402/05/31</t>
  </si>
  <si>
    <t>برای ماه منتهی به 1402/05/31</t>
  </si>
  <si>
    <t>طی مرداد ماه</t>
  </si>
  <si>
    <t>از ابتدای سال مالی تا پایان مرداد ماه</t>
  </si>
  <si>
    <t>طی مرداد  ماه</t>
  </si>
  <si>
    <t>از ابتدای سال مالی تا مرداد ماه</t>
  </si>
  <si>
    <t>993,117</t>
  </si>
  <si>
    <t>1,056,307</t>
  </si>
  <si>
    <t>1,032,659</t>
  </si>
  <si>
    <t>پاسارگاد 209.307.15227268.10</t>
  </si>
  <si>
    <t>پاسارگاد 209.306.15227268.1</t>
  </si>
  <si>
    <t>209-307-15227268-4</t>
  </si>
  <si>
    <t>209-307-15227268-5</t>
  </si>
  <si>
    <t>209-307-15227268-7</t>
  </si>
  <si>
    <t>209-307-15227268-8</t>
  </si>
  <si>
    <t>209-307-15227268-9</t>
  </si>
  <si>
    <t>209-307-15227268-10</t>
  </si>
  <si>
    <t>209-306-15227268-1</t>
  </si>
  <si>
    <t xml:space="preserve">پاسارگاد کوتاه مدت-2098100152272681	</t>
  </si>
  <si>
    <t>اقتصاد نوین 124.283.6867480.28</t>
  </si>
  <si>
    <t>اقتصاد نوین 124.283.6867480.29</t>
  </si>
  <si>
    <t>اقتصاد نوین 124.283.6867480.30</t>
  </si>
  <si>
    <t>124-283-6867480-28</t>
  </si>
  <si>
    <t>124-283-6867480-29</t>
  </si>
  <si>
    <t>124-283-6867480-30</t>
  </si>
  <si>
    <t xml:space="preserve">اقتصاد نوین کوتاه مدت-12485068674801	</t>
  </si>
  <si>
    <t>مسکن 5600931334017</t>
  </si>
  <si>
    <t>مسکن 5600929334318</t>
  </si>
  <si>
    <t>مسکن 5600931334025</t>
  </si>
  <si>
    <t>مسکن 5600931334041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</si>
  <si>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</si>
  <si>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</si>
  <si>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</si>
  <si>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</si>
  <si>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1402/05/09</t>
  </si>
  <si>
    <t>1402/05/24</t>
  </si>
  <si>
    <t>1402/05/03</t>
  </si>
  <si>
    <t>1402/05/28</t>
  </si>
  <si>
    <t>1402/05/01</t>
  </si>
  <si>
    <t>1402/05/04</t>
  </si>
  <si>
    <t>1402/05/07</t>
  </si>
  <si>
    <t>اقتصادنوین 124.283.6867480.1</t>
  </si>
  <si>
    <t>اقتصادنوین 124.283.6867480.2</t>
  </si>
  <si>
    <t>اقتصادنوین 124.283.6867480.3</t>
  </si>
  <si>
    <t>اقتصادنوین 124.283.6867480.4</t>
  </si>
  <si>
    <t>اقتصادنوین 124.283.6867480.5</t>
  </si>
  <si>
    <t>اقتصادنوین 124.283.6867480.6</t>
  </si>
  <si>
    <t>اقتصادنوین 124.283.6867480.7</t>
  </si>
  <si>
    <t>اقتصادنوین 124.283.6867480.28</t>
  </si>
  <si>
    <t>اقتصادنوین 124.283.6867480.29</t>
  </si>
  <si>
    <t>اقتصادنوین 124.283.6867480.30</t>
  </si>
  <si>
    <t>124-283-6867480-1</t>
  </si>
  <si>
    <t>124-283-6867480-2</t>
  </si>
  <si>
    <t>124-283-6867480-3</t>
  </si>
  <si>
    <t>124-283-6867480-4</t>
  </si>
  <si>
    <t>124-283-6867480-5</t>
  </si>
  <si>
    <t>124-283-6867480-6</t>
  </si>
  <si>
    <t>124-283-6867480-7</t>
  </si>
  <si>
    <t xml:space="preserve"> 209-307-15227268-10</t>
  </si>
  <si>
    <t>مسکن 5600931333925</t>
  </si>
  <si>
    <t>مسکن 5600931333917</t>
  </si>
  <si>
    <t>مسکن 5600931333918</t>
  </si>
  <si>
    <t>منتهی به 1402/05/31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</si>
</sst>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#,##0_-;[Red]\(#,##0\)"/>
    <numFmt numFmtId="167" formatCode="_-* #,##0_-;_-* #,##0\-;_-* &quot;-&quot;??_-;_-@_-"/>
    <numFmt numFmtId="168" formatCode="_-* #,##0.00000000_-;_-* #,##0.00000000\-;_-* &quot;-&quot;??_-;_-@_-"/>
    <numFmt numFmtId="169" formatCode="_(* #,##0.000_);_(* \(#,##0.000\);_(* &quot;-&quot;??_);_(@_)"/>
    <numFmt numFmtId="170" formatCode="_(* #,##0.0_);_(* \(#,##0.0\);_(* &quot;-&quot;??_);_(@_)"/>
    <numFmt numFmtId="171" formatCode="0.0%"/>
    <numFmt numFmtId="172" formatCode="_-* #,##0_-;\-* #,##0_-;_-* &quot;-&quot;??_-;_-@_-"/>
  </numFmts>
  <fonts count="6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  <font>
      <b/>
      <sz val="9"/>
      <color rgb="FF2E2E2E"/>
      <name val="IranSansFaNum"/>
    </font>
    <font>
      <b/>
      <sz val="9"/>
      <color rgb="FF00A651"/>
      <name val="IranSansFaNum"/>
    </font>
  </fonts>
  <fills count="7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425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5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6" fontId="24" fillId="0" borderId="4" xfId="0" applyNumberFormat="1" applyFont="1" applyBorder="1" applyAlignment="1">
      <alignment horizontal="center" vertical="center" wrapText="1" readingOrder="2"/>
    </xf>
    <xf numFmtId="166" fontId="24" fillId="0" borderId="4" xfId="1" applyNumberFormat="1" applyFont="1" applyBorder="1" applyAlignment="1">
      <alignment horizontal="center" vertical="center" wrapText="1" readingOrder="2"/>
    </xf>
    <xf numFmtId="166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5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readingOrder="2"/>
    </xf>
    <xf numFmtId="165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5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5" fontId="20" fillId="0" borderId="0" xfId="1" applyNumberFormat="1" applyFont="1" applyAlignment="1">
      <alignment vertical="center"/>
    </xf>
    <xf numFmtId="165" fontId="20" fillId="0" borderId="8" xfId="1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 wrapText="1" shrinkToFit="1"/>
    </xf>
    <xf numFmtId="165" fontId="15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66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5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6" fontId="41" fillId="0" borderId="0" xfId="1" applyNumberFormat="1" applyFont="1" applyAlignment="1">
      <alignment vertical="center"/>
    </xf>
    <xf numFmtId="166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5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Alignment="1">
      <alignment vertical="center" wrapText="1"/>
    </xf>
    <xf numFmtId="165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5" fontId="14" fillId="2" borderId="0" xfId="1" applyNumberFormat="1" applyFont="1" applyFill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165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5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5" fontId="20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10" fontId="13" fillId="0" borderId="8" xfId="2" applyNumberFormat="1" applyFont="1" applyFill="1" applyBorder="1" applyAlignment="1">
      <alignment horizontal="center" vertical="center"/>
    </xf>
    <xf numFmtId="165" fontId="16" fillId="0" borderId="0" xfId="1" applyNumberFormat="1" applyFont="1" applyFill="1"/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5" fontId="20" fillId="0" borderId="0" xfId="1" applyNumberFormat="1" applyFont="1" applyFill="1"/>
    <xf numFmtId="165" fontId="42" fillId="0" borderId="0" xfId="1" applyNumberFormat="1" applyFont="1" applyFill="1" applyAlignment="1">
      <alignment vertical="center"/>
    </xf>
    <xf numFmtId="165" fontId="14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Alignment="1"/>
    <xf numFmtId="166" fontId="10" fillId="0" borderId="0" xfId="1" applyNumberFormat="1" applyFont="1" applyFill="1" applyAlignment="1">
      <alignment vertical="center"/>
    </xf>
    <xf numFmtId="165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5" fontId="14" fillId="0" borderId="0" xfId="1" applyNumberFormat="1" applyFont="1" applyFill="1"/>
    <xf numFmtId="166" fontId="14" fillId="0" borderId="0" xfId="1" applyNumberFormat="1" applyFont="1" applyFill="1"/>
    <xf numFmtId="165" fontId="49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vertical="center"/>
    </xf>
    <xf numFmtId="166" fontId="22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5" fontId="18" fillId="0" borderId="8" xfId="1" applyNumberFormat="1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5" fontId="29" fillId="0" borderId="15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Alignment="1">
      <alignment vertical="center" wrapText="1"/>
    </xf>
    <xf numFmtId="165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5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165" fontId="53" fillId="0" borderId="0" xfId="0" applyNumberFormat="1" applyFont="1" applyAlignment="1">
      <alignment vertical="center" wrapText="1" shrinkToFit="1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5" fontId="18" fillId="0" borderId="0" xfId="1" applyNumberFormat="1" applyFont="1" applyFill="1" applyAlignment="1">
      <alignment horizontal="right" vertical="center" readingOrder="2"/>
    </xf>
    <xf numFmtId="165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5" fontId="56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 wrapText="1" shrinkToFit="1" readingOrder="2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 readingOrder="2"/>
    </xf>
    <xf numFmtId="165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165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165" fontId="20" fillId="0" borderId="0" xfId="1" applyNumberFormat="1" applyFont="1" applyBorder="1"/>
    <xf numFmtId="165" fontId="2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/>
    <xf numFmtId="165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0" fontId="12" fillId="0" borderId="0" xfId="0" applyFont="1"/>
    <xf numFmtId="165" fontId="12" fillId="0" borderId="0" xfId="1" applyNumberFormat="1" applyFont="1" applyFill="1"/>
    <xf numFmtId="165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170" fontId="10" fillId="0" borderId="0" xfId="1" applyNumberFormat="1" applyFont="1" applyFill="1" applyAlignment="1">
      <alignment vertical="center"/>
    </xf>
    <xf numFmtId="170" fontId="20" fillId="0" borderId="0" xfId="1" applyNumberFormat="1" applyFont="1" applyFill="1" applyAlignment="1">
      <alignment horizontal="center" vertical="center"/>
    </xf>
    <xf numFmtId="171" fontId="10" fillId="0" borderId="0" xfId="2" applyNumberFormat="1" applyFont="1" applyFill="1" applyAlignment="1">
      <alignment horizontal="center" vertical="center"/>
    </xf>
    <xf numFmtId="165" fontId="20" fillId="0" borderId="0" xfId="1" applyNumberFormat="1" applyFont="1"/>
    <xf numFmtId="165" fontId="10" fillId="0" borderId="0" xfId="1" applyNumberFormat="1" applyFont="1"/>
    <xf numFmtId="171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22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42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5" fontId="61" fillId="0" borderId="0" xfId="1" applyNumberFormat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42" fillId="0" borderId="0" xfId="1" applyNumberFormat="1" applyFont="1" applyFill="1"/>
    <xf numFmtId="165" fontId="20" fillId="0" borderId="0" xfId="1" applyNumberFormat="1" applyFont="1" applyFill="1" applyAlignment="1">
      <alignment horizontal="right" vertical="center"/>
    </xf>
    <xf numFmtId="0" fontId="10" fillId="4" borderId="0" xfId="0" applyFont="1" applyFill="1"/>
    <xf numFmtId="165" fontId="10" fillId="4" borderId="0" xfId="1" applyNumberFormat="1" applyFont="1" applyFill="1" applyAlignment="1">
      <alignment vertical="center"/>
    </xf>
    <xf numFmtId="165" fontId="10" fillId="4" borderId="0" xfId="0" applyNumberFormat="1" applyFont="1" applyFill="1"/>
    <xf numFmtId="165" fontId="20" fillId="4" borderId="0" xfId="1" applyNumberFormat="1" applyFont="1" applyFill="1" applyBorder="1"/>
    <xf numFmtId="165" fontId="20" fillId="4" borderId="0" xfId="1" applyNumberFormat="1" applyFont="1" applyFill="1"/>
    <xf numFmtId="165" fontId="20" fillId="4" borderId="0" xfId="0" applyNumberFormat="1" applyFont="1" applyFill="1"/>
    <xf numFmtId="165" fontId="10" fillId="4" borderId="0" xfId="1" applyNumberFormat="1" applyFont="1" applyFill="1" applyBorder="1"/>
    <xf numFmtId="0" fontId="10" fillId="5" borderId="0" xfId="0" applyFont="1" applyFill="1"/>
    <xf numFmtId="165" fontId="10" fillId="5" borderId="0" xfId="0" applyNumberFormat="1" applyFont="1" applyFill="1"/>
    <xf numFmtId="165" fontId="20" fillId="5" borderId="0" xfId="1" applyNumberFormat="1" applyFont="1" applyFill="1" applyBorder="1"/>
    <xf numFmtId="165" fontId="20" fillId="5" borderId="0" xfId="0" applyNumberFormat="1" applyFont="1" applyFill="1"/>
    <xf numFmtId="165" fontId="10" fillId="5" borderId="0" xfId="1" applyNumberFormat="1" applyFont="1" applyFill="1" applyBorder="1"/>
    <xf numFmtId="0" fontId="10" fillId="6" borderId="0" xfId="0" applyFont="1" applyFill="1"/>
    <xf numFmtId="165" fontId="10" fillId="6" borderId="0" xfId="1" applyNumberFormat="1" applyFont="1" applyFill="1" applyAlignment="1">
      <alignment vertical="center"/>
    </xf>
    <xf numFmtId="0" fontId="20" fillId="6" borderId="0" xfId="0" applyFont="1" applyFill="1"/>
    <xf numFmtId="165" fontId="20" fillId="6" borderId="0" xfId="0" applyNumberFormat="1" applyFont="1" applyFill="1"/>
    <xf numFmtId="165" fontId="20" fillId="6" borderId="0" xfId="1" applyNumberFormat="1" applyFont="1" applyFill="1"/>
    <xf numFmtId="172" fontId="20" fillId="0" borderId="0" xfId="0" applyNumberFormat="1" applyFont="1"/>
    <xf numFmtId="172" fontId="20" fillId="6" borderId="0" xfId="0" applyNumberFormat="1" applyFont="1" applyFill="1"/>
    <xf numFmtId="165" fontId="10" fillId="3" borderId="0" xfId="0" applyNumberFormat="1" applyFont="1" applyFill="1"/>
    <xf numFmtId="164" fontId="10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/>
    </xf>
    <xf numFmtId="3" fontId="63" fillId="0" borderId="0" xfId="0" applyNumberFormat="1" applyFont="1"/>
    <xf numFmtId="3" fontId="64" fillId="0" borderId="0" xfId="0" applyNumberFormat="1" applyFont="1"/>
    <xf numFmtId="165" fontId="12" fillId="0" borderId="0" xfId="1" applyNumberFormat="1" applyFont="1" applyFill="1" applyAlignment="1">
      <alignment horizontal="center"/>
    </xf>
    <xf numFmtId="165" fontId="6" fillId="0" borderId="2" xfId="0" applyNumberFormat="1" applyFont="1" applyBorder="1" applyAlignment="1">
      <alignment horizontal="center" vertical="center" readingOrder="2"/>
    </xf>
    <xf numFmtId="165" fontId="12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1" applyNumberFormat="1" applyFont="1" applyFill="1" applyAlignment="1"/>
    <xf numFmtId="167" fontId="48" fillId="0" borderId="0" xfId="1" applyNumberFormat="1" applyFont="1" applyFill="1" applyAlignment="1">
      <alignment horizontal="left" vertical="center" wrapText="1" shrinkToFit="1"/>
    </xf>
    <xf numFmtId="165" fontId="48" fillId="0" borderId="0" xfId="1" applyNumberFormat="1" applyFont="1" applyFill="1" applyAlignment="1">
      <alignment horizontal="left" vertical="center" wrapText="1" shrinkToFit="1"/>
    </xf>
    <xf numFmtId="168" fontId="48" fillId="0" borderId="0" xfId="1" applyNumberFormat="1" applyFont="1" applyFill="1" applyAlignment="1">
      <alignment horizontal="left" vertical="center" wrapText="1" shrinkToFit="1"/>
    </xf>
    <xf numFmtId="0" fontId="45" fillId="0" borderId="0" xfId="0" applyFont="1"/>
    <xf numFmtId="37" fontId="44" fillId="0" borderId="0" xfId="0" applyNumberFormat="1" applyFont="1" applyAlignment="1">
      <alignment horizontal="right" vertical="center"/>
    </xf>
    <xf numFmtId="37" fontId="44" fillId="0" borderId="16" xfId="0" applyNumberFormat="1" applyFont="1" applyBorder="1" applyAlignment="1">
      <alignment horizontal="center" vertical="center"/>
    </xf>
    <xf numFmtId="0" fontId="45" fillId="0" borderId="3" xfId="0" applyFont="1" applyBorder="1"/>
    <xf numFmtId="37" fontId="44" fillId="0" borderId="3" xfId="0" applyNumberFormat="1" applyFont="1" applyBorder="1" applyAlignment="1">
      <alignment horizontal="center" vertical="center" wrapText="1"/>
    </xf>
    <xf numFmtId="37" fontId="44" fillId="0" borderId="15" xfId="0" applyNumberFormat="1" applyFont="1" applyBorder="1" applyAlignment="1">
      <alignment horizontal="center" vertical="center" wrapText="1"/>
    </xf>
    <xf numFmtId="37" fontId="44" fillId="0" borderId="17" xfId="0" applyNumberFormat="1" applyFont="1" applyBorder="1" applyAlignment="1">
      <alignment horizontal="center" vertical="center"/>
    </xf>
    <xf numFmtId="37" fontId="46" fillId="0" borderId="19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/>
    </xf>
    <xf numFmtId="165" fontId="46" fillId="0" borderId="9" xfId="0" applyNumberFormat="1" applyFont="1" applyBorder="1" applyAlignment="1">
      <alignment horizontal="left" vertical="center" wrapText="1" shrinkToFit="1"/>
    </xf>
    <xf numFmtId="165" fontId="46" fillId="0" borderId="9" xfId="0" applyNumberFormat="1" applyFont="1" applyBorder="1" applyAlignment="1">
      <alignment horizontal="right" vertical="center" wrapText="1" shrinkToFit="1"/>
    </xf>
    <xf numFmtId="169" fontId="46" fillId="0" borderId="0" xfId="0" applyNumberFormat="1" applyFont="1" applyAlignment="1">
      <alignment horizontal="center" vertical="center" wrapText="1" shrinkToFit="1"/>
    </xf>
    <xf numFmtId="0" fontId="48" fillId="0" borderId="0" xfId="0" applyFont="1"/>
    <xf numFmtId="165" fontId="46" fillId="0" borderId="20" xfId="0" applyNumberFormat="1" applyFont="1" applyBorder="1" applyAlignment="1">
      <alignment horizontal="right" vertical="center" wrapText="1" shrinkToFit="1"/>
    </xf>
    <xf numFmtId="165" fontId="45" fillId="0" borderId="0" xfId="1" applyNumberFormat="1" applyFont="1" applyFill="1" applyAlignment="1">
      <alignment vertical="center"/>
    </xf>
    <xf numFmtId="165" fontId="45" fillId="0" borderId="0" xfId="0" applyNumberFormat="1" applyFont="1" applyAlignment="1">
      <alignment vertical="center"/>
    </xf>
    <xf numFmtId="170" fontId="62" fillId="0" borderId="0" xfId="1" applyNumberFormat="1" applyFont="1" applyFill="1" applyAlignment="1">
      <alignment vertical="center"/>
    </xf>
    <xf numFmtId="37" fontId="46" fillId="0" borderId="21" xfId="0" applyNumberFormat="1" applyFont="1" applyBorder="1" applyAlignment="1">
      <alignment horizontal="right" vertical="center" wrapText="1"/>
    </xf>
    <xf numFmtId="165" fontId="46" fillId="0" borderId="0" xfId="0" applyNumberFormat="1" applyFont="1" applyAlignment="1">
      <alignment horizontal="left" vertical="center" wrapText="1" shrinkToFit="1"/>
    </xf>
    <xf numFmtId="165" fontId="46" fillId="0" borderId="0" xfId="0" applyNumberFormat="1" applyFont="1" applyAlignment="1">
      <alignment horizontal="right" vertical="center" wrapText="1" shrinkToFit="1"/>
    </xf>
    <xf numFmtId="165" fontId="46" fillId="0" borderId="22" xfId="0" applyNumberFormat="1" applyFont="1" applyBorder="1" applyAlignment="1">
      <alignment horizontal="right" vertical="center" wrapText="1" shrinkToFit="1"/>
    </xf>
    <xf numFmtId="0" fontId="0" fillId="0" borderId="1" xfId="0" applyBorder="1"/>
    <xf numFmtId="165" fontId="46" fillId="0" borderId="1" xfId="0" applyNumberFormat="1" applyFont="1" applyBorder="1" applyAlignment="1">
      <alignment horizontal="left" vertical="center" wrapText="1" shrinkToFit="1"/>
    </xf>
    <xf numFmtId="0" fontId="48" fillId="0" borderId="1" xfId="0" applyFont="1" applyBorder="1"/>
    <xf numFmtId="165" fontId="46" fillId="0" borderId="18" xfId="0" applyNumberFormat="1" applyFont="1" applyBorder="1" applyAlignment="1">
      <alignment horizontal="right" vertical="center" wrapText="1" shrinkToFit="1"/>
    </xf>
    <xf numFmtId="165" fontId="0" fillId="0" borderId="0" xfId="0" applyNumberFormat="1"/>
    <xf numFmtId="165" fontId="0" fillId="0" borderId="0" xfId="1" applyNumberFormat="1" applyFont="1" applyFill="1"/>
    <xf numFmtId="0" fontId="0" fillId="0" borderId="0" xfId="0" applyAlignment="1">
      <alignment horizontal="right"/>
    </xf>
    <xf numFmtId="165" fontId="20" fillId="0" borderId="2" xfId="1" applyNumberFormat="1" applyFont="1" applyFill="1" applyBorder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readingOrder="2"/>
    </xf>
    <xf numFmtId="165" fontId="6" fillId="0" borderId="1" xfId="1" applyNumberFormat="1" applyFont="1" applyBorder="1" applyAlignment="1">
      <alignment horizontal="center" vertical="center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165" fontId="20" fillId="0" borderId="1" xfId="1" applyNumberFormat="1" applyFont="1" applyFill="1" applyBorder="1" applyAlignment="1">
      <alignment horizontal="center" vertical="center" readingOrder="2"/>
    </xf>
    <xf numFmtId="0" fontId="15" fillId="0" borderId="1" xfId="0" applyFont="1" applyBorder="1" applyAlignment="1">
      <alignment horizontal="center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6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6" fontId="23" fillId="0" borderId="1" xfId="1" applyNumberFormat="1" applyFont="1" applyFill="1" applyBorder="1" applyAlignment="1">
      <alignment horizontal="center" vertical="center" wrapText="1" readingOrder="2"/>
    </xf>
    <xf numFmtId="166" fontId="26" fillId="0" borderId="0" xfId="1" applyNumberFormat="1" applyFont="1" applyFill="1" applyAlignment="1">
      <alignment horizontal="right" vertical="center" readingOrder="2"/>
    </xf>
    <xf numFmtId="166" fontId="22" fillId="0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166" fontId="24" fillId="0" borderId="3" xfId="1" applyNumberFormat="1" applyFont="1" applyBorder="1" applyAlignment="1">
      <alignment horizontal="center" vertical="center" wrapText="1" readingOrder="2"/>
    </xf>
    <xf numFmtId="166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wrapText="1" readingOrder="2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 readingOrder="2"/>
    </xf>
    <xf numFmtId="165" fontId="18" fillId="0" borderId="4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Fill="1"/>
    <xf numFmtId="165" fontId="22" fillId="0" borderId="8" xfId="1" applyNumberFormat="1" applyFont="1" applyFill="1" applyBorder="1" applyAlignment="1">
      <alignment horizontal="left" vertical="center"/>
    </xf>
    <xf numFmtId="165" fontId="14" fillId="0" borderId="0" xfId="0" applyNumberFormat="1" applyFont="1" applyFill="1"/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 vertical="center" readingOrder="2"/>
    </xf>
    <xf numFmtId="0" fontId="20" fillId="0" borderId="0" xfId="0" applyFont="1" applyFill="1"/>
    <xf numFmtId="0" fontId="20" fillId="0" borderId="0" xfId="0" applyFont="1" applyFill="1" applyAlignment="1">
      <alignment horizontal="center" vertical="center"/>
    </xf>
    <xf numFmtId="166" fontId="14" fillId="0" borderId="0" xfId="0" applyNumberFormat="1" applyFont="1" applyFill="1"/>
    <xf numFmtId="166" fontId="20" fillId="0" borderId="0" xfId="0" applyNumberFormat="1" applyFont="1" applyFill="1"/>
    <xf numFmtId="165" fontId="22" fillId="0" borderId="8" xfId="1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2" fontId="10" fillId="0" borderId="0" xfId="0" applyNumberFormat="1" applyFont="1" applyFill="1" applyAlignment="1">
      <alignment vertical="center"/>
    </xf>
    <xf numFmtId="37" fontId="13" fillId="0" borderId="0" xfId="0" applyNumberFormat="1" applyFont="1" applyFill="1" applyAlignment="1">
      <alignment horizontal="center" vertical="center" wrapText="1"/>
    </xf>
    <xf numFmtId="3" fontId="43" fillId="0" borderId="0" xfId="0" applyNumberFormat="1" applyFont="1" applyFill="1"/>
    <xf numFmtId="3" fontId="55" fillId="0" borderId="0" xfId="0" applyNumberFormat="1" applyFont="1" applyFill="1"/>
    <xf numFmtId="1" fontId="13" fillId="0" borderId="0" xfId="0" applyNumberFormat="1" applyFont="1" applyFill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31" fillId="0" borderId="0" xfId="0" applyFont="1" applyFill="1" applyAlignment="1">
      <alignment horizontal="center" vertical="center" wrapText="1" readingOrder="2"/>
    </xf>
    <xf numFmtId="165" fontId="12" fillId="0" borderId="2" xfId="1" applyNumberFormat="1" applyFont="1" applyFill="1" applyBorder="1" applyAlignment="1">
      <alignment vertical="center"/>
    </xf>
    <xf numFmtId="9" fontId="39" fillId="0" borderId="2" xfId="2" applyFont="1" applyFill="1" applyBorder="1" applyAlignment="1">
      <alignment horizontal="center" vertical="center" wrapText="1" readingOrder="2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Alignment="1">
      <alignment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165" fontId="12" fillId="0" borderId="8" xfId="1" applyNumberFormat="1" applyFont="1" applyFill="1" applyBorder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3" fontId="20" fillId="0" borderId="0" xfId="0" applyNumberFormat="1" applyFont="1" applyFill="1"/>
    <xf numFmtId="165" fontId="20" fillId="0" borderId="0" xfId="0" applyNumberFormat="1" applyFont="1" applyFill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590549</xdr:colOff>
      <xdr:row>35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9F05BD-1015-2A14-390B-DF70892D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9051" y="0"/>
          <a:ext cx="5467349" cy="765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I47" sqref="I47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95" t="s">
        <v>74</v>
      </c>
      <c r="B24" s="295"/>
      <c r="C24" s="295"/>
      <c r="D24" s="295"/>
      <c r="E24" s="295"/>
      <c r="F24" s="295"/>
      <c r="G24" s="295"/>
      <c r="H24" s="295"/>
      <c r="I24" s="295"/>
      <c r="J24" s="295"/>
      <c r="K24" s="33"/>
      <c r="L24" s="33"/>
    </row>
    <row r="25" spans="1:13" ht="15" customHeight="1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33"/>
      <c r="L25" s="33"/>
    </row>
    <row r="26" spans="1:13" ht="15" customHeight="1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33"/>
      <c r="L26" s="33"/>
    </row>
    <row r="28" spans="1:13" ht="15" customHeight="1">
      <c r="A28" s="295" t="s">
        <v>323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</row>
    <row r="29" spans="1:13" ht="15" customHeight="1">
      <c r="A29" s="29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</row>
    <row r="30" spans="1:13" ht="15" customHeight="1">
      <c r="A30" s="29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</row>
    <row r="31" spans="1:13" ht="15" customHeight="1">
      <c r="A31" s="295"/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6"/>
  <sheetViews>
    <sheetView rightToLeft="1" view="pageBreakPreview" zoomScale="80" zoomScaleNormal="100" zoomScaleSheetLayoutView="80" workbookViewId="0">
      <selection activeCell="M21" sqref="M21"/>
    </sheetView>
  </sheetViews>
  <sheetFormatPr defaultColWidth="9.140625" defaultRowHeight="21.75"/>
  <cols>
    <col min="1" max="1" width="33.5703125" style="384" customWidth="1"/>
    <col min="2" max="2" width="0.5703125" style="384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1.85546875" style="384" customWidth="1"/>
    <col min="19" max="16384" width="9.140625" style="384"/>
  </cols>
  <sheetData>
    <row r="1" spans="1:19" ht="22.5">
      <c r="A1" s="387" t="s">
        <v>90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9" ht="22.5">
      <c r="A2" s="387" t="s">
        <v>57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19" ht="22.5">
      <c r="A3" s="387" t="str">
        <f>' سهام'!A3:W3</f>
        <v>برای ماه منتهی به 1402/05/31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</row>
    <row r="4" spans="1:19">
      <c r="A4" s="388" t="s">
        <v>63</v>
      </c>
      <c r="B4" s="388"/>
      <c r="C4" s="388"/>
      <c r="D4" s="388"/>
      <c r="E4" s="388"/>
      <c r="F4" s="388"/>
      <c r="G4" s="388"/>
      <c r="H4" s="388"/>
    </row>
    <row r="5" spans="1:19" ht="16.5" customHeight="1" thickBot="1">
      <c r="A5" s="389"/>
      <c r="B5" s="389"/>
      <c r="C5" s="356" t="s">
        <v>263</v>
      </c>
      <c r="D5" s="356"/>
      <c r="E5" s="356"/>
      <c r="F5" s="356"/>
      <c r="G5" s="356"/>
      <c r="H5" s="356"/>
      <c r="I5" s="356"/>
      <c r="K5" s="354" t="s">
        <v>264</v>
      </c>
      <c r="L5" s="354"/>
      <c r="M5" s="354"/>
      <c r="N5" s="354"/>
      <c r="O5" s="354"/>
      <c r="P5" s="354"/>
      <c r="Q5" s="354"/>
    </row>
    <row r="6" spans="1:19" ht="27" customHeight="1" thickBot="1">
      <c r="A6" s="390" t="s">
        <v>38</v>
      </c>
      <c r="B6" s="390"/>
      <c r="C6" s="181" t="s">
        <v>3</v>
      </c>
      <c r="D6" s="144"/>
      <c r="E6" s="182" t="s">
        <v>21</v>
      </c>
      <c r="F6" s="144"/>
      <c r="G6" s="181" t="s">
        <v>42</v>
      </c>
      <c r="H6" s="144"/>
      <c r="I6" s="183" t="s">
        <v>43</v>
      </c>
      <c r="K6" s="181" t="s">
        <v>3</v>
      </c>
      <c r="L6" s="144"/>
      <c r="M6" s="182" t="s">
        <v>21</v>
      </c>
      <c r="N6" s="144"/>
      <c r="O6" s="181" t="s">
        <v>42</v>
      </c>
      <c r="P6" s="144"/>
      <c r="Q6" s="183" t="s">
        <v>43</v>
      </c>
    </row>
    <row r="7" spans="1:19" ht="27" customHeight="1">
      <c r="A7" s="390" t="s">
        <v>229</v>
      </c>
      <c r="B7" s="390"/>
      <c r="C7" s="203">
        <v>1015000</v>
      </c>
      <c r="D7" s="144"/>
      <c r="E7" s="204">
        <v>1007831052509</v>
      </c>
      <c r="F7" s="144"/>
      <c r="G7" s="203">
        <f>I7-E7</f>
        <v>-1003098517795</v>
      </c>
      <c r="H7" s="144"/>
      <c r="I7" s="204">
        <v>4732534714</v>
      </c>
      <c r="K7" s="203">
        <v>1015000</v>
      </c>
      <c r="L7" s="144"/>
      <c r="M7" s="204">
        <v>1007831052509</v>
      </c>
      <c r="N7" s="144"/>
      <c r="O7" s="203">
        <f>Q7-M7</f>
        <v>-1004049950000</v>
      </c>
      <c r="P7" s="144"/>
      <c r="Q7" s="204">
        <v>3781102509</v>
      </c>
      <c r="R7" s="391"/>
      <c r="S7" s="391"/>
    </row>
    <row r="8" spans="1:19" ht="27" customHeight="1">
      <c r="A8" s="390" t="s">
        <v>108</v>
      </c>
      <c r="B8" s="390"/>
      <c r="C8" s="203">
        <v>200000</v>
      </c>
      <c r="D8" s="144"/>
      <c r="E8" s="204">
        <v>211223108872</v>
      </c>
      <c r="F8" s="144"/>
      <c r="G8" s="203">
        <f t="shared" ref="G8:G10" si="0">I8-E8</f>
        <v>-209827761825</v>
      </c>
      <c r="H8" s="144"/>
      <c r="I8" s="204">
        <v>1395347047</v>
      </c>
      <c r="K8" s="203">
        <v>200000</v>
      </c>
      <c r="L8" s="144"/>
      <c r="M8" s="204">
        <v>211223108872</v>
      </c>
      <c r="N8" s="144"/>
      <c r="O8" s="203">
        <f t="shared" ref="O8:O10" si="1">Q8-M8</f>
        <v>-202941210238</v>
      </c>
      <c r="P8" s="144"/>
      <c r="Q8" s="204">
        <v>8281898634</v>
      </c>
      <c r="R8" s="391"/>
      <c r="S8" s="391"/>
    </row>
    <row r="9" spans="1:19" ht="27" customHeight="1">
      <c r="A9" s="390" t="s">
        <v>133</v>
      </c>
      <c r="B9" s="390"/>
      <c r="C9" s="203">
        <v>176000</v>
      </c>
      <c r="D9" s="144"/>
      <c r="E9" s="204">
        <v>181715042181</v>
      </c>
      <c r="F9" s="144"/>
      <c r="G9" s="203">
        <f t="shared" si="0"/>
        <v>-181059912944</v>
      </c>
      <c r="H9" s="144"/>
      <c r="I9" s="204">
        <v>655129237</v>
      </c>
      <c r="K9" s="203">
        <v>176000</v>
      </c>
      <c r="L9" s="144"/>
      <c r="M9" s="204">
        <v>181715042181</v>
      </c>
      <c r="N9" s="144"/>
      <c r="O9" s="203">
        <f>Q9-M9</f>
        <v>-178144616730</v>
      </c>
      <c r="P9" s="144"/>
      <c r="Q9" s="204">
        <v>3570425451</v>
      </c>
      <c r="R9" s="391"/>
      <c r="S9" s="391"/>
    </row>
    <row r="10" spans="1:19" ht="27" customHeight="1">
      <c r="A10" s="390" t="s">
        <v>132</v>
      </c>
      <c r="B10" s="390"/>
      <c r="C10" s="254">
        <v>0</v>
      </c>
      <c r="D10" s="144"/>
      <c r="E10" s="254">
        <v>0</v>
      </c>
      <c r="F10" s="144"/>
      <c r="G10" s="255">
        <f t="shared" si="0"/>
        <v>0</v>
      </c>
      <c r="H10" s="144"/>
      <c r="I10" s="254">
        <v>0</v>
      </c>
      <c r="K10" s="255">
        <v>0</v>
      </c>
      <c r="L10" s="144"/>
      <c r="M10" s="254">
        <v>0</v>
      </c>
      <c r="N10" s="144"/>
      <c r="O10" s="255">
        <f t="shared" si="1"/>
        <v>0</v>
      </c>
      <c r="P10" s="144"/>
      <c r="Q10" s="254">
        <v>0</v>
      </c>
      <c r="R10" s="391"/>
      <c r="S10" s="391"/>
    </row>
    <row r="11" spans="1:19" ht="23.25" thickBot="1">
      <c r="A11" s="389" t="s">
        <v>2</v>
      </c>
      <c r="B11" s="389"/>
      <c r="C11" s="392"/>
      <c r="D11" s="389"/>
      <c r="E11" s="393">
        <f>SUM(E7:E10)</f>
        <v>1400769203562</v>
      </c>
      <c r="F11" s="158"/>
      <c r="G11" s="393">
        <f>SUM(G7:G10)</f>
        <v>-1393986192564</v>
      </c>
      <c r="H11" s="158"/>
      <c r="I11" s="393">
        <f>SUM(I7:I10)</f>
        <v>6783010998</v>
      </c>
      <c r="J11" s="158"/>
      <c r="K11" s="392"/>
      <c r="L11" s="158"/>
      <c r="M11" s="393">
        <f>SUM(M7:M10)</f>
        <v>1400769203562</v>
      </c>
      <c r="N11" s="158"/>
      <c r="O11" s="393">
        <f>SUM(O7:O10)</f>
        <v>-1385135776968</v>
      </c>
      <c r="P11" s="158"/>
      <c r="Q11" s="393">
        <f>SUM(Q7:Q10)</f>
        <v>15633426594</v>
      </c>
      <c r="R11" s="386"/>
    </row>
    <row r="12" spans="1:19" ht="22.5" thickTop="1">
      <c r="A12" s="389"/>
      <c r="B12" s="389"/>
    </row>
    <row r="13" spans="1:19" ht="24.75" customHeight="1">
      <c r="A13" s="394" t="s">
        <v>44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6"/>
    </row>
    <row r="14" spans="1:19">
      <c r="Q14" s="397"/>
    </row>
    <row r="15" spans="1:19" s="159" customFormat="1" ht="24">
      <c r="I15" s="126"/>
      <c r="J15" s="155"/>
      <c r="K15" s="155"/>
      <c r="L15" s="155"/>
      <c r="M15" s="155"/>
      <c r="N15" s="155"/>
      <c r="O15" s="155"/>
      <c r="P15" s="155"/>
      <c r="Q15" s="126"/>
    </row>
    <row r="16" spans="1:19">
      <c r="A16" s="39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7" ht="24.75">
      <c r="A17" s="398"/>
      <c r="C17" s="126"/>
      <c r="D17" s="126"/>
      <c r="E17" s="126"/>
      <c r="F17" s="126"/>
      <c r="G17" s="126"/>
      <c r="H17" s="126"/>
      <c r="I17" s="231"/>
      <c r="J17" s="156"/>
      <c r="K17" s="156"/>
      <c r="L17" s="156"/>
      <c r="M17" s="159"/>
      <c r="N17" s="159"/>
      <c r="O17" s="159"/>
      <c r="P17" s="159"/>
      <c r="Q17" s="81"/>
    </row>
    <row r="18" spans="1:17" s="159" customFormat="1" ht="24.75">
      <c r="I18" s="157"/>
      <c r="J18" s="156"/>
      <c r="K18" s="156"/>
      <c r="L18" s="156"/>
      <c r="M18" s="156"/>
      <c r="N18" s="156"/>
      <c r="O18" s="156"/>
      <c r="P18" s="156"/>
      <c r="Q18" s="157"/>
    </row>
    <row r="19" spans="1:17" s="159" customFormat="1" ht="24">
      <c r="J19" s="156"/>
      <c r="K19" s="156"/>
      <c r="L19" s="156"/>
      <c r="M19" s="156"/>
      <c r="N19" s="156"/>
      <c r="O19" s="156"/>
      <c r="P19" s="156"/>
      <c r="Q19" s="156"/>
    </row>
    <row r="20" spans="1:17" s="159" customFormat="1" ht="24">
      <c r="G20" s="399"/>
      <c r="Q20" s="140"/>
    </row>
    <row r="21" spans="1:17" s="159" customFormat="1" ht="24"/>
    <row r="22" spans="1:17" s="159" customFormat="1" ht="24"/>
    <row r="23" spans="1:17" s="159" customFormat="1" ht="24">
      <c r="I23" s="400"/>
    </row>
    <row r="24" spans="1:17" s="159" customFormat="1" ht="24">
      <c r="M24" s="400"/>
    </row>
    <row r="25" spans="1:17" s="159" customFormat="1" ht="30.75">
      <c r="E25" s="101"/>
    </row>
    <row r="26" spans="1:17" s="159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3:Q13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60" zoomScaleNormal="100" workbookViewId="0">
      <selection activeCell="O16" sqref="O16"/>
    </sheetView>
  </sheetViews>
  <sheetFormatPr defaultColWidth="9.140625" defaultRowHeight="15"/>
  <cols>
    <col min="1" max="1" width="49.85546875" style="59" customWidth="1"/>
    <col min="2" max="2" width="1.28515625" style="59" customWidth="1"/>
    <col min="3" max="3" width="26.5703125" style="66" customWidth="1"/>
    <col min="4" max="4" width="1" style="59" customWidth="1"/>
    <col min="5" max="5" width="28.42578125" style="67" customWidth="1"/>
    <col min="6" max="6" width="1.42578125" style="67" customWidth="1"/>
    <col min="7" max="7" width="26.5703125" style="67" customWidth="1"/>
    <col min="8" max="8" width="1" style="68" customWidth="1"/>
    <col min="9" max="9" width="28.42578125" style="68" customWidth="1"/>
    <col min="10" max="10" width="2" style="68" customWidth="1"/>
    <col min="11" max="11" width="28.5703125" style="69" customWidth="1"/>
    <col min="12" max="12" width="1.5703125" style="59" customWidth="1"/>
    <col min="13" max="13" width="28.42578125" style="66" bestFit="1" customWidth="1"/>
    <col min="14" max="14" width="0.85546875" style="66" customWidth="1"/>
    <col min="15" max="15" width="28.42578125" style="67" bestFit="1" customWidth="1"/>
    <col min="16" max="16" width="0.85546875" style="67" customWidth="1"/>
    <col min="17" max="17" width="28.42578125" style="67" bestFit="1" customWidth="1"/>
    <col min="18" max="18" width="0.85546875" style="67" customWidth="1"/>
    <col min="19" max="19" width="27.140625" style="67" customWidth="1"/>
    <col min="20" max="20" width="1.42578125" style="67" customWidth="1"/>
    <col min="21" max="21" width="29.85546875" style="69" customWidth="1"/>
    <col min="22" max="16384" width="9.140625" style="59"/>
  </cols>
  <sheetData>
    <row r="1" spans="1:21" ht="27.75">
      <c r="A1" s="357" t="s">
        <v>90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27.75">
      <c r="A2" s="357" t="s">
        <v>57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</row>
    <row r="3" spans="1:21" ht="27.75">
      <c r="A3" s="357" t="str">
        <f>' سهام'!A3:W3</f>
        <v>برای ماه منتهی به 1402/05/31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</row>
    <row r="5" spans="1:21" s="60" customFormat="1" ht="24.75">
      <c r="A5" s="314" t="s">
        <v>28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</row>
    <row r="6" spans="1:21" s="60" customFormat="1" ht="9.75" customHeight="1">
      <c r="C6" s="56"/>
      <c r="E6" s="61"/>
      <c r="F6" s="61"/>
      <c r="G6" s="61"/>
      <c r="H6" s="62"/>
      <c r="I6" s="62"/>
      <c r="J6" s="62"/>
      <c r="K6" s="63"/>
      <c r="M6" s="56"/>
      <c r="N6" s="56"/>
      <c r="O6" s="61"/>
      <c r="P6" s="61"/>
      <c r="Q6" s="61"/>
      <c r="R6" s="61"/>
      <c r="S6" s="61"/>
      <c r="T6" s="61"/>
      <c r="U6" s="63"/>
    </row>
    <row r="7" spans="1:21" s="60" customFormat="1" ht="27" customHeight="1" thickBot="1">
      <c r="A7" s="64"/>
      <c r="B7" s="24"/>
      <c r="C7" s="363" t="s">
        <v>265</v>
      </c>
      <c r="D7" s="363"/>
      <c r="E7" s="363"/>
      <c r="F7" s="363"/>
      <c r="G7" s="363"/>
      <c r="H7" s="363"/>
      <c r="I7" s="363"/>
      <c r="J7" s="363"/>
      <c r="K7" s="363"/>
      <c r="L7" s="24"/>
      <c r="M7" s="363" t="s">
        <v>264</v>
      </c>
      <c r="N7" s="363"/>
      <c r="O7" s="363"/>
      <c r="P7" s="363"/>
      <c r="Q7" s="363"/>
      <c r="R7" s="363"/>
      <c r="S7" s="363"/>
      <c r="T7" s="363"/>
      <c r="U7" s="363"/>
    </row>
    <row r="8" spans="1:21" s="37" customFormat="1" ht="24.75" customHeight="1">
      <c r="A8" s="372" t="s">
        <v>24</v>
      </c>
      <c r="B8" s="372"/>
      <c r="C8" s="358" t="s">
        <v>12</v>
      </c>
      <c r="D8" s="374"/>
      <c r="E8" s="360" t="s">
        <v>13</v>
      </c>
      <c r="F8" s="367"/>
      <c r="G8" s="360" t="s">
        <v>14</v>
      </c>
      <c r="H8" s="370"/>
      <c r="I8" s="362" t="s">
        <v>2</v>
      </c>
      <c r="J8" s="362"/>
      <c r="K8" s="362"/>
      <c r="L8" s="372"/>
      <c r="M8" s="358" t="s">
        <v>12</v>
      </c>
      <c r="N8" s="364"/>
      <c r="O8" s="360" t="s">
        <v>13</v>
      </c>
      <c r="P8" s="367"/>
      <c r="Q8" s="360" t="s">
        <v>14</v>
      </c>
      <c r="R8" s="367"/>
      <c r="S8" s="362" t="s">
        <v>2</v>
      </c>
      <c r="T8" s="362"/>
      <c r="U8" s="362"/>
    </row>
    <row r="9" spans="1:21" s="37" customFormat="1" ht="6" customHeight="1" thickBot="1">
      <c r="A9" s="372"/>
      <c r="B9" s="372"/>
      <c r="C9" s="359"/>
      <c r="D9" s="372"/>
      <c r="E9" s="361"/>
      <c r="F9" s="368"/>
      <c r="G9" s="361"/>
      <c r="H9" s="371"/>
      <c r="I9" s="363"/>
      <c r="J9" s="363"/>
      <c r="K9" s="363"/>
      <c r="L9" s="372"/>
      <c r="M9" s="359"/>
      <c r="N9" s="365"/>
      <c r="O9" s="361"/>
      <c r="P9" s="368"/>
      <c r="Q9" s="361"/>
      <c r="R9" s="368"/>
      <c r="S9" s="363"/>
      <c r="T9" s="363"/>
      <c r="U9" s="363"/>
    </row>
    <row r="10" spans="1:21" s="37" customFormat="1" ht="42.75" customHeight="1" thickBot="1">
      <c r="A10" s="373"/>
      <c r="B10" s="372"/>
      <c r="C10" s="71" t="s">
        <v>60</v>
      </c>
      <c r="D10" s="372"/>
      <c r="E10" s="72" t="s">
        <v>61</v>
      </c>
      <c r="F10" s="369"/>
      <c r="G10" s="72" t="s">
        <v>62</v>
      </c>
      <c r="H10" s="371"/>
      <c r="I10" s="25" t="s">
        <v>6</v>
      </c>
      <c r="J10" s="25"/>
      <c r="K10" s="70" t="s">
        <v>19</v>
      </c>
      <c r="L10" s="372"/>
      <c r="M10" s="71" t="s">
        <v>60</v>
      </c>
      <c r="N10" s="366"/>
      <c r="O10" s="72" t="s">
        <v>61</v>
      </c>
      <c r="P10" s="369"/>
      <c r="Q10" s="72" t="s">
        <v>62</v>
      </c>
      <c r="R10" s="369"/>
      <c r="S10" s="26" t="s">
        <v>6</v>
      </c>
      <c r="T10" s="26"/>
      <c r="U10" s="70" t="s">
        <v>19</v>
      </c>
    </row>
    <row r="11" spans="1:21" s="41" customFormat="1" ht="30.75">
      <c r="A11" s="87" t="s">
        <v>95</v>
      </c>
      <c r="C11" s="51">
        <v>0</v>
      </c>
      <c r="D11" s="51"/>
      <c r="E11" s="51">
        <v>0</v>
      </c>
      <c r="F11" s="51"/>
      <c r="G11" s="51">
        <v>0</v>
      </c>
      <c r="H11" s="51"/>
      <c r="I11" s="45">
        <f>C11+E11+G11</f>
        <v>0</v>
      </c>
      <c r="K11" s="80">
        <v>0</v>
      </c>
      <c r="M11" s="51">
        <v>0</v>
      </c>
      <c r="N11" s="45"/>
      <c r="O11" s="45">
        <v>0</v>
      </c>
      <c r="P11" s="45"/>
      <c r="Q11" s="45">
        <v>0</v>
      </c>
      <c r="R11" s="45"/>
      <c r="S11" s="45">
        <f>M11+O11+Q11</f>
        <v>0</v>
      </c>
      <c r="T11" s="6"/>
      <c r="U11" s="80"/>
    </row>
    <row r="12" spans="1:21" s="65" customFormat="1" ht="25.5" customHeight="1" thickBot="1">
      <c r="C12" s="57">
        <f>SUM(C11:C11)</f>
        <v>0</v>
      </c>
      <c r="D12" s="81">
        <v>0</v>
      </c>
      <c r="E12" s="57">
        <f>SUM(E11:E11)</f>
        <v>0</v>
      </c>
      <c r="F12" s="81">
        <v>0</v>
      </c>
      <c r="G12" s="57">
        <f>SUM(G11:G11)</f>
        <v>0</v>
      </c>
      <c r="H12" s="81">
        <v>0</v>
      </c>
      <c r="I12" s="57">
        <f>SUM(I11:I11)</f>
        <v>0</v>
      </c>
      <c r="J12" s="58">
        <v>0</v>
      </c>
      <c r="K12" s="79">
        <f>SUM(K11:K11)</f>
        <v>0</v>
      </c>
      <c r="M12" s="57">
        <f>SUM(M11:M11)</f>
        <v>0</v>
      </c>
      <c r="N12" s="45"/>
      <c r="O12" s="57">
        <f>SUM(O11:O11)</f>
        <v>0</v>
      </c>
      <c r="P12" s="45"/>
      <c r="Q12" s="57">
        <f>SUM(Q11:Q11)</f>
        <v>0</v>
      </c>
      <c r="R12" s="45"/>
      <c r="S12" s="57">
        <f>SUM(S11:S11)</f>
        <v>0</v>
      </c>
      <c r="T12" s="58"/>
      <c r="U12" s="79">
        <f>SUM(U11:U11)</f>
        <v>0</v>
      </c>
    </row>
    <row r="13" spans="1:21" ht="25.5" customHeight="1" thickTop="1">
      <c r="D13" s="45">
        <v>0</v>
      </c>
      <c r="F13" s="45">
        <v>0</v>
      </c>
      <c r="H13" s="45">
        <v>0</v>
      </c>
      <c r="J13" s="6">
        <v>0</v>
      </c>
      <c r="L13" s="41"/>
      <c r="N13" s="45"/>
      <c r="O13" s="68"/>
      <c r="P13" s="45"/>
      <c r="Q13" s="68"/>
      <c r="R13" s="45"/>
      <c r="S13" s="68"/>
      <c r="T13" s="68"/>
    </row>
    <row r="14" spans="1:21" s="75" customFormat="1" ht="33"/>
    <row r="15" spans="1:21" s="75" customFormat="1" ht="33"/>
    <row r="16" spans="1:21" s="75" customFormat="1" ht="33"/>
    <row r="20" spans="4:8" ht="33">
      <c r="D20" s="76"/>
      <c r="E20" s="77"/>
      <c r="F20" s="77"/>
      <c r="G20" s="77"/>
      <c r="H20" s="78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4"/>
  <sheetViews>
    <sheetView rightToLeft="1" view="pageBreakPreview" zoomScale="90" zoomScaleNormal="100" zoomScaleSheetLayoutView="90" workbookViewId="0">
      <selection activeCell="C19" sqref="C19:O20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8.85546875" style="7" bestFit="1" customWidth="1"/>
    <col min="8" max="8" width="0.5703125" style="7" customWidth="1"/>
    <col min="9" max="9" width="22.8554687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21.14062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47" t="s">
        <v>90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20" ht="18" customHeight="1">
      <c r="A2" s="347" t="s">
        <v>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20" ht="19.5" customHeight="1">
      <c r="A3" s="347" t="str">
        <f>' سهام'!A3:W3</f>
        <v>برای ماه منتهی به 1402/05/31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</row>
    <row r="4" spans="1:2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60"/>
      <c r="B6" s="161"/>
      <c r="C6" s="377" t="s">
        <v>263</v>
      </c>
      <c r="D6" s="377"/>
      <c r="E6" s="377"/>
      <c r="F6" s="377"/>
      <c r="G6" s="377"/>
      <c r="H6" s="377"/>
      <c r="I6" s="377"/>
      <c r="J6" s="112"/>
      <c r="K6" s="377" t="s">
        <v>264</v>
      </c>
      <c r="L6" s="377"/>
      <c r="M6" s="377"/>
      <c r="N6" s="377"/>
      <c r="O6" s="377"/>
      <c r="P6" s="377"/>
      <c r="Q6" s="377"/>
    </row>
    <row r="7" spans="1:20" ht="15.75" customHeight="1">
      <c r="A7" s="378"/>
      <c r="B7" s="379"/>
      <c r="C7" s="375" t="s">
        <v>15</v>
      </c>
      <c r="D7" s="375"/>
      <c r="E7" s="375" t="s">
        <v>13</v>
      </c>
      <c r="F7" s="378"/>
      <c r="G7" s="375" t="s">
        <v>14</v>
      </c>
      <c r="H7" s="378"/>
      <c r="I7" s="375" t="s">
        <v>2</v>
      </c>
      <c r="J7" s="162"/>
      <c r="K7" s="375" t="s">
        <v>15</v>
      </c>
      <c r="L7" s="375"/>
      <c r="M7" s="375" t="s">
        <v>13</v>
      </c>
      <c r="N7" s="378"/>
      <c r="O7" s="375" t="s">
        <v>14</v>
      </c>
      <c r="P7" s="378"/>
      <c r="Q7" s="375" t="s">
        <v>2</v>
      </c>
    </row>
    <row r="8" spans="1:20" ht="12" customHeight="1">
      <c r="A8" s="379"/>
      <c r="B8" s="379"/>
      <c r="C8" s="376"/>
      <c r="D8" s="376"/>
      <c r="E8" s="376"/>
      <c r="F8" s="379"/>
      <c r="G8" s="376"/>
      <c r="H8" s="379"/>
      <c r="I8" s="376"/>
      <c r="J8" s="162"/>
      <c r="K8" s="376"/>
      <c r="L8" s="376"/>
      <c r="M8" s="376"/>
      <c r="N8" s="379"/>
      <c r="O8" s="376"/>
      <c r="P8" s="379"/>
      <c r="Q8" s="376"/>
    </row>
    <row r="9" spans="1:20" ht="14.25" customHeight="1" thickBot="1">
      <c r="A9" s="379"/>
      <c r="B9" s="379"/>
      <c r="C9" s="163" t="s">
        <v>66</v>
      </c>
      <c r="D9" s="376"/>
      <c r="E9" s="163" t="s">
        <v>61</v>
      </c>
      <c r="F9" s="379"/>
      <c r="G9" s="163" t="s">
        <v>62</v>
      </c>
      <c r="H9" s="379"/>
      <c r="I9" s="377"/>
      <c r="J9" s="164"/>
      <c r="K9" s="163" t="s">
        <v>66</v>
      </c>
      <c r="L9" s="376"/>
      <c r="M9" s="163" t="s">
        <v>61</v>
      </c>
      <c r="N9" s="379"/>
      <c r="O9" s="163" t="s">
        <v>62</v>
      </c>
      <c r="P9" s="379"/>
      <c r="Q9" s="377"/>
    </row>
    <row r="10" spans="1:20" ht="27.75" customHeight="1">
      <c r="A10" s="112" t="s">
        <v>229</v>
      </c>
      <c r="B10" s="112"/>
      <c r="C10" s="126">
        <f>'سود اوراق بهادار و سپرده بانکی'!G76</f>
        <v>14489092556</v>
      </c>
      <c r="D10" s="162"/>
      <c r="E10" s="126">
        <f>'درآمد ناشی از تغییر قیمت اوراق '!I7</f>
        <v>4732534714</v>
      </c>
      <c r="F10" s="112"/>
      <c r="G10" s="126">
        <v>0</v>
      </c>
      <c r="H10" s="112"/>
      <c r="I10" s="126">
        <f>C10+E10+G10</f>
        <v>19221627270</v>
      </c>
      <c r="J10" s="164"/>
      <c r="K10" s="126">
        <f>'سود اوراق بهادار و سپرده بانکی'!M76</f>
        <v>20724318426</v>
      </c>
      <c r="L10" s="162"/>
      <c r="M10" s="126">
        <f>'درآمد ناشی از تغییر قیمت اوراق '!Q7</f>
        <v>3781102509</v>
      </c>
      <c r="N10" s="112"/>
      <c r="O10" s="126">
        <v>0</v>
      </c>
      <c r="P10" s="112"/>
      <c r="Q10" s="126">
        <f>K10+M10+O10</f>
        <v>24505420935</v>
      </c>
    </row>
    <row r="11" spans="1:20" ht="27.75" customHeight="1">
      <c r="A11" s="115" t="s">
        <v>164</v>
      </c>
      <c r="B11" s="112"/>
      <c r="C11" s="126">
        <v>0</v>
      </c>
      <c r="D11" s="162"/>
      <c r="E11" s="126">
        <v>0</v>
      </c>
      <c r="F11" s="112"/>
      <c r="G11" s="126">
        <f>'درآمد ناشی ازفروش'!I10</f>
        <v>0</v>
      </c>
      <c r="H11" s="112"/>
      <c r="I11" s="126">
        <f>C11+E11+G11</f>
        <v>0</v>
      </c>
      <c r="J11" s="164"/>
      <c r="K11" s="126">
        <v>0</v>
      </c>
      <c r="L11" s="162"/>
      <c r="M11" s="126">
        <v>0</v>
      </c>
      <c r="N11" s="112"/>
      <c r="O11" s="126">
        <f>'درآمد ناشی ازفروش'!Q10</f>
        <v>1039600129</v>
      </c>
      <c r="P11" s="112"/>
      <c r="Q11" s="126">
        <f>K11+M11+O11</f>
        <v>1039600129</v>
      </c>
    </row>
    <row r="12" spans="1:20" ht="21" customHeight="1">
      <c r="A12" s="115" t="s">
        <v>108</v>
      </c>
      <c r="B12" s="112"/>
      <c r="C12" s="126">
        <f>'سود اوراق بهادار و سپرده بانکی'!G80</f>
        <v>3098232133</v>
      </c>
      <c r="D12" s="162"/>
      <c r="E12" s="126">
        <f>'درآمد ناشی از تغییر قیمت اوراق '!I8</f>
        <v>1395347047</v>
      </c>
      <c r="F12" s="112"/>
      <c r="G12" s="126">
        <v>0</v>
      </c>
      <c r="H12" s="112"/>
      <c r="I12" s="126">
        <f t="shared" ref="I12:I16" si="0">C12+E12+G12</f>
        <v>4493579180</v>
      </c>
      <c r="J12" s="164"/>
      <c r="K12" s="126">
        <f>'سود اوراق بهادار و سپرده بانکی'!M80</f>
        <v>24680221689</v>
      </c>
      <c r="L12" s="162"/>
      <c r="M12" s="126">
        <f>'درآمد ناشی از تغییر قیمت اوراق '!Q8</f>
        <v>8281898634</v>
      </c>
      <c r="N12" s="112"/>
      <c r="O12" s="126">
        <v>0</v>
      </c>
      <c r="P12" s="112"/>
      <c r="Q12" s="126">
        <f t="shared" ref="Q12:Q16" si="1">K12+M12+O12</f>
        <v>32962120323</v>
      </c>
    </row>
    <row r="13" spans="1:20" ht="26.25" customHeight="1">
      <c r="A13" s="115" t="s">
        <v>165</v>
      </c>
      <c r="B13" s="112"/>
      <c r="C13" s="126">
        <f>'سود اوراق بهادار و سپرده بانکی'!G77</f>
        <v>0</v>
      </c>
      <c r="D13" s="162"/>
      <c r="E13" s="126">
        <v>0</v>
      </c>
      <c r="F13" s="112"/>
      <c r="G13" s="126">
        <f>'درآمد ناشی ازفروش'!I8</f>
        <v>0</v>
      </c>
      <c r="H13" s="112"/>
      <c r="I13" s="126">
        <f t="shared" si="0"/>
        <v>0</v>
      </c>
      <c r="J13" s="164"/>
      <c r="K13" s="126">
        <f>'سود اوراق بهادار و سپرده بانکی'!M77</f>
        <v>404041938</v>
      </c>
      <c r="L13" s="162"/>
      <c r="M13" s="126">
        <v>0</v>
      </c>
      <c r="N13" s="112"/>
      <c r="O13" s="126">
        <f>'درآمد ناشی ازفروش'!Q8</f>
        <v>49500000</v>
      </c>
      <c r="P13" s="112"/>
      <c r="Q13" s="126">
        <f t="shared" si="1"/>
        <v>453541938</v>
      </c>
    </row>
    <row r="14" spans="1:20" ht="27.75" customHeight="1">
      <c r="A14" s="115" t="s">
        <v>133</v>
      </c>
      <c r="B14" s="112"/>
      <c r="C14" s="126">
        <f>'سود اوراق بهادار و سپرده بانکی'!G79</f>
        <v>2846001435</v>
      </c>
      <c r="D14" s="162"/>
      <c r="E14" s="126">
        <f>'درآمد ناشی از تغییر قیمت اوراق '!I9</f>
        <v>655129237</v>
      </c>
      <c r="F14" s="112"/>
      <c r="G14" s="126">
        <f>'درآمد ناشی ازفروش'!I7</f>
        <v>0</v>
      </c>
      <c r="H14" s="112"/>
      <c r="I14" s="126">
        <f t="shared" si="0"/>
        <v>3501130672</v>
      </c>
      <c r="J14" s="164"/>
      <c r="K14" s="126">
        <f>'سود اوراق بهادار و سپرده بانکی'!M79</f>
        <v>16066902101</v>
      </c>
      <c r="L14" s="162"/>
      <c r="M14" s="126">
        <f>'درآمد ناشی از تغییر قیمت اوراق '!Q9</f>
        <v>3570425451</v>
      </c>
      <c r="N14" s="112"/>
      <c r="O14" s="126">
        <f>'درآمد ناشی ازفروش'!Q7</f>
        <v>183831561</v>
      </c>
      <c r="P14" s="112"/>
      <c r="Q14" s="126">
        <f t="shared" si="1"/>
        <v>19821159113</v>
      </c>
    </row>
    <row r="15" spans="1:20" ht="27.75" customHeight="1">
      <c r="A15" s="115" t="s">
        <v>132</v>
      </c>
      <c r="B15" s="8"/>
      <c r="C15" s="126">
        <f>'سود اوراق بهادار و سپرده بانکی'!G78</f>
        <v>0</v>
      </c>
      <c r="D15" s="126"/>
      <c r="E15" s="126">
        <f>'درآمد ناشی از تغییر قیمت اوراق '!I10</f>
        <v>0</v>
      </c>
      <c r="F15" s="126"/>
      <c r="G15" s="126">
        <f>'درآمد ناشی ازفروش'!I9</f>
        <v>0</v>
      </c>
      <c r="H15" s="126"/>
      <c r="I15" s="126">
        <f t="shared" si="0"/>
        <v>0</v>
      </c>
      <c r="J15" s="126"/>
      <c r="K15" s="126">
        <f>'سود اوراق بهادار و سپرده بانکی'!M78</f>
        <v>32445693272</v>
      </c>
      <c r="L15" s="126"/>
      <c r="M15" s="126">
        <f>'درآمد ناشی از تغییر قیمت اوراق '!Q10</f>
        <v>0</v>
      </c>
      <c r="N15" s="126"/>
      <c r="O15" s="126">
        <f>'درآمد ناشی ازفروش'!Q9</f>
        <v>14798434341</v>
      </c>
      <c r="P15" s="126"/>
      <c r="Q15" s="126">
        <f t="shared" si="1"/>
        <v>47244127613</v>
      </c>
      <c r="T15" s="138"/>
    </row>
    <row r="16" spans="1:20" ht="21" customHeight="1">
      <c r="A16" s="115" t="s">
        <v>122</v>
      </c>
      <c r="B16" s="8"/>
      <c r="C16" s="126">
        <f>'سود اوراق بهادار و سپرده بانکی'!G75</f>
        <v>1108546457</v>
      </c>
      <c r="D16" s="126"/>
      <c r="E16" s="126">
        <v>0</v>
      </c>
      <c r="F16" s="126"/>
      <c r="G16" s="126">
        <f>'درآمد ناشی ازفروش'!I11</f>
        <v>372996183</v>
      </c>
      <c r="H16" s="126"/>
      <c r="I16" s="126">
        <f t="shared" si="0"/>
        <v>1481542640</v>
      </c>
      <c r="J16" s="126"/>
      <c r="K16" s="126">
        <f>'سود اوراق بهادار و سپرده بانکی'!M75</f>
        <v>59103289518</v>
      </c>
      <c r="L16" s="126"/>
      <c r="M16" s="126">
        <v>0</v>
      </c>
      <c r="N16" s="126"/>
      <c r="O16" s="126">
        <f>'درآمد ناشی ازفروش'!Q11</f>
        <v>14606615871</v>
      </c>
      <c r="P16" s="126"/>
      <c r="Q16" s="126">
        <f t="shared" si="1"/>
        <v>73709905389</v>
      </c>
      <c r="T16" s="138"/>
    </row>
    <row r="17" spans="1:17" ht="21" customHeight="1" thickBot="1">
      <c r="A17" s="165" t="s">
        <v>2</v>
      </c>
      <c r="B17" s="166"/>
      <c r="C17" s="167">
        <f>SUM(C10:C16)</f>
        <v>21541872581</v>
      </c>
      <c r="D17" s="168">
        <f t="shared" ref="D17:P17" si="2">SUM(D15:D15)</f>
        <v>0</v>
      </c>
      <c r="E17" s="167">
        <f>SUM(E10:E16)</f>
        <v>6783010998</v>
      </c>
      <c r="F17" s="168">
        <f t="shared" si="2"/>
        <v>0</v>
      </c>
      <c r="G17" s="167">
        <f>SUM(G10:G16)</f>
        <v>372996183</v>
      </c>
      <c r="H17" s="168">
        <f t="shared" si="2"/>
        <v>0</v>
      </c>
      <c r="I17" s="167">
        <f>SUM(I10:I16)</f>
        <v>28697879762</v>
      </c>
      <c r="J17" s="168">
        <f t="shared" si="2"/>
        <v>0</v>
      </c>
      <c r="K17" s="167">
        <f>SUM(K10:K16)</f>
        <v>153424466944</v>
      </c>
      <c r="L17" s="168">
        <f t="shared" si="2"/>
        <v>0</v>
      </c>
      <c r="M17" s="167">
        <f>SUM(M10:M16)</f>
        <v>15633426594</v>
      </c>
      <c r="N17" s="168">
        <f t="shared" si="2"/>
        <v>0</v>
      </c>
      <c r="O17" s="167">
        <f>SUM(O10:O16)</f>
        <v>30677981902</v>
      </c>
      <c r="P17" s="168">
        <f t="shared" si="2"/>
        <v>0</v>
      </c>
      <c r="Q17" s="167">
        <f>SUM(Q10:Q16)</f>
        <v>199735875440</v>
      </c>
    </row>
    <row r="18" spans="1:17" ht="22.5" thickTop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s="126" customFormat="1"/>
    <row r="20" spans="1:17" s="126" customFormat="1"/>
    <row r="21" spans="1:17" s="126" customFormat="1" ht="27">
      <c r="B21" s="196"/>
    </row>
    <row r="22" spans="1:17">
      <c r="C22" s="138"/>
      <c r="E22" s="138"/>
      <c r="I22" s="138"/>
      <c r="O22" s="138"/>
    </row>
    <row r="23" spans="1:17">
      <c r="O23" s="169"/>
      <c r="Q23" s="169"/>
    </row>
    <row r="24" spans="1:17">
      <c r="O24" s="138"/>
      <c r="Q24" s="138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80"/>
  <sheetViews>
    <sheetView rightToLeft="1" view="pageBreakPreview" topLeftCell="A64" zoomScaleNormal="100" zoomScaleSheetLayoutView="100" workbookViewId="0">
      <selection activeCell="D78" sqref="D78:I80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27" customWidth="1"/>
    <col min="6" max="6" width="1.42578125" style="127" customWidth="1"/>
    <col min="7" max="7" width="21.7109375" style="127" customWidth="1"/>
    <col min="8" max="8" width="1.42578125" style="127" customWidth="1"/>
    <col min="9" max="9" width="19.5703125" style="127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4" ht="22.5">
      <c r="A1" s="347" t="s">
        <v>90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pans="1:14" ht="22.5">
      <c r="A2" s="347" t="s">
        <v>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2.5">
      <c r="A3" s="347" t="str">
        <f>' سهام'!A3:W3</f>
        <v>برای ماه منتهی به 1402/05/31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1:14">
      <c r="A4" s="335" t="s">
        <v>30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</row>
    <row r="5" spans="1:14" ht="22.5" thickBot="1">
      <c r="A5" s="107"/>
      <c r="B5" s="107"/>
      <c r="C5" s="107"/>
      <c r="D5" s="10"/>
      <c r="E5" s="108"/>
      <c r="F5" s="108"/>
      <c r="G5" s="108"/>
      <c r="H5" s="108"/>
      <c r="I5" s="108"/>
      <c r="J5" s="107"/>
      <c r="K5" s="107"/>
      <c r="L5" s="107"/>
    </row>
    <row r="6" spans="1:14" ht="37.5" customHeight="1" thickBot="1">
      <c r="A6" s="380" t="s">
        <v>20</v>
      </c>
      <c r="B6" s="380"/>
      <c r="C6" s="380"/>
      <c r="D6" s="112"/>
      <c r="E6" s="381" t="s">
        <v>263</v>
      </c>
      <c r="F6" s="381"/>
      <c r="G6" s="381"/>
      <c r="H6" s="381"/>
      <c r="I6" s="380" t="s">
        <v>264</v>
      </c>
      <c r="J6" s="380"/>
      <c r="K6" s="380"/>
      <c r="L6" s="380"/>
    </row>
    <row r="7" spans="1:14" ht="37.5">
      <c r="A7" s="170" t="s">
        <v>16</v>
      </c>
      <c r="B7" s="112"/>
      <c r="C7" s="170" t="s">
        <v>9</v>
      </c>
      <c r="D7" s="162"/>
      <c r="E7" s="171" t="s">
        <v>17</v>
      </c>
      <c r="F7" s="172"/>
      <c r="G7" s="171" t="s">
        <v>18</v>
      </c>
      <c r="H7" s="173"/>
      <c r="I7" s="171" t="s">
        <v>17</v>
      </c>
      <c r="J7" s="112"/>
      <c r="K7" s="170" t="s">
        <v>18</v>
      </c>
      <c r="L7" s="112"/>
    </row>
    <row r="8" spans="1:14">
      <c r="A8" s="174" t="s">
        <v>302</v>
      </c>
      <c r="B8" s="112"/>
      <c r="C8" s="201" t="s">
        <v>312</v>
      </c>
      <c r="D8" s="162"/>
      <c r="E8" s="119">
        <f>'سود اوراق بهادار و سپرده بانکی'!K7</f>
        <v>6428819.3478260869</v>
      </c>
      <c r="F8" s="172"/>
      <c r="G8" s="175">
        <f>E8/$E$76</f>
        <v>3.3716425911850821E-4</v>
      </c>
      <c r="H8" s="211"/>
      <c r="I8" s="119">
        <f>'سود اوراق بهادار و سپرده بانکی'!Q7</f>
        <v>6428819.3478260869</v>
      </c>
      <c r="J8" s="112"/>
      <c r="K8" s="175">
        <f>I8/$I$76</f>
        <v>3.2781982100052023E-5</v>
      </c>
      <c r="L8" s="112"/>
      <c r="M8" s="223"/>
      <c r="N8" s="138"/>
    </row>
    <row r="9" spans="1:14">
      <c r="A9" s="174" t="s">
        <v>303</v>
      </c>
      <c r="B9" s="112"/>
      <c r="C9" s="201" t="s">
        <v>313</v>
      </c>
      <c r="D9" s="162"/>
      <c r="E9" s="119">
        <f>'سود اوراق بهادار و سپرده بانکی'!K8</f>
        <v>42272866.956521742</v>
      </c>
      <c r="F9" s="172"/>
      <c r="G9" s="175">
        <f t="shared" ref="G9:G72" si="0">E9/$E$76</f>
        <v>2.2170322569463018E-3</v>
      </c>
      <c r="H9" s="211"/>
      <c r="I9" s="119">
        <f>'سود اوراق بهادار و سپرده بانکی'!Q8</f>
        <v>42272866.956521742</v>
      </c>
      <c r="J9" s="112"/>
      <c r="K9" s="175">
        <f t="shared" ref="K9:K72" si="1">I9/$I$76</f>
        <v>2.1555876637833701E-4</v>
      </c>
      <c r="L9" s="112"/>
      <c r="M9" s="223"/>
      <c r="N9" s="138"/>
    </row>
    <row r="10" spans="1:14">
      <c r="A10" s="174" t="s">
        <v>304</v>
      </c>
      <c r="B10" s="112"/>
      <c r="C10" s="201" t="s">
        <v>314</v>
      </c>
      <c r="D10" s="162"/>
      <c r="E10" s="119">
        <f>'سود اوراق بهادار و سپرده بانکی'!K9</f>
        <v>59635978.043478258</v>
      </c>
      <c r="F10" s="172"/>
      <c r="G10" s="175">
        <f t="shared" si="0"/>
        <v>3.1276536586202592E-3</v>
      </c>
      <c r="H10" s="211"/>
      <c r="I10" s="119">
        <f>'سود اوراق بهادار و سپرده بانکی'!Q9</f>
        <v>59635978.043478258</v>
      </c>
      <c r="J10" s="112"/>
      <c r="K10" s="175">
        <f t="shared" si="1"/>
        <v>3.0409713805404728E-4</v>
      </c>
      <c r="L10" s="112"/>
      <c r="M10" s="223"/>
      <c r="N10" s="138"/>
    </row>
    <row r="11" spans="1:14">
      <c r="A11" s="174" t="s">
        <v>305</v>
      </c>
      <c r="B11" s="112"/>
      <c r="C11" s="201" t="s">
        <v>315</v>
      </c>
      <c r="D11" s="162"/>
      <c r="E11" s="119">
        <f>'سود اوراق بهادار و سپرده بانکی'!K10</f>
        <v>4228956.1956521738</v>
      </c>
      <c r="F11" s="172"/>
      <c r="G11" s="175">
        <f t="shared" si="0"/>
        <v>2.2179078387602293E-4</v>
      </c>
      <c r="H11" s="211"/>
      <c r="I11" s="119">
        <f>'سود اوراق بهادار و سپرده بانکی'!Q10</f>
        <v>4228956.1956521738</v>
      </c>
      <c r="J11" s="112"/>
      <c r="K11" s="175">
        <f t="shared" si="1"/>
        <v>2.1564389790273506E-5</v>
      </c>
      <c r="L11" s="112"/>
      <c r="M11" s="223"/>
      <c r="N11" s="138"/>
    </row>
    <row r="12" spans="1:14">
      <c r="A12" s="174" t="s">
        <v>306</v>
      </c>
      <c r="B12" s="112"/>
      <c r="C12" s="201" t="s">
        <v>316</v>
      </c>
      <c r="D12" s="162"/>
      <c r="E12" s="119">
        <f>'سود اوراق بهادار و سپرده بانکی'!K11</f>
        <v>1349352.7659574468</v>
      </c>
      <c r="F12" s="172"/>
      <c r="G12" s="175">
        <f t="shared" si="0"/>
        <v>7.0767819253996533E-5</v>
      </c>
      <c r="H12" s="211"/>
      <c r="I12" s="119">
        <f>'سود اوراق بهادار و سپرده بانکی'!Q11</f>
        <v>1349352.7659574468</v>
      </c>
      <c r="J12" s="112"/>
      <c r="K12" s="175">
        <f t="shared" si="1"/>
        <v>6.8806503693762435E-6</v>
      </c>
      <c r="L12" s="112"/>
      <c r="M12" s="223"/>
      <c r="N12" s="138"/>
    </row>
    <row r="13" spans="1:14">
      <c r="A13" s="174" t="s">
        <v>307</v>
      </c>
      <c r="B13" s="112"/>
      <c r="C13" s="201" t="s">
        <v>317</v>
      </c>
      <c r="D13" s="162"/>
      <c r="E13" s="119">
        <f>'سود اوراق بهادار و سپرده بانکی'!K12</f>
        <v>1153326.0638297873</v>
      </c>
      <c r="F13" s="172"/>
      <c r="G13" s="175">
        <f t="shared" si="0"/>
        <v>6.0487051633318821E-5</v>
      </c>
      <c r="H13" s="211"/>
      <c r="I13" s="119">
        <f>'سود اوراق بهادار و سپرده بانکی'!Q12</f>
        <v>1153326.0638297873</v>
      </c>
      <c r="J13" s="112"/>
      <c r="K13" s="175">
        <f t="shared" si="1"/>
        <v>5.8810665433889463E-6</v>
      </c>
      <c r="L13" s="112"/>
      <c r="M13" s="223"/>
      <c r="N13" s="138"/>
    </row>
    <row r="14" spans="1:14">
      <c r="A14" s="174" t="s">
        <v>308</v>
      </c>
      <c r="B14" s="112"/>
      <c r="C14" s="201" t="s">
        <v>318</v>
      </c>
      <c r="D14" s="162"/>
      <c r="E14" s="119">
        <f>'سود اوراق بهادار و سپرده بانکی'!K13</f>
        <v>3758989.7872340428</v>
      </c>
      <c r="F14" s="172"/>
      <c r="G14" s="175">
        <f t="shared" si="0"/>
        <v>1.9714304261409627E-4</v>
      </c>
      <c r="H14" s="211"/>
      <c r="I14" s="119">
        <f>'سود اوراق بهادار و سپرده بانکی'!Q13</f>
        <v>3758989.7872340428</v>
      </c>
      <c r="J14" s="112"/>
      <c r="K14" s="175">
        <f t="shared" si="1"/>
        <v>1.9167926372212363E-5</v>
      </c>
      <c r="L14" s="112"/>
      <c r="M14" s="223"/>
      <c r="N14" s="138"/>
    </row>
    <row r="15" spans="1:14">
      <c r="A15" s="174" t="s">
        <v>125</v>
      </c>
      <c r="B15" s="112"/>
      <c r="C15" s="201" t="s">
        <v>128</v>
      </c>
      <c r="D15" s="162"/>
      <c r="E15" s="119">
        <f>'سود اوراق بهادار و سپرده بانکی'!K14</f>
        <v>4957558.0851063831</v>
      </c>
      <c r="F15" s="172"/>
      <c r="G15" s="175">
        <f t="shared" si="0"/>
        <v>2.6000285719135778E-4</v>
      </c>
      <c r="H15" s="211"/>
      <c r="I15" s="119">
        <f>'سود اوراق بهادار و سپرده بانکی'!Q14</f>
        <v>664010914.78723407</v>
      </c>
      <c r="J15" s="112"/>
      <c r="K15" s="175">
        <f t="shared" si="1"/>
        <v>3.38593958627178E-3</v>
      </c>
      <c r="L15" s="112"/>
      <c r="M15" s="223"/>
      <c r="N15" s="138"/>
    </row>
    <row r="16" spans="1:14">
      <c r="A16" s="174" t="s">
        <v>144</v>
      </c>
      <c r="B16" s="112"/>
      <c r="C16" s="201" t="s">
        <v>154</v>
      </c>
      <c r="D16" s="162"/>
      <c r="E16" s="119">
        <f>'سود اوراق بهادار و سپرده بانکی'!K15</f>
        <v>1060771.5957446808</v>
      </c>
      <c r="F16" s="172"/>
      <c r="G16" s="175">
        <f t="shared" si="0"/>
        <v>5.5632963040741573E-5</v>
      </c>
      <c r="H16" s="211"/>
      <c r="I16" s="119">
        <f>'سود اوراق بهادار و سپرده بانکی'!Q15</f>
        <v>171151516.91489363</v>
      </c>
      <c r="J16" s="112"/>
      <c r="K16" s="175">
        <f t="shared" si="1"/>
        <v>8.7273971476551975E-4</v>
      </c>
      <c r="L16" s="112"/>
      <c r="M16" s="223"/>
      <c r="N16" s="138"/>
    </row>
    <row r="17" spans="1:14">
      <c r="A17" s="174" t="s">
        <v>145</v>
      </c>
      <c r="B17" s="8"/>
      <c r="C17" s="201" t="s">
        <v>155</v>
      </c>
      <c r="D17" s="8"/>
      <c r="E17" s="119">
        <f>'سود اوراق بهادار و سپرده بانکی'!K16</f>
        <v>982698.51063829788</v>
      </c>
      <c r="F17" s="8"/>
      <c r="G17" s="175">
        <f t="shared" si="0"/>
        <v>5.1538361454854552E-5</v>
      </c>
      <c r="H17" s="8"/>
      <c r="I17" s="119">
        <f>'سود اوراق بهادار و سپرده بانکی'!Q16</f>
        <v>149009273.61702126</v>
      </c>
      <c r="J17" s="8"/>
      <c r="K17" s="175">
        <f t="shared" si="1"/>
        <v>7.5983148322666006E-4</v>
      </c>
      <c r="L17" s="112"/>
      <c r="M17" s="223"/>
      <c r="N17" s="138"/>
    </row>
    <row r="18" spans="1:14">
      <c r="A18" s="174" t="s">
        <v>146</v>
      </c>
      <c r="B18" s="8"/>
      <c r="C18" s="201" t="s">
        <v>156</v>
      </c>
      <c r="D18" s="8"/>
      <c r="E18" s="119">
        <f>'سود اوراق بهادار و سپرده بانکی'!K17</f>
        <v>2882977.6595744682</v>
      </c>
      <c r="F18" s="8"/>
      <c r="G18" s="175">
        <f t="shared" si="0"/>
        <v>1.5119992864231468E-4</v>
      </c>
      <c r="H18" s="8"/>
      <c r="I18" s="119">
        <f>'سود اوراق بهادار و سپرده بانکی'!Q17</f>
        <v>583413794.04255319</v>
      </c>
      <c r="J18" s="8"/>
      <c r="K18" s="175">
        <f t="shared" si="1"/>
        <v>2.9749569117529665E-3</v>
      </c>
      <c r="L18" s="112"/>
      <c r="M18" s="223"/>
      <c r="N18" s="138"/>
    </row>
    <row r="19" spans="1:14">
      <c r="A19" s="174" t="s">
        <v>147</v>
      </c>
      <c r="B19" s="8"/>
      <c r="C19" s="201" t="s">
        <v>157</v>
      </c>
      <c r="D19" s="8"/>
      <c r="E19" s="119">
        <f>'سود اوراق بهادار و سپرده بانکی'!K18</f>
        <v>2918912.5531914895</v>
      </c>
      <c r="F19" s="8"/>
      <c r="G19" s="175">
        <f t="shared" si="0"/>
        <v>1.5308456112727981E-4</v>
      </c>
      <c r="H19" s="8"/>
      <c r="I19" s="119">
        <f>'سود اوراق بهادار و سپرده بانکی'!Q18</f>
        <v>619357263.51063836</v>
      </c>
      <c r="J19" s="8"/>
      <c r="K19" s="175">
        <f t="shared" si="1"/>
        <v>3.1582406702419926E-3</v>
      </c>
      <c r="L19" s="112"/>
      <c r="M19" s="223"/>
      <c r="N19" s="138"/>
    </row>
    <row r="20" spans="1:14">
      <c r="A20" s="174" t="s">
        <v>148</v>
      </c>
      <c r="B20" s="8"/>
      <c r="C20" s="201" t="s">
        <v>158</v>
      </c>
      <c r="D20" s="8"/>
      <c r="E20" s="119">
        <f>'سود اوراق بهادار و سپرده بانکی'!K19</f>
        <v>8745167.8723404258</v>
      </c>
      <c r="F20" s="8"/>
      <c r="G20" s="175">
        <f t="shared" si="0"/>
        <v>4.5864689720075878E-4</v>
      </c>
      <c r="H20" s="8"/>
      <c r="I20" s="119">
        <f>'سود اوراق بهادار و سپرده بانکی'!Q19</f>
        <v>1767443800.2127659</v>
      </c>
      <c r="J20" s="8"/>
      <c r="K20" s="175">
        <f t="shared" si="1"/>
        <v>9.012589697518161E-3</v>
      </c>
      <c r="L20" s="112"/>
      <c r="M20" s="223"/>
      <c r="N20" s="138"/>
    </row>
    <row r="21" spans="1:14">
      <c r="A21" s="174" t="s">
        <v>149</v>
      </c>
      <c r="B21" s="8"/>
      <c r="C21" s="201" t="s">
        <v>159</v>
      </c>
      <c r="D21" s="8"/>
      <c r="E21" s="119">
        <f>'سود اوراق بهادار و سپرده بانکی'!K20</f>
        <v>1665915.3191489361</v>
      </c>
      <c r="F21" s="8"/>
      <c r="G21" s="175">
        <f t="shared" si="0"/>
        <v>8.7370180113236404E-5</v>
      </c>
      <c r="H21" s="8"/>
      <c r="I21" s="119">
        <f>'سود اوراق بهادار و سپرده بانکی'!Q20</f>
        <v>402350847.12765956</v>
      </c>
      <c r="J21" s="8"/>
      <c r="K21" s="175">
        <f t="shared" si="1"/>
        <v>2.051676607298021E-3</v>
      </c>
      <c r="L21" s="112"/>
      <c r="M21" s="223"/>
      <c r="N21" s="138"/>
    </row>
    <row r="22" spans="1:14">
      <c r="A22" s="174" t="s">
        <v>150</v>
      </c>
      <c r="B22" s="8"/>
      <c r="C22" s="201" t="s">
        <v>160</v>
      </c>
      <c r="D22" s="8"/>
      <c r="E22" s="119">
        <f>'سود اوراق بهادار و سپرده بانکی'!K21</f>
        <v>697691.48936170212</v>
      </c>
      <c r="F22" s="8"/>
      <c r="G22" s="175">
        <f t="shared" si="0"/>
        <v>3.6590954166953287E-5</v>
      </c>
      <c r="H22" s="8"/>
      <c r="I22" s="119">
        <f>'سود اوراق بهادار و سپرده بانکی'!Q21</f>
        <v>173300430.63829789</v>
      </c>
      <c r="J22" s="8"/>
      <c r="K22" s="175">
        <f t="shared" si="1"/>
        <v>8.8369750458722565E-4</v>
      </c>
      <c r="L22" s="112"/>
      <c r="M22" s="223"/>
      <c r="N22" s="138"/>
    </row>
    <row r="23" spans="1:14">
      <c r="A23" s="174" t="s">
        <v>151</v>
      </c>
      <c r="B23" s="8"/>
      <c r="C23" s="201" t="s">
        <v>161</v>
      </c>
      <c r="D23" s="8"/>
      <c r="E23" s="119">
        <f>'سود اوراق بهادار و سپرده بانکی'!K22</f>
        <v>2156992.6595744682</v>
      </c>
      <c r="F23" s="8"/>
      <c r="G23" s="175">
        <f t="shared" si="0"/>
        <v>1.1312510005984385E-4</v>
      </c>
      <c r="H23" s="8"/>
      <c r="I23" s="119">
        <f>'سود اوراق بهادار و سپرده بانکی'!Q22</f>
        <v>551472914.6808511</v>
      </c>
      <c r="J23" s="8"/>
      <c r="K23" s="175">
        <f t="shared" si="1"/>
        <v>2.8120832519340274E-3</v>
      </c>
      <c r="L23" s="112"/>
      <c r="M23" s="223"/>
      <c r="N23" s="138"/>
    </row>
    <row r="24" spans="1:14">
      <c r="A24" s="174" t="s">
        <v>152</v>
      </c>
      <c r="B24" s="8"/>
      <c r="C24" s="201" t="s">
        <v>162</v>
      </c>
      <c r="D24" s="8"/>
      <c r="E24" s="119">
        <f>'سود اوراق بهادار و سپرده بانکی'!K23</f>
        <v>932998.40425531915</v>
      </c>
      <c r="F24" s="8"/>
      <c r="G24" s="175">
        <f t="shared" si="0"/>
        <v>4.8931802047893693E-5</v>
      </c>
      <c r="H24" s="8"/>
      <c r="I24" s="119">
        <f>'سود اوراق بهادار و سپرده بانکی'!Q23</f>
        <v>288379828.72340423</v>
      </c>
      <c r="J24" s="8"/>
      <c r="K24" s="175">
        <f t="shared" si="1"/>
        <v>1.4705129934042202E-3</v>
      </c>
      <c r="L24" s="112"/>
      <c r="M24" s="223"/>
      <c r="N24" s="138"/>
    </row>
    <row r="25" spans="1:14">
      <c r="A25" s="174" t="s">
        <v>153</v>
      </c>
      <c r="B25" s="8"/>
      <c r="C25" s="201" t="s">
        <v>163</v>
      </c>
      <c r="D25" s="8"/>
      <c r="E25" s="119">
        <f>'سود اوراق بهادار و سپرده بانکی'!K24</f>
        <v>915610.3125</v>
      </c>
      <c r="F25" s="8"/>
      <c r="G25" s="175">
        <f t="shared" si="0"/>
        <v>4.8019870516305506E-5</v>
      </c>
      <c r="H25" s="8"/>
      <c r="I25" s="119">
        <f>'سود اوراق بهادار و سپرده بانکی'!Q24</f>
        <v>306789858.75</v>
      </c>
      <c r="J25" s="8"/>
      <c r="K25" s="175">
        <f t="shared" si="1"/>
        <v>1.5643898379911446E-3</v>
      </c>
      <c r="L25" s="112"/>
      <c r="M25" s="223"/>
      <c r="N25" s="138"/>
    </row>
    <row r="26" spans="1:14">
      <c r="A26" s="174" t="s">
        <v>167</v>
      </c>
      <c r="B26" s="8"/>
      <c r="C26" s="201" t="s">
        <v>168</v>
      </c>
      <c r="D26" s="8"/>
      <c r="E26" s="119">
        <f>'سود اوراق بهادار و سپرده بانکی'!K25</f>
        <v>32087731.153846152</v>
      </c>
      <c r="F26" s="8"/>
      <c r="G26" s="175">
        <f t="shared" si="0"/>
        <v>1.6828651601384344E-3</v>
      </c>
      <c r="H26" s="8"/>
      <c r="I26" s="119">
        <f>'سود اوراق بهادار و سپرده بانکی'!Q25</f>
        <v>12327892662.115385</v>
      </c>
      <c r="J26" s="8"/>
      <c r="K26" s="175">
        <f t="shared" si="1"/>
        <v>6.2862671155550082E-2</v>
      </c>
      <c r="L26" s="112"/>
      <c r="M26" s="223"/>
      <c r="N26" s="138"/>
    </row>
    <row r="27" spans="1:14">
      <c r="A27" s="174" t="s">
        <v>207</v>
      </c>
      <c r="B27" s="8"/>
      <c r="C27" s="201" t="s">
        <v>203</v>
      </c>
      <c r="D27" s="8"/>
      <c r="E27" s="119">
        <f>'سود اوراق بهادار و سپرده بانکی'!K26</f>
        <v>0</v>
      </c>
      <c r="F27" s="8"/>
      <c r="G27" s="175">
        <f t="shared" si="0"/>
        <v>0</v>
      </c>
      <c r="H27" s="8"/>
      <c r="I27" s="119">
        <f>'سود اوراق بهادار و سپرده بانکی'!Q26</f>
        <v>9970685138.9423084</v>
      </c>
      <c r="J27" s="8"/>
      <c r="K27" s="175">
        <f t="shared" si="1"/>
        <v>5.0842744844057437E-2</v>
      </c>
      <c r="L27" s="112"/>
      <c r="M27" s="223"/>
      <c r="N27" s="138"/>
    </row>
    <row r="28" spans="1:14">
      <c r="A28" s="174" t="s">
        <v>218</v>
      </c>
      <c r="B28" s="8"/>
      <c r="C28" s="201" t="s">
        <v>210</v>
      </c>
      <c r="D28" s="8"/>
      <c r="E28" s="119">
        <f>'سود اوراق بهادار و سپرده بانکی'!K27</f>
        <v>0</v>
      </c>
      <c r="F28" s="8"/>
      <c r="G28" s="175">
        <f t="shared" si="0"/>
        <v>0</v>
      </c>
      <c r="H28" s="8"/>
      <c r="I28" s="119">
        <f>'سود اوراق بهادار و سپرده بانکی'!Q27</f>
        <v>739726027.78846157</v>
      </c>
      <c r="J28" s="8"/>
      <c r="K28" s="175">
        <f t="shared" si="1"/>
        <v>3.7720278156678942E-3</v>
      </c>
      <c r="L28" s="112"/>
      <c r="M28" s="223"/>
      <c r="N28" s="138"/>
    </row>
    <row r="29" spans="1:14">
      <c r="A29" s="174" t="s">
        <v>219</v>
      </c>
      <c r="B29" s="8"/>
      <c r="C29" s="201" t="s">
        <v>211</v>
      </c>
      <c r="D29" s="8"/>
      <c r="E29" s="119">
        <f>'سود اوراق بهادار و سپرده بانکی'!K28</f>
        <v>0</v>
      </c>
      <c r="F29" s="8"/>
      <c r="G29" s="175">
        <f t="shared" si="0"/>
        <v>0</v>
      </c>
      <c r="H29" s="8"/>
      <c r="I29" s="119">
        <f>'سود اوراق بهادار و سپرده بانکی'!Q28</f>
        <v>901685342.59615386</v>
      </c>
      <c r="J29" s="8"/>
      <c r="K29" s="175">
        <f t="shared" si="1"/>
        <v>4.5978944440026636E-3</v>
      </c>
      <c r="L29" s="112"/>
      <c r="M29" s="223"/>
      <c r="N29" s="138"/>
    </row>
    <row r="30" spans="1:14">
      <c r="A30" s="174" t="s">
        <v>220</v>
      </c>
      <c r="B30" s="8"/>
      <c r="C30" s="201" t="s">
        <v>212</v>
      </c>
      <c r="D30" s="8"/>
      <c r="E30" s="119">
        <f>'سود اوراق بهادار و سپرده بانکی'!K29</f>
        <v>35053152.403846152</v>
      </c>
      <c r="F30" s="8"/>
      <c r="G30" s="175">
        <f t="shared" si="0"/>
        <v>1.8383889048006056E-3</v>
      </c>
      <c r="H30" s="8"/>
      <c r="I30" s="119">
        <f>'سود اوراق بهادار و سپرده بانکی'!Q29</f>
        <v>671999177.59615386</v>
      </c>
      <c r="J30" s="8"/>
      <c r="K30" s="175">
        <f t="shared" si="1"/>
        <v>3.4266735180007953E-3</v>
      </c>
      <c r="L30" s="112"/>
      <c r="M30" s="223"/>
      <c r="N30" s="138"/>
    </row>
    <row r="31" spans="1:14">
      <c r="A31" s="174" t="s">
        <v>221</v>
      </c>
      <c r="B31" s="8"/>
      <c r="C31" s="201" t="s">
        <v>214</v>
      </c>
      <c r="D31" s="8"/>
      <c r="E31" s="119">
        <f>'سود اوراق بهادار و سپرده بانکی'!K30</f>
        <v>98630136.34615384</v>
      </c>
      <c r="F31" s="8"/>
      <c r="G31" s="175">
        <f t="shared" si="0"/>
        <v>5.172731577712396E-3</v>
      </c>
      <c r="H31" s="8"/>
      <c r="I31" s="119">
        <f>'سود اوراق بهادار و سپرده بانکی'!Q30</f>
        <v>302054794.61538464</v>
      </c>
      <c r="J31" s="8"/>
      <c r="K31" s="175">
        <f t="shared" si="1"/>
        <v>1.5402446910667644E-3</v>
      </c>
      <c r="L31" s="112"/>
      <c r="M31" s="223"/>
      <c r="N31" s="138"/>
    </row>
    <row r="32" spans="1:14">
      <c r="A32" s="174" t="s">
        <v>233</v>
      </c>
      <c r="B32" s="8"/>
      <c r="C32" s="201" t="s">
        <v>239</v>
      </c>
      <c r="D32" s="8"/>
      <c r="E32" s="119">
        <f>'سود اوراق بهادار و سپرده بانکی'!K31</f>
        <v>876858906.63461542</v>
      </c>
      <c r="F32" s="8"/>
      <c r="G32" s="175">
        <f t="shared" si="0"/>
        <v>4.5987523931108464E-2</v>
      </c>
      <c r="H32" s="8"/>
      <c r="I32" s="119">
        <f>'سود اوراق بهادار و سپرده بانکی'!Q31</f>
        <v>2348124657.4038463</v>
      </c>
      <c r="J32" s="8"/>
      <c r="K32" s="175">
        <f t="shared" si="1"/>
        <v>1.197361075540772E-2</v>
      </c>
      <c r="L32" s="112"/>
      <c r="M32" s="223"/>
      <c r="N32" s="138"/>
    </row>
    <row r="33" spans="1:14">
      <c r="A33" s="174" t="s">
        <v>234</v>
      </c>
      <c r="B33" s="8"/>
      <c r="C33" s="201" t="s">
        <v>240</v>
      </c>
      <c r="D33" s="8"/>
      <c r="E33" s="119">
        <f>'سود اوراق بهادار و سپرده بانکی'!K32</f>
        <v>334797544.03846157</v>
      </c>
      <c r="F33" s="8"/>
      <c r="G33" s="175">
        <f t="shared" si="0"/>
        <v>1.7558708649760883E-2</v>
      </c>
      <c r="H33" s="8"/>
      <c r="I33" s="119">
        <f>'سود اوراق بهادار و سپرده بانکی'!Q32</f>
        <v>827146849.32692313</v>
      </c>
      <c r="J33" s="8"/>
      <c r="K33" s="175">
        <f t="shared" si="1"/>
        <v>4.2178060607534051E-3</v>
      </c>
      <c r="L33" s="112"/>
      <c r="M33" s="223"/>
      <c r="N33" s="138"/>
    </row>
    <row r="34" spans="1:14">
      <c r="A34" s="174" t="s">
        <v>309</v>
      </c>
      <c r="B34" s="8"/>
      <c r="C34" s="201" t="s">
        <v>283</v>
      </c>
      <c r="D34" s="8"/>
      <c r="E34" s="119">
        <f>'سود اوراق بهادار و سپرده بانکی'!K33</f>
        <v>2789586008.7692308</v>
      </c>
      <c r="F34" s="8"/>
      <c r="G34" s="175">
        <f t="shared" si="0"/>
        <v>0.14630193337320666</v>
      </c>
      <c r="H34" s="8"/>
      <c r="I34" s="119">
        <f>'سود اوراق بهادار و سپرده بانکی'!Q33</f>
        <v>2789586008.7692308</v>
      </c>
      <c r="J34" s="8"/>
      <c r="K34" s="175">
        <f t="shared" si="1"/>
        <v>1.4224720537053478E-2</v>
      </c>
      <c r="L34" s="112"/>
      <c r="M34" s="223"/>
      <c r="N34" s="138"/>
    </row>
    <row r="35" spans="1:14">
      <c r="A35" s="174" t="s">
        <v>310</v>
      </c>
      <c r="B35" s="8"/>
      <c r="C35" s="201" t="s">
        <v>284</v>
      </c>
      <c r="D35" s="8"/>
      <c r="E35" s="119">
        <f>'سود اوراق بهادار و سپرده بانکی'!K34</f>
        <v>696007186.46153843</v>
      </c>
      <c r="F35" s="8"/>
      <c r="G35" s="175">
        <f t="shared" si="0"/>
        <v>3.6502619636343575E-2</v>
      </c>
      <c r="H35" s="8"/>
      <c r="I35" s="119">
        <f>'سود اوراق بهادار و سپرده بانکی'!Q34</f>
        <v>696007186.46153843</v>
      </c>
      <c r="J35" s="8"/>
      <c r="K35" s="175">
        <f t="shared" si="1"/>
        <v>3.5490957038332624E-3</v>
      </c>
      <c r="L35" s="112"/>
      <c r="M35" s="223"/>
      <c r="N35" s="138"/>
    </row>
    <row r="36" spans="1:14">
      <c r="A36" s="174" t="s">
        <v>311</v>
      </c>
      <c r="B36" s="8"/>
      <c r="C36" s="201" t="s">
        <v>285</v>
      </c>
      <c r="D36" s="8"/>
      <c r="E36" s="119">
        <f>'سود اوراق بهادار و سپرده بانکی'!K35</f>
        <v>19266198.692307692</v>
      </c>
      <c r="F36" s="8"/>
      <c r="G36" s="175">
        <f t="shared" si="0"/>
        <v>1.0104302604674188E-3</v>
      </c>
      <c r="H36" s="8"/>
      <c r="I36" s="119">
        <f>'سود اوراق بهادار و سپرده بانکی'!Q35</f>
        <v>19266198.692307692</v>
      </c>
      <c r="J36" s="8"/>
      <c r="K36" s="175">
        <f t="shared" si="1"/>
        <v>9.8242639355054738E-5</v>
      </c>
      <c r="L36" s="112"/>
      <c r="M36" s="223"/>
      <c r="N36" s="138"/>
    </row>
    <row r="37" spans="1:14">
      <c r="A37" s="174" t="s">
        <v>112</v>
      </c>
      <c r="B37" s="8"/>
      <c r="C37" s="116" t="s">
        <v>130</v>
      </c>
      <c r="D37" s="8"/>
      <c r="E37" s="119">
        <f>'سود اوراق بهادار و سپرده بانکی'!K36</f>
        <v>765411849.87806416</v>
      </c>
      <c r="F37" s="8"/>
      <c r="G37" s="175">
        <f t="shared" si="0"/>
        <v>4.0142599336211067E-2</v>
      </c>
      <c r="H37" s="8"/>
      <c r="I37" s="119">
        <f>'سود اوراق بهادار و سپرده بانکی'!Q36</f>
        <v>5178472529.5264893</v>
      </c>
      <c r="J37" s="8"/>
      <c r="K37" s="175">
        <f t="shared" si="1"/>
        <v>2.6406185114838113E-2</v>
      </c>
      <c r="L37" s="112"/>
      <c r="M37" s="223"/>
      <c r="N37" s="138"/>
    </row>
    <row r="38" spans="1:14">
      <c r="A38" s="174" t="s">
        <v>169</v>
      </c>
      <c r="B38" s="8"/>
      <c r="C38" s="116" t="s">
        <v>180</v>
      </c>
      <c r="D38" s="8"/>
      <c r="E38" s="119">
        <f>'سود اوراق بهادار و سپرده بانکی'!K37</f>
        <v>0</v>
      </c>
      <c r="F38" s="8"/>
      <c r="G38" s="175">
        <f t="shared" si="0"/>
        <v>0</v>
      </c>
      <c r="H38" s="8"/>
      <c r="I38" s="119">
        <f>'سود اوراق بهادار و سپرده بانکی'!Q37</f>
        <v>578219178.39622641</v>
      </c>
      <c r="J38" s="8"/>
      <c r="K38" s="175">
        <f t="shared" si="1"/>
        <v>2.948468409289117E-3</v>
      </c>
      <c r="L38" s="112"/>
      <c r="M38" s="223"/>
      <c r="N38" s="138"/>
    </row>
    <row r="39" spans="1:14">
      <c r="A39" s="174" t="s">
        <v>170</v>
      </c>
      <c r="B39" s="8"/>
      <c r="C39" s="116" t="s">
        <v>181</v>
      </c>
      <c r="D39" s="8"/>
      <c r="E39" s="119">
        <f>'سود اوراق بهادار و سپرده بانکی'!K38</f>
        <v>0</v>
      </c>
      <c r="F39" s="8"/>
      <c r="G39" s="175">
        <f t="shared" si="0"/>
        <v>0</v>
      </c>
      <c r="H39" s="8"/>
      <c r="I39" s="119">
        <f>'سود اوراق بهادار و سپرده بانکی'!Q38</f>
        <v>1042846032.735849</v>
      </c>
      <c r="J39" s="8"/>
      <c r="K39" s="175">
        <f t="shared" si="1"/>
        <v>5.3177042515305849E-3</v>
      </c>
      <c r="L39" s="112"/>
      <c r="M39" s="223"/>
      <c r="N39" s="138"/>
    </row>
    <row r="40" spans="1:14">
      <c r="A40" s="174" t="s">
        <v>271</v>
      </c>
      <c r="B40" s="8"/>
      <c r="C40" s="116" t="s">
        <v>278</v>
      </c>
      <c r="D40" s="8"/>
      <c r="E40" s="119">
        <f>'سود اوراق بهادار و سپرده بانکی'!K39</f>
        <v>35952533.096153848</v>
      </c>
      <c r="F40" s="8"/>
      <c r="G40" s="175">
        <f t="shared" si="0"/>
        <v>1.8855576006965255E-3</v>
      </c>
      <c r="H40" s="8"/>
      <c r="I40" s="119">
        <f>'سود اوراق بهادار و سپرده بانکی'!Q39</f>
        <v>35952533.096153848</v>
      </c>
      <c r="J40" s="8"/>
      <c r="K40" s="175">
        <f t="shared" si="1"/>
        <v>1.8332997594778998E-4</v>
      </c>
      <c r="L40" s="112"/>
      <c r="M40" s="223"/>
      <c r="N40" s="138"/>
    </row>
    <row r="41" spans="1:14">
      <c r="A41" s="174" t="s">
        <v>196</v>
      </c>
      <c r="B41" s="8"/>
      <c r="C41" s="116" t="s">
        <v>197</v>
      </c>
      <c r="D41" s="8"/>
      <c r="E41" s="119">
        <f>'سود اوراق بهادار و سپرده بانکی'!K40</f>
        <v>0</v>
      </c>
      <c r="F41" s="8"/>
      <c r="G41" s="175">
        <f t="shared" si="0"/>
        <v>0</v>
      </c>
      <c r="H41" s="8"/>
      <c r="I41" s="119">
        <f>'سود اوراق بهادار و سپرده بانکی'!Q40</f>
        <v>2825529660</v>
      </c>
      <c r="J41" s="8"/>
      <c r="K41" s="175">
        <f t="shared" si="1"/>
        <v>1.4408005222390923E-2</v>
      </c>
      <c r="L41" s="112"/>
      <c r="M41" s="223"/>
      <c r="N41" s="138"/>
    </row>
    <row r="42" spans="1:14">
      <c r="A42" s="174" t="s">
        <v>199</v>
      </c>
      <c r="B42" s="8"/>
      <c r="C42" s="116" t="s">
        <v>201</v>
      </c>
      <c r="D42" s="8"/>
      <c r="E42" s="119">
        <f>'سود اوراق بهادار و سپرده بانکی'!K41</f>
        <v>0</v>
      </c>
      <c r="F42" s="8"/>
      <c r="G42" s="175">
        <f t="shared" si="0"/>
        <v>0</v>
      </c>
      <c r="H42" s="8"/>
      <c r="I42" s="119">
        <f>'سود اوراق بهادار و سپرده بانکی'!Q41</f>
        <v>1214156714.4339623</v>
      </c>
      <c r="J42" s="8"/>
      <c r="K42" s="175">
        <f t="shared" si="1"/>
        <v>6.1912555829852925E-3</v>
      </c>
      <c r="L42" s="112"/>
      <c r="M42" s="223"/>
      <c r="N42" s="138"/>
    </row>
    <row r="43" spans="1:14">
      <c r="A43" s="174" t="s">
        <v>200</v>
      </c>
      <c r="B43" s="8"/>
      <c r="C43" s="116" t="s">
        <v>202</v>
      </c>
      <c r="D43" s="8"/>
      <c r="E43" s="119">
        <f>'سود اوراق بهادار و سپرده بانکی'!K42</f>
        <v>0</v>
      </c>
      <c r="F43" s="8"/>
      <c r="G43" s="175">
        <f t="shared" si="0"/>
        <v>0</v>
      </c>
      <c r="H43" s="8"/>
      <c r="I43" s="119">
        <f>'سود اوراق بهادار و سپرده بانکی'!Q42</f>
        <v>487425949.81132078</v>
      </c>
      <c r="J43" s="8"/>
      <c r="K43" s="175">
        <f t="shared" si="1"/>
        <v>2.4854935093515762E-3</v>
      </c>
      <c r="L43" s="112"/>
      <c r="M43" s="223"/>
      <c r="N43" s="138"/>
    </row>
    <row r="44" spans="1:14">
      <c r="A44" s="174" t="s">
        <v>208</v>
      </c>
      <c r="B44" s="8"/>
      <c r="C44" s="116" t="s">
        <v>224</v>
      </c>
      <c r="D44" s="8"/>
      <c r="E44" s="119">
        <f>'سود اوراق بهادار و سپرده بانکی'!K43</f>
        <v>2454455339.1509433</v>
      </c>
      <c r="F44" s="8"/>
      <c r="G44" s="175">
        <f t="shared" si="0"/>
        <v>0.1287257537022149</v>
      </c>
      <c r="H44" s="8"/>
      <c r="I44" s="119">
        <f>'سود اوراق بهادار و سپرده بانکی'!Q43</f>
        <v>7364739177.1509438</v>
      </c>
      <c r="J44" s="8"/>
      <c r="K44" s="175">
        <f t="shared" si="1"/>
        <v>3.7554445818819622E-2</v>
      </c>
      <c r="L44" s="112"/>
      <c r="M44" s="223"/>
      <c r="N44" s="138"/>
    </row>
    <row r="45" spans="1:14">
      <c r="A45" s="174" t="s">
        <v>222</v>
      </c>
      <c r="B45" s="8"/>
      <c r="C45" s="116" t="s">
        <v>225</v>
      </c>
      <c r="D45" s="8"/>
      <c r="E45" s="119">
        <f>'سود اوراق بهادار و سپرده بانکی'!K44</f>
        <v>1790912465.6603773</v>
      </c>
      <c r="F45" s="8"/>
      <c r="G45" s="175">
        <f t="shared" si="0"/>
        <v>9.3925749342244055E-2</v>
      </c>
      <c r="H45" s="8"/>
      <c r="I45" s="119">
        <f>'سود اوراق بهادار و سپرده بانکی'!Q44</f>
        <v>5018731290.0377359</v>
      </c>
      <c r="J45" s="8"/>
      <c r="K45" s="175">
        <f t="shared" si="1"/>
        <v>2.5591628946708859E-2</v>
      </c>
      <c r="L45" s="112"/>
      <c r="M45" s="223"/>
      <c r="N45" s="138"/>
    </row>
    <row r="46" spans="1:14">
      <c r="A46" s="174" t="s">
        <v>223</v>
      </c>
      <c r="B46" s="8"/>
      <c r="C46" s="116" t="s">
        <v>226</v>
      </c>
      <c r="D46" s="8"/>
      <c r="E46" s="119">
        <f>'سود اوراق بهادار و سپرده بانکی'!K45</f>
        <v>477739725.28301889</v>
      </c>
      <c r="F46" s="8"/>
      <c r="G46" s="175">
        <f t="shared" si="0"/>
        <v>2.5055418703124239E-2</v>
      </c>
      <c r="H46" s="8"/>
      <c r="I46" s="119">
        <f>'سود اوراق بهادار و سپرده بانکی'!Q45</f>
        <v>1291928262.7358491</v>
      </c>
      <c r="J46" s="8"/>
      <c r="K46" s="175">
        <f t="shared" si="1"/>
        <v>6.5878300341227171E-3</v>
      </c>
      <c r="L46" s="112"/>
      <c r="M46" s="223"/>
      <c r="N46" s="138"/>
    </row>
    <row r="47" spans="1:14">
      <c r="A47" s="174" t="s">
        <v>235</v>
      </c>
      <c r="B47" s="8"/>
      <c r="C47" s="116" t="s">
        <v>241</v>
      </c>
      <c r="D47" s="8"/>
      <c r="E47" s="119">
        <f>'سود اوراق بهادار و سپرده بانکی'!K46</f>
        <v>199606432.5</v>
      </c>
      <c r="F47" s="8"/>
      <c r="G47" s="175">
        <f t="shared" si="0"/>
        <v>1.0468509268643339E-2</v>
      </c>
      <c r="H47" s="8"/>
      <c r="I47" s="119">
        <f>'سود اوراق بهادار و سپرده بانکی'!Q46</f>
        <v>463895754.30000001</v>
      </c>
      <c r="J47" s="8"/>
      <c r="K47" s="175">
        <f t="shared" si="1"/>
        <v>2.3655078002612004E-3</v>
      </c>
      <c r="L47" s="112"/>
      <c r="M47" s="223"/>
      <c r="N47" s="138"/>
    </row>
    <row r="48" spans="1:14">
      <c r="A48" s="174" t="s">
        <v>236</v>
      </c>
      <c r="B48" s="8"/>
      <c r="C48" s="116" t="s">
        <v>242</v>
      </c>
      <c r="D48" s="8"/>
      <c r="E48" s="119">
        <f>'سود اوراق بهادار و سپرده بانکی'!K47</f>
        <v>177534248.40000001</v>
      </c>
      <c r="F48" s="8"/>
      <c r="G48" s="175">
        <f t="shared" si="0"/>
        <v>9.3109169960092792E-3</v>
      </c>
      <c r="H48" s="8"/>
      <c r="I48" s="119">
        <f>'سود اوراق بهادار و سپرده بانکی'!Q47</f>
        <v>399452054.39999998</v>
      </c>
      <c r="J48" s="8"/>
      <c r="K48" s="175">
        <f t="shared" si="1"/>
        <v>2.0368950173717103E-3</v>
      </c>
      <c r="L48" s="112"/>
      <c r="M48" s="223"/>
      <c r="N48" s="138"/>
    </row>
    <row r="49" spans="1:14">
      <c r="A49" s="174" t="s">
        <v>270</v>
      </c>
      <c r="B49" s="8"/>
      <c r="C49" s="116" t="s">
        <v>319</v>
      </c>
      <c r="D49" s="8"/>
      <c r="E49" s="119">
        <f>'سود اوراق بهادار و سپرده بانکی'!K48</f>
        <v>715138629.57692313</v>
      </c>
      <c r="F49" s="8"/>
      <c r="G49" s="175">
        <f t="shared" si="0"/>
        <v>3.7505982539369896E-2</v>
      </c>
      <c r="H49" s="8"/>
      <c r="I49" s="119">
        <f>'سود اوراق بهادار و سپرده بانکی'!Q48</f>
        <v>715138629.57692313</v>
      </c>
      <c r="J49" s="8"/>
      <c r="K49" s="175">
        <f t="shared" si="1"/>
        <v>3.6466511944800457E-3</v>
      </c>
      <c r="L49" s="112"/>
      <c r="M49" s="223"/>
      <c r="N49" s="138"/>
    </row>
    <row r="50" spans="1:14">
      <c r="A50" s="174" t="s">
        <v>171</v>
      </c>
      <c r="B50" s="8"/>
      <c r="C50" s="116" t="s">
        <v>190</v>
      </c>
      <c r="D50" s="8"/>
      <c r="E50" s="119">
        <f>'سود اوراق بهادار و سپرده بانکی'!K49</f>
        <v>0</v>
      </c>
      <c r="F50" s="8"/>
      <c r="G50" s="175">
        <f t="shared" si="0"/>
        <v>0</v>
      </c>
      <c r="H50" s="8"/>
      <c r="I50" s="119">
        <f>'سود اوراق بهادار و سپرده بانکی'!Q49</f>
        <v>2147054794.2</v>
      </c>
      <c r="J50" s="8"/>
      <c r="K50" s="175">
        <f t="shared" si="1"/>
        <v>1.0948310727551546E-2</v>
      </c>
      <c r="L50" s="112"/>
      <c r="M50" s="223"/>
      <c r="N50" s="138"/>
    </row>
    <row r="51" spans="1:14">
      <c r="A51" s="174" t="s">
        <v>172</v>
      </c>
      <c r="B51" s="8"/>
      <c r="C51" s="116" t="s">
        <v>191</v>
      </c>
      <c r="D51" s="8"/>
      <c r="E51" s="119">
        <f>'سود اوراق بهادار و سپرده بانکی'!K50</f>
        <v>0</v>
      </c>
      <c r="F51" s="8"/>
      <c r="G51" s="175">
        <f t="shared" si="0"/>
        <v>0</v>
      </c>
      <c r="H51" s="8"/>
      <c r="I51" s="119">
        <f>'سود اوراق بهادار و سپرده بانکی'!Q50</f>
        <v>343403012.69999999</v>
      </c>
      <c r="J51" s="8"/>
      <c r="K51" s="175">
        <f t="shared" si="1"/>
        <v>1.7510884668492125E-3</v>
      </c>
      <c r="L51" s="112"/>
      <c r="M51" s="223"/>
      <c r="N51" s="138"/>
    </row>
    <row r="52" spans="1:14">
      <c r="A52" s="174" t="s">
        <v>173</v>
      </c>
      <c r="B52" s="8"/>
      <c r="C52" s="116" t="s">
        <v>192</v>
      </c>
      <c r="D52" s="8"/>
      <c r="E52" s="119">
        <f>'سود اوراق بهادار و سپرده بانکی'!K51</f>
        <v>0</v>
      </c>
      <c r="F52" s="8"/>
      <c r="G52" s="175">
        <f t="shared" si="0"/>
        <v>0</v>
      </c>
      <c r="H52" s="8"/>
      <c r="I52" s="119">
        <f>'سود اوراق بهادار و سپرده بانکی'!Q51</f>
        <v>521852053.5</v>
      </c>
      <c r="J52" s="8"/>
      <c r="K52" s="175">
        <f t="shared" si="1"/>
        <v>2.6610398816848476E-3</v>
      </c>
      <c r="L52" s="112"/>
      <c r="M52" s="223"/>
      <c r="N52" s="138"/>
    </row>
    <row r="53" spans="1:14">
      <c r="A53" s="174" t="s">
        <v>174</v>
      </c>
      <c r="B53" s="8"/>
      <c r="C53" s="116" t="s">
        <v>193</v>
      </c>
      <c r="D53" s="8"/>
      <c r="E53" s="119">
        <f>'سود اوراق بهادار و سپرده بانکی'!K52</f>
        <v>0</v>
      </c>
      <c r="F53" s="8"/>
      <c r="G53" s="175">
        <f t="shared" si="0"/>
        <v>0</v>
      </c>
      <c r="H53" s="8"/>
      <c r="I53" s="119">
        <f>'سود اوراق بهادار و سپرده بانکی'!Q52</f>
        <v>299619368.10000002</v>
      </c>
      <c r="J53" s="8"/>
      <c r="K53" s="175">
        <f t="shared" si="1"/>
        <v>1.5278259086879552E-3</v>
      </c>
      <c r="L53" s="112"/>
      <c r="M53" s="223"/>
      <c r="N53" s="138"/>
    </row>
    <row r="54" spans="1:14">
      <c r="A54" s="174" t="s">
        <v>175</v>
      </c>
      <c r="B54" s="8"/>
      <c r="C54" s="116" t="s">
        <v>194</v>
      </c>
      <c r="D54" s="8"/>
      <c r="E54" s="119">
        <f>'سود اوراق بهادار و سپرده بانکی'!K53</f>
        <v>0</v>
      </c>
      <c r="F54" s="8"/>
      <c r="G54" s="175">
        <f t="shared" si="0"/>
        <v>0</v>
      </c>
      <c r="H54" s="8"/>
      <c r="I54" s="119">
        <f>'سود اوراق بهادار و سپرده بانکی'!Q53</f>
        <v>47455446393.17308</v>
      </c>
      <c r="J54" s="8"/>
      <c r="K54" s="175">
        <f t="shared" si="1"/>
        <v>0.24198589352756264</v>
      </c>
      <c r="L54" s="112"/>
      <c r="M54" s="223"/>
      <c r="N54" s="138"/>
    </row>
    <row r="55" spans="1:14">
      <c r="A55" s="174" t="s">
        <v>126</v>
      </c>
      <c r="B55" s="8"/>
      <c r="C55" s="201" t="s">
        <v>129</v>
      </c>
      <c r="D55" s="8"/>
      <c r="E55" s="119">
        <f>'سود اوراق بهادار و سپرده بانکی'!K54</f>
        <v>0</v>
      </c>
      <c r="F55" s="8"/>
      <c r="G55" s="175">
        <f t="shared" si="0"/>
        <v>0</v>
      </c>
      <c r="H55" s="8"/>
      <c r="I55" s="119">
        <f>'سود اوراق بهادار و سپرده بانکی'!Q54</f>
        <v>905523100.96153843</v>
      </c>
      <c r="J55" s="8"/>
      <c r="K55" s="175">
        <f t="shared" si="1"/>
        <v>4.6174640289033345E-3</v>
      </c>
      <c r="L55" s="112"/>
      <c r="M55" s="223"/>
      <c r="N55" s="138"/>
    </row>
    <row r="56" spans="1:14">
      <c r="A56" s="174" t="s">
        <v>138</v>
      </c>
      <c r="B56" s="8"/>
      <c r="C56" s="201" t="s">
        <v>141</v>
      </c>
      <c r="D56" s="8"/>
      <c r="E56" s="119">
        <f>'سود اوراق بهادار و سپرده بانکی'!K55</f>
        <v>0</v>
      </c>
      <c r="F56" s="8"/>
      <c r="G56" s="175">
        <f t="shared" si="0"/>
        <v>0</v>
      </c>
      <c r="H56" s="8"/>
      <c r="I56" s="119">
        <f>'سود اوراق بهادار و سپرده بانکی'!Q55</f>
        <v>321772999.24528301</v>
      </c>
      <c r="J56" s="8"/>
      <c r="K56" s="175">
        <f t="shared" si="1"/>
        <v>1.6407922093978049E-3</v>
      </c>
      <c r="L56" s="112"/>
      <c r="M56" s="223"/>
      <c r="N56" s="138"/>
    </row>
    <row r="57" spans="1:14">
      <c r="A57" s="174" t="s">
        <v>139</v>
      </c>
      <c r="B57" s="8"/>
      <c r="C57" s="201" t="s">
        <v>142</v>
      </c>
      <c r="D57" s="8"/>
      <c r="E57" s="119">
        <f>'سود اوراق بهادار و سپرده بانکی'!K56</f>
        <v>0</v>
      </c>
      <c r="F57" s="8"/>
      <c r="G57" s="175">
        <f t="shared" si="0"/>
        <v>0</v>
      </c>
      <c r="H57" s="8"/>
      <c r="I57" s="119">
        <f>'سود اوراق بهادار و سپرده بانکی'!Q56</f>
        <v>23001319012.021278</v>
      </c>
      <c r="J57" s="8"/>
      <c r="K57" s="175">
        <f t="shared" si="1"/>
        <v>0.11728884999461738</v>
      </c>
      <c r="L57" s="112"/>
      <c r="M57" s="223"/>
      <c r="N57" s="138"/>
    </row>
    <row r="58" spans="1:14">
      <c r="A58" s="174" t="s">
        <v>140</v>
      </c>
      <c r="B58" s="8"/>
      <c r="C58" s="201" t="s">
        <v>143</v>
      </c>
      <c r="D58" s="8"/>
      <c r="E58" s="119">
        <f>'سود اوراق بهادار و سپرده بانکی'!K57</f>
        <v>0</v>
      </c>
      <c r="F58" s="8"/>
      <c r="G58" s="175">
        <f t="shared" si="0"/>
        <v>0</v>
      </c>
      <c r="H58" s="8"/>
      <c r="I58" s="119">
        <f>'سود اوراق بهادار و سپرده بانکی'!Q57</f>
        <v>15141299912.234043</v>
      </c>
      <c r="J58" s="8"/>
      <c r="K58" s="175">
        <f t="shared" si="1"/>
        <v>7.7208861509263121E-2</v>
      </c>
      <c r="L58" s="112"/>
      <c r="M58" s="223"/>
      <c r="N58" s="138"/>
    </row>
    <row r="59" spans="1:14">
      <c r="A59" s="174" t="s">
        <v>176</v>
      </c>
      <c r="B59" s="8"/>
      <c r="C59" s="201" t="s">
        <v>182</v>
      </c>
      <c r="D59" s="8"/>
      <c r="E59" s="119">
        <f>'سود اوراق بهادار و سپرده بانکی'!K58</f>
        <v>0</v>
      </c>
      <c r="F59" s="8"/>
      <c r="G59" s="175">
        <f t="shared" si="0"/>
        <v>0</v>
      </c>
      <c r="H59" s="8"/>
      <c r="I59" s="119">
        <f>'سود اوراق بهادار و سپرده بانکی'!Q58</f>
        <v>2223801368.265306</v>
      </c>
      <c r="J59" s="8"/>
      <c r="K59" s="175">
        <f t="shared" si="1"/>
        <v>1.1339658606707605E-2</v>
      </c>
      <c r="L59" s="112"/>
      <c r="M59" s="223"/>
      <c r="N59" s="138"/>
    </row>
    <row r="60" spans="1:14">
      <c r="A60" s="174" t="s">
        <v>177</v>
      </c>
      <c r="B60" s="8"/>
      <c r="C60" s="201" t="s">
        <v>183</v>
      </c>
      <c r="D60" s="8"/>
      <c r="E60" s="119">
        <f>'سود اوراق بهادار و سپرده بانکی'!K59</f>
        <v>0</v>
      </c>
      <c r="F60" s="8"/>
      <c r="G60" s="175">
        <f t="shared" si="0"/>
        <v>0</v>
      </c>
      <c r="H60" s="8"/>
      <c r="I60" s="119">
        <f>'سود اوراق بهادار و سپرده بانکی'!Q59</f>
        <v>6322112876.0204086</v>
      </c>
      <c r="J60" s="8"/>
      <c r="K60" s="175">
        <f t="shared" si="1"/>
        <v>3.2237862027697475E-2</v>
      </c>
      <c r="L60" s="112"/>
      <c r="M60" s="223"/>
      <c r="N60" s="138"/>
    </row>
    <row r="61" spans="1:14">
      <c r="A61" s="174" t="s">
        <v>178</v>
      </c>
      <c r="B61" s="8"/>
      <c r="C61" s="201" t="s">
        <v>184</v>
      </c>
      <c r="D61" s="8"/>
      <c r="E61" s="119">
        <f>'سود اوراق بهادار و سپرده بانکی'!K60</f>
        <v>0</v>
      </c>
      <c r="F61" s="8"/>
      <c r="G61" s="175">
        <f t="shared" si="0"/>
        <v>0</v>
      </c>
      <c r="H61" s="8"/>
      <c r="I61" s="119">
        <f>'سود اوراق بهادار و سپرده بانکی'!Q60</f>
        <v>241169176.83673468</v>
      </c>
      <c r="J61" s="8"/>
      <c r="K61" s="175">
        <f t="shared" si="1"/>
        <v>1.2297753616018999E-3</v>
      </c>
      <c r="L61" s="112"/>
      <c r="M61" s="223"/>
      <c r="N61" s="138"/>
    </row>
    <row r="62" spans="1:14">
      <c r="A62" s="174" t="s">
        <v>179</v>
      </c>
      <c r="B62" s="8"/>
      <c r="C62" s="201" t="s">
        <v>185</v>
      </c>
      <c r="D62" s="8"/>
      <c r="E62" s="119">
        <f>'سود اوراق بهادار و سپرده بانکی'!K61</f>
        <v>0</v>
      </c>
      <c r="F62" s="8"/>
      <c r="G62" s="175">
        <f t="shared" si="0"/>
        <v>0</v>
      </c>
      <c r="H62" s="8"/>
      <c r="I62" s="119">
        <f>'سود اوراق بهادار و سپرده بانکی'!Q61</f>
        <v>1747642367.7551022</v>
      </c>
      <c r="J62" s="8"/>
      <c r="K62" s="175">
        <f t="shared" si="1"/>
        <v>8.9116177819514204E-3</v>
      </c>
      <c r="L62" s="112"/>
      <c r="M62" s="223"/>
      <c r="N62" s="138"/>
    </row>
    <row r="63" spans="1:14">
      <c r="A63" s="174" t="s">
        <v>189</v>
      </c>
      <c r="B63" s="8"/>
      <c r="C63" s="201" t="s">
        <v>186</v>
      </c>
      <c r="D63" s="8"/>
      <c r="E63" s="119">
        <f>'سود اوراق بهادار و سپرده بانکی'!K62</f>
        <v>0</v>
      </c>
      <c r="F63" s="8"/>
      <c r="G63" s="175">
        <f t="shared" si="0"/>
        <v>0</v>
      </c>
      <c r="H63" s="8"/>
      <c r="I63" s="119">
        <f>'سود اوراق بهادار و سپرده بانکی'!Q62</f>
        <v>5085616437.5510206</v>
      </c>
      <c r="J63" s="8"/>
      <c r="K63" s="175">
        <f t="shared" si="1"/>
        <v>2.5932691214896761E-2</v>
      </c>
      <c r="L63" s="112"/>
      <c r="M63" s="223"/>
      <c r="N63" s="138"/>
    </row>
    <row r="64" spans="1:14">
      <c r="A64" s="174" t="s">
        <v>97</v>
      </c>
      <c r="B64" s="8"/>
      <c r="C64" s="201" t="s">
        <v>131</v>
      </c>
      <c r="D64" s="8"/>
      <c r="E64" s="119">
        <f>'سود اوراق بهادار و سپرده بانکی'!K63</f>
        <v>999246831.33258343</v>
      </c>
      <c r="F64" s="8"/>
      <c r="G64" s="175">
        <f t="shared" si="0"/>
        <v>5.2406250562429334E-2</v>
      </c>
      <c r="H64" s="8"/>
      <c r="I64" s="119">
        <f>'سود اوراق بهادار و سپرده بانکی'!Q63</f>
        <v>14772517675.761261</v>
      </c>
      <c r="J64" s="8"/>
      <c r="K64" s="175">
        <f t="shared" si="1"/>
        <v>7.532835872628231E-2</v>
      </c>
      <c r="L64" s="112"/>
      <c r="M64" s="223"/>
      <c r="N64" s="138"/>
    </row>
    <row r="65" spans="1:14">
      <c r="A65" s="174" t="s">
        <v>118</v>
      </c>
      <c r="B65" s="8"/>
      <c r="C65" s="201" t="s">
        <v>119</v>
      </c>
      <c r="D65" s="8"/>
      <c r="E65" s="119">
        <f>'سود اوراق بهادار و سپرده بانکی'!K64</f>
        <v>2368</v>
      </c>
      <c r="F65" s="8"/>
      <c r="G65" s="175">
        <f t="shared" si="0"/>
        <v>1.2419153850739468E-7</v>
      </c>
      <c r="H65" s="8"/>
      <c r="I65" s="119">
        <f>'سود اوراق بهادار و سپرده بانکی'!Q64</f>
        <v>44794</v>
      </c>
      <c r="J65" s="8"/>
      <c r="K65" s="175">
        <f t="shared" si="1"/>
        <v>2.284145854380375E-7</v>
      </c>
      <c r="L65" s="112"/>
      <c r="M65" s="223"/>
      <c r="N65" s="138"/>
    </row>
    <row r="66" spans="1:14">
      <c r="A66" s="174" t="s">
        <v>114</v>
      </c>
      <c r="B66" s="8"/>
      <c r="C66" s="201" t="s">
        <v>116</v>
      </c>
      <c r="D66" s="8"/>
      <c r="E66" s="119">
        <f>'سود اوراق بهادار و سپرده بانکی'!K65</f>
        <v>9923</v>
      </c>
      <c r="F66" s="8"/>
      <c r="G66" s="175">
        <f t="shared" si="0"/>
        <v>5.2041918775712735E-7</v>
      </c>
      <c r="H66" s="8"/>
      <c r="I66" s="119">
        <f>'سود اوراق بهادار و سپرده بانکی'!Q65</f>
        <v>85921</v>
      </c>
      <c r="J66" s="8"/>
      <c r="K66" s="175">
        <f t="shared" si="1"/>
        <v>4.3813032092292764E-7</v>
      </c>
      <c r="L66" s="112"/>
      <c r="M66" s="223"/>
      <c r="N66" s="138"/>
    </row>
    <row r="67" spans="1:14">
      <c r="A67" s="174" t="s">
        <v>91</v>
      </c>
      <c r="B67" s="8"/>
      <c r="C67" s="201" t="s">
        <v>198</v>
      </c>
      <c r="D67" s="8"/>
      <c r="E67" s="119">
        <f>'سود اوراق بهادار و سپرده بانکی'!K66</f>
        <v>4822679</v>
      </c>
      <c r="F67" s="8"/>
      <c r="G67" s="175">
        <f t="shared" si="0"/>
        <v>2.5292902227082081E-4</v>
      </c>
      <c r="H67" s="8"/>
      <c r="I67" s="119">
        <f>'سود اوراق بهادار و سپرده بانکی'!Q66</f>
        <v>27802073</v>
      </c>
      <c r="J67" s="8"/>
      <c r="K67" s="175">
        <f t="shared" si="1"/>
        <v>1.4176896411602125E-4</v>
      </c>
      <c r="L67" s="112"/>
      <c r="M67" s="223"/>
      <c r="N67" s="138"/>
    </row>
    <row r="68" spans="1:14">
      <c r="A68" s="174" t="s">
        <v>187</v>
      </c>
      <c r="B68" s="8"/>
      <c r="C68" s="201">
        <v>217918818004</v>
      </c>
      <c r="D68" s="8"/>
      <c r="E68" s="119">
        <f>'سود اوراق بهادار و سپرده بانکی'!K67</f>
        <v>2857</v>
      </c>
      <c r="F68" s="8"/>
      <c r="G68" s="175">
        <f t="shared" si="0"/>
        <v>1.4983751077518017E-7</v>
      </c>
      <c r="H68" s="8"/>
      <c r="I68" s="119">
        <f>'سود اوراق بهادار و سپرده بانکی'!Q67</f>
        <v>29740</v>
      </c>
      <c r="J68" s="8"/>
      <c r="K68" s="175">
        <f t="shared" si="1"/>
        <v>1.5165088563037986E-7</v>
      </c>
      <c r="L68" s="112"/>
      <c r="M68" s="223"/>
      <c r="N68" s="138"/>
    </row>
    <row r="69" spans="1:14">
      <c r="A69" s="174" t="s">
        <v>321</v>
      </c>
      <c r="B69" s="8"/>
      <c r="C69" s="201">
        <v>5600931333917</v>
      </c>
      <c r="D69" s="8"/>
      <c r="E69" s="119">
        <f>'سود اوراق بهادار و سپرده بانکی'!K68</f>
        <v>391057556.38461536</v>
      </c>
      <c r="F69" s="8"/>
      <c r="G69" s="175">
        <f t="shared" si="0"/>
        <v>2.050930725183599E-2</v>
      </c>
      <c r="H69" s="8"/>
      <c r="I69" s="119">
        <f>'سود اوراق بهادار و سپرده بانکی'!Q68</f>
        <v>391057556.38461536</v>
      </c>
      <c r="J69" s="8"/>
      <c r="K69" s="175">
        <f t="shared" si="1"/>
        <v>1.9940896018217596E-3</v>
      </c>
      <c r="L69" s="112"/>
      <c r="M69" s="223"/>
      <c r="N69" s="138"/>
    </row>
    <row r="70" spans="1:14">
      <c r="A70" s="174" t="s">
        <v>322</v>
      </c>
      <c r="B70" s="8"/>
      <c r="C70" s="201">
        <v>5600931333918</v>
      </c>
      <c r="D70" s="8"/>
      <c r="E70" s="119">
        <f>'سود اوراق بهادار و سپرده بانکی'!K69</f>
        <v>707998026.03846157</v>
      </c>
      <c r="F70" s="8"/>
      <c r="G70" s="175">
        <f t="shared" si="0"/>
        <v>3.7131488223781685E-2</v>
      </c>
      <c r="H70" s="8"/>
      <c r="I70" s="119">
        <f>'سود اوراق بهادار و سپرده بانکی'!Q69</f>
        <v>707998026.03846157</v>
      </c>
      <c r="J70" s="8"/>
      <c r="K70" s="175">
        <f t="shared" si="1"/>
        <v>3.6102396662169951E-3</v>
      </c>
      <c r="L70" s="112"/>
      <c r="M70" s="223"/>
      <c r="N70" s="138"/>
    </row>
    <row r="71" spans="1:14">
      <c r="A71" s="174" t="s">
        <v>320</v>
      </c>
      <c r="B71" s="8"/>
      <c r="C71" s="201">
        <v>5600931333925</v>
      </c>
      <c r="D71" s="8"/>
      <c r="E71" s="119">
        <f>'سود اوراق بهادار و سپرده بانکی'!K70</f>
        <v>504074460.13461536</v>
      </c>
      <c r="F71" s="8"/>
      <c r="G71" s="175">
        <f t="shared" si="0"/>
        <v>2.6436563651352312E-2</v>
      </c>
      <c r="H71" s="8"/>
      <c r="I71" s="119">
        <f>'سود اوراق بهادار و سپرده بانکی'!Q70</f>
        <v>504074460.13461536</v>
      </c>
      <c r="J71" s="8"/>
      <c r="K71" s="175">
        <f t="shared" si="1"/>
        <v>2.5703879725309355E-3</v>
      </c>
      <c r="L71" s="112"/>
      <c r="M71" s="223"/>
      <c r="N71" s="138"/>
    </row>
    <row r="72" spans="1:14">
      <c r="A72" s="174" t="s">
        <v>215</v>
      </c>
      <c r="B72" s="8"/>
      <c r="C72" s="201">
        <v>5600931333928</v>
      </c>
      <c r="D72" s="8"/>
      <c r="E72" s="119">
        <f>'سود اوراق بهادار و سپرده بانکی'!K71</f>
        <v>3247705147.9615383</v>
      </c>
      <c r="F72" s="8"/>
      <c r="G72" s="175">
        <f t="shared" si="0"/>
        <v>0.1703283357025884</v>
      </c>
      <c r="H72" s="8"/>
      <c r="I72" s="119">
        <f>'سود اوراق بهادار و سپرده بانکی'!Q71</f>
        <v>7333584113.4615383</v>
      </c>
      <c r="J72" s="8"/>
      <c r="K72" s="175">
        <f t="shared" si="1"/>
        <v>3.7395579208181789E-2</v>
      </c>
      <c r="L72" s="112"/>
      <c r="M72" s="223"/>
      <c r="N72" s="138"/>
    </row>
    <row r="73" spans="1:14">
      <c r="A73" s="174" t="s">
        <v>238</v>
      </c>
      <c r="B73" s="8"/>
      <c r="C73" s="201">
        <v>5600931333969</v>
      </c>
      <c r="D73" s="8"/>
      <c r="E73" s="119">
        <f>'سود اوراق بهادار و سپرده بانکی'!K72</f>
        <v>455938400.96153843</v>
      </c>
      <c r="F73" s="8"/>
      <c r="G73" s="175">
        <f t="shared" ref="G73:G75" si="2">E73/$E$76</f>
        <v>2.3912031875006276E-2</v>
      </c>
      <c r="H73" s="8"/>
      <c r="I73" s="119">
        <f>'سود اوراق بهادار و سپرده بانکی'!Q72</f>
        <v>719631633.42307687</v>
      </c>
      <c r="J73" s="8"/>
      <c r="K73" s="175">
        <f t="shared" ref="K73:K75" si="3">I73/$I$76</f>
        <v>3.6695620220661223E-3</v>
      </c>
      <c r="L73" s="112"/>
      <c r="M73" s="223"/>
      <c r="N73" s="138"/>
    </row>
    <row r="74" spans="1:14">
      <c r="A74" s="174" t="s">
        <v>237</v>
      </c>
      <c r="B74" s="8"/>
      <c r="C74" s="201">
        <v>5600931333993</v>
      </c>
      <c r="D74" s="8"/>
      <c r="E74" s="119">
        <f>'سود اوراق بهادار و سپرده بانکی'!K73</f>
        <v>243918133.36538461</v>
      </c>
      <c r="F74" s="8"/>
      <c r="G74" s="175">
        <f t="shared" si="2"/>
        <v>1.2792469701224237E-2</v>
      </c>
      <c r="H74" s="8"/>
      <c r="I74" s="119">
        <f>'سود اوراق بهادار و سپرده بانکی'!Q73</f>
        <v>330127757.26923078</v>
      </c>
      <c r="J74" s="8"/>
      <c r="K74" s="175">
        <f t="shared" si="3"/>
        <v>1.6833949818779394E-3</v>
      </c>
      <c r="L74" s="112"/>
      <c r="M74" s="223"/>
      <c r="N74" s="138"/>
    </row>
    <row r="75" spans="1:14" ht="22.5" thickBot="1">
      <c r="A75" s="174" t="s">
        <v>227</v>
      </c>
      <c r="B75" s="8"/>
      <c r="C75" s="401">
        <v>310058720239</v>
      </c>
      <c r="D75" s="384"/>
      <c r="E75" s="119">
        <f>'سود اوراق بهادار و سپرده بانکی'!K74</f>
        <v>866761507.15384579</v>
      </c>
      <c r="F75" s="384"/>
      <c r="G75" s="402">
        <f t="shared" si="2"/>
        <v>4.5457958231598095E-2</v>
      </c>
      <c r="H75" s="384"/>
      <c r="I75" s="119">
        <f>'سود اوراق بهادار و سپرده بانکی'!Q74</f>
        <v>1557560147.2884636</v>
      </c>
      <c r="J75" s="384"/>
      <c r="K75" s="402">
        <f t="shared" si="3"/>
        <v>7.9423461922959113E-3</v>
      </c>
      <c r="L75" s="112"/>
      <c r="M75" s="223"/>
      <c r="N75" s="138"/>
    </row>
    <row r="76" spans="1:14" s="200" customFormat="1" ht="22.5" thickBot="1">
      <c r="A76" s="214" t="s">
        <v>2</v>
      </c>
      <c r="B76" s="166"/>
      <c r="C76" s="403"/>
      <c r="D76" s="404"/>
      <c r="E76" s="405">
        <f>SUM(E8:E75)</f>
        <v>19067321562</v>
      </c>
      <c r="F76" s="384"/>
      <c r="G76" s="406">
        <f>SUM(G8:G75)</f>
        <v>0.99999999999999978</v>
      </c>
      <c r="H76" s="384"/>
      <c r="I76" s="405">
        <f>SUM(I8:I75)</f>
        <v>196108317312.99997</v>
      </c>
      <c r="J76" s="384"/>
      <c r="K76" s="406">
        <f>SUM(K8:K75)</f>
        <v>1.0000000000000002</v>
      </c>
      <c r="L76" s="112"/>
      <c r="M76" s="253"/>
    </row>
    <row r="77" spans="1:14" ht="22.5" thickTop="1">
      <c r="F77" s="8"/>
      <c r="H77" s="8"/>
      <c r="J77" s="8"/>
    </row>
    <row r="78" spans="1:14">
      <c r="E78" s="212"/>
    </row>
    <row r="79" spans="1:14">
      <c r="E79" s="213"/>
      <c r="I79" s="126"/>
    </row>
    <row r="80" spans="1:14">
      <c r="E80" s="232"/>
      <c r="I80" s="232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3"/>
  <sheetViews>
    <sheetView rightToLeft="1" view="pageBreakPreview" zoomScaleNormal="100" zoomScaleSheetLayoutView="100" workbookViewId="0">
      <selection activeCell="N12" sqref="N12"/>
    </sheetView>
  </sheetViews>
  <sheetFormatPr defaultColWidth="9.140625" defaultRowHeight="18"/>
  <cols>
    <col min="1" max="1" width="32.42578125" style="389" customWidth="1"/>
    <col min="2" max="2" width="1.42578125" style="389" customWidth="1"/>
    <col min="3" max="3" width="17.7109375" style="389" bestFit="1" customWidth="1"/>
    <col min="4" max="4" width="0.85546875" style="389" customWidth="1"/>
    <col min="5" max="5" width="18.140625" style="389" customWidth="1"/>
    <col min="6" max="6" width="16.5703125" style="389" customWidth="1"/>
    <col min="7" max="16384" width="9.140625" style="389"/>
  </cols>
  <sheetData>
    <row r="1" spans="1:5" s="408" customFormat="1" ht="18.75">
      <c r="A1" s="407" t="s">
        <v>90</v>
      </c>
      <c r="B1" s="407"/>
      <c r="C1" s="407"/>
      <c r="D1" s="407"/>
      <c r="E1" s="407"/>
    </row>
    <row r="2" spans="1:5" s="408" customFormat="1" ht="18.75">
      <c r="A2" s="407" t="s">
        <v>57</v>
      </c>
      <c r="B2" s="407"/>
      <c r="C2" s="407"/>
      <c r="D2" s="407"/>
      <c r="E2" s="407"/>
    </row>
    <row r="3" spans="1:5" s="408" customFormat="1" ht="18.75">
      <c r="A3" s="407" t="str">
        <f>' سهام'!A3:W3</f>
        <v>برای ماه منتهی به 1402/05/31</v>
      </c>
      <c r="B3" s="407"/>
      <c r="C3" s="407"/>
      <c r="D3" s="407"/>
      <c r="E3" s="407"/>
    </row>
    <row r="4" spans="1:5" ht="18.75">
      <c r="A4" s="388" t="s">
        <v>31</v>
      </c>
      <c r="B4" s="388"/>
      <c r="C4" s="388"/>
      <c r="D4" s="388"/>
      <c r="E4" s="388"/>
    </row>
    <row r="5" spans="1:5" ht="49.5" customHeight="1" thickBot="1">
      <c r="A5" s="409"/>
      <c r="B5" s="410"/>
      <c r="C5" s="411" t="s">
        <v>263</v>
      </c>
      <c r="D5" s="412"/>
      <c r="E5" s="411" t="s">
        <v>266</v>
      </c>
    </row>
    <row r="6" spans="1:5" ht="18.75">
      <c r="A6" s="413"/>
      <c r="B6" s="414"/>
      <c r="C6" s="415" t="s">
        <v>6</v>
      </c>
      <c r="D6" s="416"/>
      <c r="E6" s="415" t="s">
        <v>6</v>
      </c>
    </row>
    <row r="7" spans="1:5" ht="18.75" thickBot="1">
      <c r="A7" s="414"/>
      <c r="B7" s="414"/>
      <c r="C7" s="417"/>
      <c r="D7" s="418"/>
      <c r="E7" s="417"/>
    </row>
    <row r="8" spans="1:5" ht="25.9" customHeight="1">
      <c r="A8" s="419" t="s">
        <v>99</v>
      </c>
      <c r="B8" s="384"/>
      <c r="C8" s="233">
        <v>500000</v>
      </c>
      <c r="D8" s="119"/>
      <c r="E8" s="119">
        <v>3296424</v>
      </c>
    </row>
    <row r="9" spans="1:5" ht="25.9" customHeight="1">
      <c r="A9" s="419" t="s">
        <v>32</v>
      </c>
      <c r="B9" s="384"/>
      <c r="C9" s="233">
        <v>0</v>
      </c>
      <c r="D9" s="119"/>
      <c r="E9" s="119">
        <v>476</v>
      </c>
    </row>
    <row r="10" spans="1:5" ht="18.75" thickBot="1">
      <c r="A10" s="420" t="s">
        <v>2</v>
      </c>
      <c r="B10" s="412"/>
      <c r="C10" s="421">
        <f>SUM(C8:C9)</f>
        <v>500000</v>
      </c>
      <c r="D10" s="119"/>
      <c r="E10" s="422">
        <f>SUM(E8:E9)</f>
        <v>3296900</v>
      </c>
    </row>
    <row r="11" spans="1:5" ht="18.75" thickTop="1">
      <c r="D11" s="119"/>
    </row>
    <row r="12" spans="1:5">
      <c r="D12" s="119"/>
    </row>
    <row r="13" spans="1:5">
      <c r="E13" s="423"/>
    </row>
    <row r="15" spans="1:5">
      <c r="C15" s="423"/>
      <c r="E15" s="424"/>
    </row>
    <row r="17" spans="6:15">
      <c r="F17" s="400"/>
    </row>
    <row r="19" spans="6:15">
      <c r="N19" s="424"/>
      <c r="O19" s="400"/>
    </row>
    <row r="20" spans="6:15">
      <c r="F20" s="400"/>
      <c r="G20" s="424"/>
    </row>
    <row r="23" spans="6:15">
      <c r="F23" s="400"/>
      <c r="G23" s="42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topLeftCell="C1" zoomScale="60" zoomScaleNormal="100" workbookViewId="0">
      <selection activeCell="A4" sqref="A4:W4"/>
    </sheetView>
  </sheetViews>
  <sheetFormatPr defaultColWidth="9.140625" defaultRowHeight="30.75"/>
  <cols>
    <col min="1" max="1" width="36.7109375" style="41" customWidth="1"/>
    <col min="2" max="2" width="1.85546875" style="41" customWidth="1"/>
    <col min="3" max="3" width="22.5703125" style="45" bestFit="1" customWidth="1"/>
    <col min="4" max="4" width="1.140625" style="45" customWidth="1"/>
    <col min="5" max="5" width="32" style="45" bestFit="1" customWidth="1"/>
    <col min="6" max="6" width="1.42578125" style="45" customWidth="1"/>
    <col min="7" max="7" width="32.140625" style="45" customWidth="1"/>
    <col min="8" max="8" width="1.5703125" style="45" customWidth="1"/>
    <col min="9" max="9" width="20.5703125" style="45" bestFit="1" customWidth="1"/>
    <col min="10" max="10" width="29.140625" style="45" bestFit="1" customWidth="1"/>
    <col min="11" max="11" width="1.42578125" style="45" customWidth="1"/>
    <col min="12" max="12" width="20.7109375" style="45" customWidth="1"/>
    <col min="13" max="13" width="29.140625" style="45" customWidth="1"/>
    <col min="14" max="14" width="1.140625" style="45" customWidth="1"/>
    <col min="15" max="15" width="22.5703125" style="45" bestFit="1" customWidth="1"/>
    <col min="16" max="16" width="1.42578125" style="45" customWidth="1"/>
    <col min="17" max="17" width="18.7109375" style="45" customWidth="1"/>
    <col min="18" max="18" width="1.5703125" style="45" customWidth="1"/>
    <col min="19" max="19" width="32" style="45" bestFit="1" customWidth="1"/>
    <col min="20" max="20" width="1.85546875" style="45" customWidth="1"/>
    <col min="21" max="21" width="37.42578125" style="45" bestFit="1" customWidth="1"/>
    <col min="22" max="22" width="1.5703125" style="41" customWidth="1"/>
    <col min="23" max="23" width="21.85546875" style="52" customWidth="1"/>
    <col min="24" max="24" width="10.140625" style="41" bestFit="1" customWidth="1"/>
    <col min="25" max="16384" width="9.140625" style="41"/>
  </cols>
  <sheetData>
    <row r="1" spans="1:23" ht="31.5">
      <c r="A1" s="296" t="s">
        <v>90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31.5">
      <c r="A2" s="296" t="s">
        <v>51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3" ht="31.5">
      <c r="A3" s="296" t="s">
        <v>262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4" spans="1:23" ht="31.5">
      <c r="A4" s="305" t="s">
        <v>25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31.5">
      <c r="A5" s="305" t="s">
        <v>26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7" spans="1:23" ht="36.75" customHeight="1" thickBot="1">
      <c r="A7" s="1"/>
      <c r="B7" s="2"/>
      <c r="C7" s="307" t="s">
        <v>228</v>
      </c>
      <c r="D7" s="307"/>
      <c r="E7" s="307"/>
      <c r="F7" s="307"/>
      <c r="G7" s="307"/>
      <c r="H7" s="3"/>
      <c r="I7" s="306" t="s">
        <v>7</v>
      </c>
      <c r="J7" s="306"/>
      <c r="K7" s="306"/>
      <c r="L7" s="306"/>
      <c r="M7" s="306"/>
      <c r="O7" s="308" t="s">
        <v>261</v>
      </c>
      <c r="P7" s="308"/>
      <c r="Q7" s="308"/>
      <c r="R7" s="308"/>
      <c r="S7" s="308"/>
      <c r="T7" s="308"/>
      <c r="U7" s="308"/>
      <c r="V7" s="308"/>
      <c r="W7" s="308"/>
    </row>
    <row r="8" spans="1:23" ht="29.25" customHeight="1">
      <c r="A8" s="297" t="s">
        <v>1</v>
      </c>
      <c r="B8" s="4"/>
      <c r="C8" s="303" t="s">
        <v>3</v>
      </c>
      <c r="D8" s="300"/>
      <c r="E8" s="303" t="s">
        <v>0</v>
      </c>
      <c r="F8" s="300"/>
      <c r="G8" s="309" t="s">
        <v>21</v>
      </c>
      <c r="H8" s="44"/>
      <c r="I8" s="299" t="s">
        <v>4</v>
      </c>
      <c r="J8" s="299"/>
      <c r="K8" s="46"/>
      <c r="L8" s="299" t="s">
        <v>5</v>
      </c>
      <c r="M8" s="299"/>
      <c r="O8" s="301" t="s">
        <v>3</v>
      </c>
      <c r="P8" s="300"/>
      <c r="Q8" s="309" t="s">
        <v>33</v>
      </c>
      <c r="R8" s="43"/>
      <c r="S8" s="301" t="s">
        <v>0</v>
      </c>
      <c r="T8" s="300"/>
      <c r="U8" s="309" t="s">
        <v>21</v>
      </c>
      <c r="V8" s="5"/>
      <c r="W8" s="311" t="s">
        <v>22</v>
      </c>
    </row>
    <row r="9" spans="1:23" ht="49.5" customHeight="1" thickBot="1">
      <c r="A9" s="298"/>
      <c r="B9" s="4"/>
      <c r="C9" s="302"/>
      <c r="D9" s="304"/>
      <c r="E9" s="302"/>
      <c r="F9" s="304"/>
      <c r="G9" s="310"/>
      <c r="H9" s="44"/>
      <c r="I9" s="47" t="s">
        <v>3</v>
      </c>
      <c r="J9" s="47" t="s">
        <v>0</v>
      </c>
      <c r="K9" s="46"/>
      <c r="L9" s="47" t="s">
        <v>3</v>
      </c>
      <c r="M9" s="47" t="s">
        <v>50</v>
      </c>
      <c r="O9" s="302"/>
      <c r="P9" s="300"/>
      <c r="Q9" s="310"/>
      <c r="R9" s="43"/>
      <c r="S9" s="302"/>
      <c r="T9" s="300"/>
      <c r="U9" s="310"/>
      <c r="V9" s="5"/>
      <c r="W9" s="312"/>
    </row>
    <row r="10" spans="1:23" ht="28.5" customHeight="1" thickBot="1">
      <c r="A10" s="89" t="s">
        <v>95</v>
      </c>
      <c r="C10" s="45">
        <v>0</v>
      </c>
      <c r="E10" s="45">
        <v>0</v>
      </c>
      <c r="G10" s="45">
        <v>0</v>
      </c>
      <c r="I10" s="45">
        <v>0</v>
      </c>
      <c r="J10" s="45">
        <v>0</v>
      </c>
      <c r="K10" s="6"/>
      <c r="L10" s="45">
        <v>0</v>
      </c>
      <c r="M10" s="45">
        <v>0</v>
      </c>
      <c r="O10" s="45">
        <v>0</v>
      </c>
      <c r="Q10" s="45">
        <v>0</v>
      </c>
      <c r="S10" s="45">
        <v>0</v>
      </c>
      <c r="U10" s="45">
        <v>0</v>
      </c>
      <c r="V10" s="6"/>
      <c r="W10" s="74">
        <f>U10/درآمدها!$J$5</f>
        <v>0</v>
      </c>
    </row>
    <row r="11" spans="1:23" ht="42" customHeight="1" thickBot="1">
      <c r="A11" s="41" t="s">
        <v>2</v>
      </c>
      <c r="B11" s="4"/>
      <c r="D11" s="48">
        <f>SUM(D10:D10)</f>
        <v>0</v>
      </c>
      <c r="E11" s="48">
        <f>SUM(E10:E10)</f>
        <v>0</v>
      </c>
      <c r="G11" s="48">
        <f>SUM(G10:G10)</f>
        <v>0</v>
      </c>
      <c r="J11" s="48">
        <f>SUM(J10:J10)</f>
        <v>0</v>
      </c>
      <c r="M11" s="48">
        <f>SUM(M10:M10)</f>
        <v>0</v>
      </c>
      <c r="S11" s="48">
        <f>SUM(S10:S10)</f>
        <v>0</v>
      </c>
      <c r="U11" s="49">
        <f>SUM(U10:U10)</f>
        <v>0</v>
      </c>
      <c r="W11" s="50">
        <f>SUM(W10:W10)</f>
        <v>0</v>
      </c>
    </row>
    <row r="12" spans="1:23" ht="31.5" thickTop="1">
      <c r="U12" s="51"/>
    </row>
    <row r="14" spans="1:23">
      <c r="E14" s="85"/>
      <c r="G14" s="85"/>
      <c r="S14" s="85"/>
      <c r="U14" s="85"/>
    </row>
    <row r="15" spans="1:23">
      <c r="G15" s="45" t="s">
        <v>59</v>
      </c>
    </row>
    <row r="16" spans="1:23">
      <c r="E16" s="85"/>
      <c r="G16" s="85"/>
      <c r="S16" s="85"/>
      <c r="U16" s="85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5"/>
  <sheetViews>
    <sheetView rightToLeft="1" view="pageBreakPreview" topLeftCell="D1" zoomScale="50" zoomScaleNormal="100" zoomScaleSheetLayoutView="50" workbookViewId="0">
      <selection activeCell="M15" sqref="M15:AE17"/>
    </sheetView>
  </sheetViews>
  <sheetFormatPr defaultColWidth="9.140625" defaultRowHeight="30.75"/>
  <cols>
    <col min="1" max="1" width="45.7109375" style="91" customWidth="1"/>
    <col min="2" max="2" width="0.5703125" style="91" customWidth="1"/>
    <col min="3" max="3" width="12.5703125" style="91" customWidth="1"/>
    <col min="4" max="4" width="0.5703125" style="91" customWidth="1"/>
    <col min="5" max="5" width="29.140625" style="91" customWidth="1"/>
    <col min="6" max="6" width="0.5703125" style="91" customWidth="1"/>
    <col min="7" max="7" width="26.7109375" style="91" bestFit="1" customWidth="1"/>
    <col min="8" max="8" width="0.5703125" style="91" customWidth="1"/>
    <col min="9" max="9" width="22.5703125" style="91" bestFit="1" customWidth="1"/>
    <col min="10" max="10" width="0.42578125" style="91" customWidth="1"/>
    <col min="11" max="11" width="23.140625" style="91" bestFit="1" customWidth="1"/>
    <col min="12" max="12" width="0.7109375" style="91" customWidth="1"/>
    <col min="13" max="13" width="17.42578125" style="91" customWidth="1"/>
    <col min="14" max="14" width="1.140625" style="91" hidden="1" customWidth="1"/>
    <col min="15" max="15" width="37.42578125" style="91" bestFit="1" customWidth="1"/>
    <col min="16" max="16" width="0.5703125" style="91" customWidth="1"/>
    <col min="17" max="17" width="37.42578125" style="91" bestFit="1" customWidth="1"/>
    <col min="18" max="18" width="0.5703125" style="91" customWidth="1"/>
    <col min="19" max="19" width="18.42578125" style="91" bestFit="1" customWidth="1"/>
    <col min="20" max="20" width="34" style="91" bestFit="1" customWidth="1"/>
    <col min="21" max="21" width="0.5703125" style="91" customWidth="1"/>
    <col min="22" max="22" width="16.140625" style="91" bestFit="1" customWidth="1"/>
    <col min="23" max="23" width="31.85546875" style="91" bestFit="1" customWidth="1"/>
    <col min="24" max="24" width="0.5703125" style="91" customWidth="1"/>
    <col min="25" max="25" width="19.42578125" style="91" bestFit="1" customWidth="1"/>
    <col min="26" max="26" width="0.42578125" style="91" customWidth="1"/>
    <col min="27" max="27" width="23" style="91" bestFit="1" customWidth="1"/>
    <col min="28" max="28" width="0.7109375" style="91" customWidth="1"/>
    <col min="29" max="29" width="36.28515625" style="91" bestFit="1" customWidth="1"/>
    <col min="30" max="30" width="0.7109375" style="91" customWidth="1"/>
    <col min="31" max="31" width="37.42578125" style="91" bestFit="1" customWidth="1"/>
    <col min="32" max="32" width="0.7109375" style="91" customWidth="1"/>
    <col min="33" max="33" width="16.5703125" style="91" customWidth="1"/>
    <col min="34" max="34" width="27" style="51" bestFit="1" customWidth="1"/>
    <col min="35" max="35" width="25.42578125" style="51" bestFit="1" customWidth="1"/>
    <col min="36" max="36" width="14.5703125" style="91" bestFit="1" customWidth="1"/>
    <col min="37" max="16384" width="9.140625" style="91"/>
  </cols>
  <sheetData>
    <row r="1" spans="1:36" s="7" customFormat="1">
      <c r="A1" s="313" t="s">
        <v>90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51"/>
      <c r="AI1" s="51"/>
    </row>
    <row r="2" spans="1:36" s="7" customFormat="1">
      <c r="A2" s="313" t="s">
        <v>51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51"/>
      <c r="AI2" s="51"/>
    </row>
    <row r="3" spans="1:36" s="7" customFormat="1">
      <c r="A3" s="313" t="str">
        <f>' سهام'!A3:W3</f>
        <v>برای ماه منتهی به 1402/05/31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51"/>
      <c r="AI3" s="51"/>
    </row>
    <row r="4" spans="1:36">
      <c r="A4" s="314" t="s">
        <v>67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</row>
    <row r="5" spans="1:36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</row>
    <row r="6" spans="1:36" ht="27.75" customHeight="1" thickBot="1">
      <c r="A6" s="315" t="s">
        <v>68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 t="s">
        <v>228</v>
      </c>
      <c r="N6" s="315"/>
      <c r="O6" s="315"/>
      <c r="P6" s="315"/>
      <c r="Q6" s="315"/>
      <c r="R6" s="92"/>
      <c r="S6" s="316" t="s">
        <v>7</v>
      </c>
      <c r="T6" s="316"/>
      <c r="U6" s="316"/>
      <c r="V6" s="316"/>
      <c r="W6" s="316"/>
      <c r="X6" s="94"/>
      <c r="Y6" s="315" t="s">
        <v>261</v>
      </c>
      <c r="Z6" s="315"/>
      <c r="AA6" s="315"/>
      <c r="AB6" s="315"/>
      <c r="AC6" s="315"/>
      <c r="AD6" s="315"/>
      <c r="AE6" s="315"/>
      <c r="AF6" s="315"/>
      <c r="AG6" s="315"/>
    </row>
    <row r="7" spans="1:36" ht="26.25" customHeight="1">
      <c r="A7" s="318" t="s">
        <v>69</v>
      </c>
      <c r="B7" s="178"/>
      <c r="C7" s="319" t="s">
        <v>70</v>
      </c>
      <c r="D7" s="178"/>
      <c r="E7" s="321" t="s">
        <v>75</v>
      </c>
      <c r="F7" s="178"/>
      <c r="G7" s="317" t="s">
        <v>71</v>
      </c>
      <c r="H7" s="178"/>
      <c r="I7" s="319" t="s">
        <v>23</v>
      </c>
      <c r="J7" s="178"/>
      <c r="K7" s="321" t="s">
        <v>72</v>
      </c>
      <c r="L7" s="93"/>
      <c r="M7" s="322" t="s">
        <v>3</v>
      </c>
      <c r="N7" s="317"/>
      <c r="O7" s="317" t="s">
        <v>0</v>
      </c>
      <c r="P7" s="317"/>
      <c r="Q7" s="317" t="s">
        <v>21</v>
      </c>
      <c r="R7" s="178"/>
      <c r="S7" s="324" t="s">
        <v>4</v>
      </c>
      <c r="T7" s="324"/>
      <c r="U7" s="94"/>
      <c r="V7" s="324" t="s">
        <v>5</v>
      </c>
      <c r="W7" s="324"/>
      <c r="X7" s="94"/>
      <c r="Y7" s="322" t="s">
        <v>3</v>
      </c>
      <c r="Z7" s="318"/>
      <c r="AA7" s="317" t="s">
        <v>73</v>
      </c>
      <c r="AB7" s="178"/>
      <c r="AC7" s="317" t="s">
        <v>0</v>
      </c>
      <c r="AD7" s="318"/>
      <c r="AE7" s="317" t="s">
        <v>21</v>
      </c>
      <c r="AF7" s="95"/>
      <c r="AG7" s="317" t="s">
        <v>22</v>
      </c>
    </row>
    <row r="8" spans="1:36" s="98" customFormat="1" ht="55.5" customHeight="1" thickBot="1">
      <c r="A8" s="315"/>
      <c r="B8" s="178"/>
      <c r="C8" s="320"/>
      <c r="D8" s="178"/>
      <c r="E8" s="320"/>
      <c r="F8" s="178"/>
      <c r="G8" s="315"/>
      <c r="H8" s="178"/>
      <c r="I8" s="320"/>
      <c r="J8" s="178"/>
      <c r="K8" s="320"/>
      <c r="L8" s="92"/>
      <c r="M8" s="323"/>
      <c r="N8" s="318"/>
      <c r="O8" s="315"/>
      <c r="P8" s="318"/>
      <c r="Q8" s="315"/>
      <c r="R8" s="178"/>
      <c r="S8" s="194" t="s">
        <v>3</v>
      </c>
      <c r="T8" s="194" t="s">
        <v>0</v>
      </c>
      <c r="U8" s="96"/>
      <c r="V8" s="194" t="s">
        <v>3</v>
      </c>
      <c r="W8" s="194" t="s">
        <v>50</v>
      </c>
      <c r="X8" s="96"/>
      <c r="Y8" s="323"/>
      <c r="Z8" s="318"/>
      <c r="AA8" s="315"/>
      <c r="AB8" s="178"/>
      <c r="AC8" s="315"/>
      <c r="AD8" s="318"/>
      <c r="AE8" s="315"/>
      <c r="AF8" s="95"/>
      <c r="AG8" s="315"/>
      <c r="AH8" s="51"/>
      <c r="AI8" s="51"/>
      <c r="AJ8" s="97"/>
    </row>
    <row r="9" spans="1:36" s="98" customFormat="1" ht="55.5" customHeight="1">
      <c r="A9" s="99" t="s">
        <v>229</v>
      </c>
      <c r="B9" s="178"/>
      <c r="C9" s="92" t="s">
        <v>96</v>
      </c>
      <c r="D9" s="178"/>
      <c r="E9" s="92" t="s">
        <v>96</v>
      </c>
      <c r="F9" s="178"/>
      <c r="G9" s="100" t="s">
        <v>230</v>
      </c>
      <c r="H9" s="100"/>
      <c r="I9" s="100" t="s">
        <v>231</v>
      </c>
      <c r="J9" s="178"/>
      <c r="K9" s="101">
        <v>1000000</v>
      </c>
      <c r="L9" s="92"/>
      <c r="M9" s="51">
        <v>480000</v>
      </c>
      <c r="N9" s="178"/>
      <c r="O9" s="51">
        <v>473540000000</v>
      </c>
      <c r="P9" s="178"/>
      <c r="Q9" s="51">
        <v>472588567795</v>
      </c>
      <c r="R9" s="178"/>
      <c r="S9" s="51">
        <v>535000</v>
      </c>
      <c r="T9" s="51">
        <v>530509950000</v>
      </c>
      <c r="U9" s="96"/>
      <c r="V9" s="51">
        <v>0</v>
      </c>
      <c r="W9" s="51">
        <v>0</v>
      </c>
      <c r="X9" s="96"/>
      <c r="Y9" s="51">
        <v>1015000</v>
      </c>
      <c r="Z9" s="178"/>
      <c r="AA9" s="208" t="s">
        <v>267</v>
      </c>
      <c r="AB9" s="178"/>
      <c r="AC9" s="51">
        <v>1004049950000</v>
      </c>
      <c r="AD9" s="51"/>
      <c r="AE9" s="51">
        <v>1007831052509</v>
      </c>
      <c r="AF9" s="95"/>
      <c r="AG9" s="224">
        <f>AE9/درآمدها!$J$5</f>
        <v>0.42472553977642286</v>
      </c>
      <c r="AH9" s="51"/>
      <c r="AI9" s="51"/>
      <c r="AJ9" s="97"/>
    </row>
    <row r="10" spans="1:36" s="98" customFormat="1" ht="55.5" customHeight="1">
      <c r="A10" s="99" t="s">
        <v>108</v>
      </c>
      <c r="B10" s="178"/>
      <c r="C10" s="92" t="s">
        <v>96</v>
      </c>
      <c r="D10" s="178"/>
      <c r="E10" s="92" t="s">
        <v>96</v>
      </c>
      <c r="F10" s="178"/>
      <c r="G10" s="100" t="s">
        <v>109</v>
      </c>
      <c r="H10" s="41"/>
      <c r="I10" s="100" t="s">
        <v>110</v>
      </c>
      <c r="J10" s="178"/>
      <c r="K10" s="101">
        <v>1000000</v>
      </c>
      <c r="L10" s="92"/>
      <c r="M10" s="51">
        <v>200000</v>
      </c>
      <c r="N10" s="205">
        <v>200036250000</v>
      </c>
      <c r="O10" s="51">
        <v>200036250000</v>
      </c>
      <c r="P10" s="51"/>
      <c r="Q10" s="51">
        <v>209827761825</v>
      </c>
      <c r="R10" s="51"/>
      <c r="S10" s="51">
        <v>0</v>
      </c>
      <c r="T10" s="51">
        <v>0</v>
      </c>
      <c r="U10" s="51"/>
      <c r="V10" s="51">
        <v>0</v>
      </c>
      <c r="W10" s="51">
        <v>0</v>
      </c>
      <c r="X10" s="51"/>
      <c r="Y10" s="51">
        <v>200000</v>
      </c>
      <c r="Z10" s="51"/>
      <c r="AA10" s="208" t="s">
        <v>268</v>
      </c>
      <c r="AB10" s="51"/>
      <c r="AC10" s="51">
        <v>200036250000</v>
      </c>
      <c r="AD10" s="51"/>
      <c r="AE10" s="51">
        <v>211223108872</v>
      </c>
      <c r="AF10" s="207"/>
      <c r="AG10" s="224">
        <f>AE10/درآمدها!$J$5</f>
        <v>8.9014769594146045E-2</v>
      </c>
      <c r="AH10" s="51"/>
      <c r="AI10" s="51"/>
      <c r="AJ10" s="97"/>
    </row>
    <row r="11" spans="1:36" s="98" customFormat="1" ht="55.5" customHeight="1">
      <c r="A11" s="99" t="s">
        <v>122</v>
      </c>
      <c r="B11" s="178"/>
      <c r="C11" s="100" t="s">
        <v>96</v>
      </c>
      <c r="D11" s="41"/>
      <c r="E11" s="100" t="s">
        <v>96</v>
      </c>
      <c r="F11" s="41"/>
      <c r="G11" s="100" t="s">
        <v>123</v>
      </c>
      <c r="H11" s="41"/>
      <c r="I11" s="100" t="s">
        <v>124</v>
      </c>
      <c r="J11" s="100"/>
      <c r="K11" s="101">
        <v>1000000</v>
      </c>
      <c r="L11" s="92"/>
      <c r="M11" s="51">
        <v>550000</v>
      </c>
      <c r="N11" s="206"/>
      <c r="O11" s="51">
        <v>550000000000</v>
      </c>
      <c r="P11" s="51"/>
      <c r="Q11" s="51">
        <v>567876003817</v>
      </c>
      <c r="R11" s="51"/>
      <c r="S11" s="51">
        <v>0</v>
      </c>
      <c r="T11" s="51">
        <v>0</v>
      </c>
      <c r="U11" s="51"/>
      <c r="V11" s="51">
        <v>550000</v>
      </c>
      <c r="W11" s="51">
        <v>568488027397</v>
      </c>
      <c r="X11" s="51"/>
      <c r="Y11" s="51">
        <v>0</v>
      </c>
      <c r="Z11" s="51"/>
      <c r="AA11" s="208">
        <v>0</v>
      </c>
      <c r="AB11" s="51"/>
      <c r="AC11" s="51">
        <v>0</v>
      </c>
      <c r="AD11" s="51"/>
      <c r="AE11" s="51">
        <v>0</v>
      </c>
      <c r="AF11" s="209"/>
      <c r="AG11" s="224">
        <f>AE11/درآمدها!$J$5</f>
        <v>0</v>
      </c>
      <c r="AH11" s="51"/>
      <c r="AI11" s="51"/>
      <c r="AJ11" s="97"/>
    </row>
    <row r="12" spans="1:36" s="98" customFormat="1" ht="55.5" customHeight="1" thickBot="1">
      <c r="A12" s="218" t="s">
        <v>133</v>
      </c>
      <c r="C12" s="92" t="s">
        <v>96</v>
      </c>
      <c r="E12" s="92" t="s">
        <v>96</v>
      </c>
      <c r="G12" s="100" t="s">
        <v>135</v>
      </c>
      <c r="H12" s="100"/>
      <c r="I12" s="100" t="s">
        <v>136</v>
      </c>
      <c r="K12" s="101">
        <v>1000000</v>
      </c>
      <c r="M12" s="51">
        <v>176000</v>
      </c>
      <c r="O12" s="51">
        <v>178017411104</v>
      </c>
      <c r="Q12" s="51">
        <v>181059912944</v>
      </c>
      <c r="S12" s="51">
        <v>0</v>
      </c>
      <c r="T12" s="51">
        <v>0</v>
      </c>
      <c r="V12" s="51">
        <v>0</v>
      </c>
      <c r="W12" s="51">
        <v>0</v>
      </c>
      <c r="Y12" s="51">
        <v>176000</v>
      </c>
      <c r="AA12" s="208" t="s">
        <v>269</v>
      </c>
      <c r="AC12" s="51">
        <v>178017411104</v>
      </c>
      <c r="AE12" s="51">
        <v>181715042181</v>
      </c>
      <c r="AG12" s="224">
        <f>AE12/درآمدها!$J$5</f>
        <v>7.6579322678819187E-2</v>
      </c>
      <c r="AH12" s="51"/>
      <c r="AI12" s="51"/>
      <c r="AJ12" s="97"/>
    </row>
    <row r="13" spans="1:36" s="104" customFormat="1" ht="32.25" thickBot="1">
      <c r="A13" s="1" t="s">
        <v>2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258"/>
      <c r="N13" s="258"/>
      <c r="O13" s="259">
        <f>SUM(O9:O12)</f>
        <v>1401593661104</v>
      </c>
      <c r="P13" s="91"/>
      <c r="Q13" s="259">
        <f>SUM(Q9:Q12)</f>
        <v>1431352246381</v>
      </c>
      <c r="R13" s="91"/>
      <c r="S13" s="260"/>
      <c r="T13" s="259">
        <f>SUM(T9:T12)</f>
        <v>530509950000</v>
      </c>
      <c r="U13" s="91"/>
      <c r="V13" s="260"/>
      <c r="W13" s="259">
        <f>SUM(W9:X12)</f>
        <v>568488027397</v>
      </c>
      <c r="X13" s="91"/>
      <c r="Y13" s="260"/>
      <c r="Z13" s="91"/>
      <c r="AA13" s="91"/>
      <c r="AB13" s="91"/>
      <c r="AC13" s="259">
        <f>SUM(AC9:AC12)</f>
        <v>1382103611104</v>
      </c>
      <c r="AD13" s="91"/>
      <c r="AE13" s="259">
        <f>SUM(AE9:AE12)</f>
        <v>1400769203562</v>
      </c>
      <c r="AF13" s="91"/>
      <c r="AG13" s="103">
        <f>SUM(AG9:AG12)</f>
        <v>0.59031963204938809</v>
      </c>
      <c r="AH13" s="51"/>
      <c r="AI13" s="51"/>
      <c r="AJ13" s="97"/>
    </row>
    <row r="14" spans="1:36" s="105" customFormat="1" ht="32.25" thickTop="1">
      <c r="M14" s="91"/>
      <c r="N14" s="91"/>
      <c r="P14" s="91"/>
      <c r="R14" s="91"/>
      <c r="S14" s="91"/>
      <c r="U14" s="91"/>
      <c r="V14" s="91"/>
      <c r="X14" s="91"/>
      <c r="Y14" s="91"/>
      <c r="Z14" s="91"/>
      <c r="AA14" s="91"/>
      <c r="AB14" s="91"/>
      <c r="AD14" s="91"/>
      <c r="AF14" s="91"/>
      <c r="AH14" s="51"/>
      <c r="AI14" s="51"/>
    </row>
    <row r="15" spans="1:36" s="51" customFormat="1">
      <c r="M15" s="256"/>
      <c r="O15" s="256"/>
      <c r="Q15" s="256"/>
      <c r="S15" s="256"/>
      <c r="T15" s="256"/>
      <c r="V15" s="256"/>
      <c r="W15" s="256"/>
      <c r="Y15" s="256"/>
      <c r="AC15" s="256"/>
      <c r="AE15" s="256"/>
    </row>
    <row r="16" spans="1:36" s="51" customFormat="1"/>
    <row r="17" s="51" customFormat="1"/>
    <row r="18" s="51" customFormat="1"/>
    <row r="19" s="51" customFormat="1"/>
    <row r="20" s="51" customFormat="1"/>
    <row r="21" s="51" customFormat="1"/>
    <row r="22" s="51" customFormat="1"/>
    <row r="23" s="51" customFormat="1"/>
    <row r="24" s="51" customFormat="1"/>
    <row r="25" s="51" customFormat="1"/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rightToLeft="1" view="pageBreakPreview" topLeftCell="A10" zoomScale="80" zoomScaleNormal="56" zoomScaleSheetLayoutView="80" workbookViewId="0">
      <selection activeCell="G41" sqref="G41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292" bestFit="1" customWidth="1"/>
    <col min="16" max="16" width="14.85546875" bestFit="1" customWidth="1"/>
  </cols>
  <sheetData>
    <row r="1" spans="1:33" s="7" customFormat="1" ht="24.75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261"/>
      <c r="O1" s="262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3" s="7" customFormat="1" ht="24.75">
      <c r="A2" s="324" t="s">
        <v>51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261"/>
      <c r="O2" s="262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</row>
    <row r="3" spans="1:33" s="7" customFormat="1" ht="24.75">
      <c r="A3" s="324" t="str">
        <f>' سهام'!A3:W3</f>
        <v>برای ماه منتهی به 1402/05/31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261"/>
      <c r="O3" s="262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</row>
    <row r="5" spans="1:33" s="266" customFormat="1" ht="22.5">
      <c r="A5" s="325" t="s">
        <v>106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263"/>
      <c r="O5" s="264"/>
      <c r="P5" s="265"/>
    </row>
    <row r="6" spans="1:33" s="266" customFormat="1" ht="22.5">
      <c r="A6" s="325" t="s">
        <v>117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263"/>
      <c r="O6" s="264"/>
      <c r="P6" s="265"/>
    </row>
    <row r="7" spans="1:33" s="266" customFormat="1" ht="47.1" customHeight="1" thickBot="1">
      <c r="A7" s="267"/>
    </row>
    <row r="8" spans="1:33" ht="42">
      <c r="A8" s="268" t="s">
        <v>100</v>
      </c>
      <c r="B8" s="269"/>
      <c r="C8" s="270" t="s">
        <v>101</v>
      </c>
      <c r="D8" s="269"/>
      <c r="E8" s="270" t="s">
        <v>107</v>
      </c>
      <c r="F8" s="269"/>
      <c r="G8" s="270" t="s">
        <v>102</v>
      </c>
      <c r="H8" s="269"/>
      <c r="I8" s="271" t="s">
        <v>103</v>
      </c>
      <c r="J8" s="269"/>
      <c r="K8" s="270" t="s">
        <v>104</v>
      </c>
      <c r="L8" s="269"/>
      <c r="M8" s="272" t="s">
        <v>105</v>
      </c>
      <c r="N8" s="266"/>
      <c r="O8" s="266"/>
      <c r="P8" s="266"/>
      <c r="Q8" s="266"/>
    </row>
    <row r="9" spans="1:33" ht="112.5" customHeight="1">
      <c r="A9" s="273" t="s">
        <v>111</v>
      </c>
      <c r="B9" s="274"/>
      <c r="C9" s="275">
        <v>200000</v>
      </c>
      <c r="D9" s="274"/>
      <c r="E9" s="275">
        <v>1000340</v>
      </c>
      <c r="F9" s="274"/>
      <c r="G9" s="276">
        <v>1056307</v>
      </c>
      <c r="H9" s="274"/>
      <c r="I9" s="277">
        <f>(G9/E9)-1</f>
        <v>5.5947977687586192E-2</v>
      </c>
      <c r="J9" s="274"/>
      <c r="K9" s="275">
        <f>اوراق!AE10</f>
        <v>211223108872</v>
      </c>
      <c r="L9" s="278"/>
      <c r="M9" s="279" t="s">
        <v>121</v>
      </c>
      <c r="N9" s="280">
        <f>K9-اوراق!AE10</f>
        <v>0</v>
      </c>
      <c r="O9" s="281"/>
      <c r="P9" s="282"/>
      <c r="Q9" s="266"/>
    </row>
    <row r="10" spans="1:33" ht="112.5" customHeight="1">
      <c r="A10" s="283" t="s">
        <v>137</v>
      </c>
      <c r="B10" s="274"/>
      <c r="C10" s="284">
        <v>176000</v>
      </c>
      <c r="D10" s="274"/>
      <c r="E10" s="284">
        <v>1020000</v>
      </c>
      <c r="F10" s="274"/>
      <c r="G10" s="285">
        <v>1032659</v>
      </c>
      <c r="H10" s="274"/>
      <c r="I10" s="277">
        <f t="shared" ref="I10:I11" si="0">(G10/E10)-1</f>
        <v>1.2410784313725554E-2</v>
      </c>
      <c r="J10" s="274"/>
      <c r="K10" s="284">
        <f>اوراق!AE12</f>
        <v>181715042181</v>
      </c>
      <c r="L10" s="278"/>
      <c r="M10" s="286" t="s">
        <v>121</v>
      </c>
      <c r="N10" s="280">
        <f>K10-اوراق!AE12</f>
        <v>0</v>
      </c>
      <c r="O10" s="281"/>
      <c r="P10" s="282"/>
      <c r="Q10" s="266"/>
    </row>
    <row r="11" spans="1:33" ht="113.25" thickBot="1">
      <c r="A11" s="283" t="s">
        <v>232</v>
      </c>
      <c r="B11" s="287"/>
      <c r="C11" s="288">
        <v>1015000</v>
      </c>
      <c r="D11" s="287"/>
      <c r="E11" s="288">
        <v>998250</v>
      </c>
      <c r="F11" s="287"/>
      <c r="G11" s="285">
        <v>993117</v>
      </c>
      <c r="H11" s="287"/>
      <c r="I11" s="277">
        <f t="shared" si="0"/>
        <v>-5.1419984973704036E-3</v>
      </c>
      <c r="J11" s="287"/>
      <c r="K11" s="284">
        <f>اوراق!AE9</f>
        <v>1007831052509</v>
      </c>
      <c r="L11" s="289"/>
      <c r="M11" s="290" t="s">
        <v>121</v>
      </c>
      <c r="N11" s="280">
        <f>K11-اوراق!AE9</f>
        <v>0</v>
      </c>
      <c r="O11" s="281"/>
      <c r="P11" s="282"/>
      <c r="Q11" s="266"/>
    </row>
    <row r="12" spans="1:33" ht="22.5">
      <c r="C12" s="291"/>
      <c r="L12" s="278"/>
    </row>
    <row r="13" spans="1:33">
      <c r="C13" s="291"/>
    </row>
    <row r="15" spans="1:33" ht="22.5">
      <c r="G15" s="293"/>
      <c r="N15" s="263"/>
    </row>
    <row r="16" spans="1:33" ht="22.5">
      <c r="E16" s="275"/>
      <c r="N16" s="263"/>
    </row>
    <row r="17" spans="11:14" ht="22.5">
      <c r="N17" s="263"/>
    </row>
    <row r="19" spans="11:14">
      <c r="K19" s="291"/>
      <c r="M19" s="121"/>
    </row>
    <row r="20" spans="11:14">
      <c r="K20" s="291"/>
    </row>
    <row r="21" spans="11:14">
      <c r="M21" s="291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7"/>
  <sheetViews>
    <sheetView rightToLeft="1" view="pageBreakPreview" zoomScaleNormal="100" zoomScaleSheetLayoutView="100" workbookViewId="0">
      <selection activeCell="G49" sqref="G49"/>
    </sheetView>
  </sheetViews>
  <sheetFormatPr defaultColWidth="9.140625" defaultRowHeight="15"/>
  <cols>
    <col min="1" max="1" width="39.140625" style="106" bestFit="1" customWidth="1"/>
    <col min="2" max="2" width="0.7109375" style="106" customWidth="1"/>
    <col min="3" max="3" width="24.28515625" style="106" customWidth="1"/>
    <col min="4" max="4" width="0.7109375" style="106" customWidth="1"/>
    <col min="5" max="5" width="17" style="106" customWidth="1"/>
    <col min="6" max="6" width="0.7109375" style="106" customWidth="1"/>
    <col min="7" max="7" width="15.85546875" style="106" bestFit="1" customWidth="1"/>
    <col min="8" max="8" width="0.7109375" style="106" customWidth="1"/>
    <col min="9" max="9" width="9.85546875" style="106" customWidth="1"/>
    <col min="10" max="10" width="0.5703125" style="106" customWidth="1"/>
    <col min="11" max="11" width="21.28515625" style="125" customWidth="1"/>
    <col min="12" max="12" width="0.7109375" style="106" customWidth="1"/>
    <col min="13" max="13" width="21.85546875" style="106" customWidth="1"/>
    <col min="14" max="14" width="0.42578125" style="106" customWidth="1"/>
    <col min="15" max="15" width="22.140625" style="106" customWidth="1"/>
    <col min="16" max="16" width="0.42578125" style="106" customWidth="1"/>
    <col min="17" max="17" width="20.140625" style="106" bestFit="1" customWidth="1"/>
    <col min="18" max="18" width="0.5703125" style="106" customWidth="1"/>
    <col min="19" max="19" width="12.140625" style="106" customWidth="1"/>
    <col min="20" max="20" width="13.42578125" style="106" bestFit="1" customWidth="1"/>
    <col min="21" max="21" width="12.28515625" style="106" bestFit="1" customWidth="1"/>
    <col min="22" max="16384" width="9.140625" style="106"/>
  </cols>
  <sheetData>
    <row r="1" spans="1:23" ht="18.75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23" ht="18.75">
      <c r="A2" s="333" t="s">
        <v>51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</row>
    <row r="3" spans="1:23" ht="18.75">
      <c r="A3" s="333" t="str">
        <f>' سهام'!A3:W3</f>
        <v>برای ماه منتهی به 1402/05/31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</row>
    <row r="4" spans="1:23" ht="18.75">
      <c r="A4" s="335" t="s">
        <v>52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</row>
    <row r="5" spans="1:23" ht="18.75" thickBot="1">
      <c r="A5" s="10"/>
      <c r="B5" s="10"/>
      <c r="C5" s="107"/>
      <c r="D5" s="107"/>
      <c r="E5" s="107"/>
      <c r="F5" s="107"/>
      <c r="G5" s="107"/>
      <c r="H5" s="107"/>
      <c r="I5" s="107"/>
      <c r="J5" s="107"/>
      <c r="K5" s="108"/>
      <c r="L5" s="107"/>
      <c r="M5" s="107"/>
      <c r="N5" s="107"/>
      <c r="O5" s="107"/>
      <c r="P5" s="107"/>
      <c r="Q5" s="107"/>
      <c r="R5" s="107"/>
      <c r="S5" s="107"/>
    </row>
    <row r="6" spans="1:23" ht="18.75" customHeight="1" thickBot="1">
      <c r="A6" s="109"/>
      <c r="B6" s="10"/>
      <c r="C6" s="331" t="s">
        <v>11</v>
      </c>
      <c r="D6" s="331"/>
      <c r="E6" s="331"/>
      <c r="F6" s="331"/>
      <c r="G6" s="331"/>
      <c r="H6" s="331"/>
      <c r="I6" s="331"/>
      <c r="J6" s="110"/>
      <c r="K6" s="111" t="s">
        <v>228</v>
      </c>
      <c r="L6" s="112"/>
      <c r="M6" s="332" t="s">
        <v>7</v>
      </c>
      <c r="N6" s="332"/>
      <c r="O6" s="332"/>
      <c r="P6" s="199"/>
      <c r="Q6" s="336" t="s">
        <v>261</v>
      </c>
      <c r="R6" s="336"/>
      <c r="S6" s="336"/>
    </row>
    <row r="7" spans="1:23" ht="24" customHeight="1">
      <c r="A7" s="339" t="s">
        <v>8</v>
      </c>
      <c r="B7" s="113"/>
      <c r="C7" s="327" t="s">
        <v>9</v>
      </c>
      <c r="D7" s="113"/>
      <c r="E7" s="327" t="s">
        <v>10</v>
      </c>
      <c r="F7" s="113"/>
      <c r="G7" s="327" t="s">
        <v>34</v>
      </c>
      <c r="H7" s="113"/>
      <c r="I7" s="327" t="s">
        <v>88</v>
      </c>
      <c r="J7" s="339"/>
      <c r="K7" s="341" t="s">
        <v>6</v>
      </c>
      <c r="L7" s="113"/>
      <c r="M7" s="329" t="s">
        <v>36</v>
      </c>
      <c r="N7" s="11"/>
      <c r="O7" s="329" t="s">
        <v>37</v>
      </c>
      <c r="P7" s="10"/>
      <c r="Q7" s="337" t="s">
        <v>6</v>
      </c>
      <c r="R7" s="339"/>
      <c r="S7" s="334" t="s">
        <v>22</v>
      </c>
    </row>
    <row r="8" spans="1:23" ht="18.75" thickBot="1">
      <c r="A8" s="340"/>
      <c r="B8" s="113"/>
      <c r="C8" s="328"/>
      <c r="D8" s="114"/>
      <c r="E8" s="328"/>
      <c r="F8" s="114"/>
      <c r="G8" s="328"/>
      <c r="H8" s="114"/>
      <c r="I8" s="328"/>
      <c r="J8" s="339"/>
      <c r="K8" s="342"/>
      <c r="L8" s="113"/>
      <c r="M8" s="330"/>
      <c r="N8" s="10"/>
      <c r="O8" s="330"/>
      <c r="P8" s="10"/>
      <c r="Q8" s="338"/>
      <c r="R8" s="339"/>
      <c r="S8" s="328"/>
    </row>
    <row r="9" spans="1:23" s="10" customFormat="1" ht="19.5" customHeight="1">
      <c r="A9" s="115" t="s">
        <v>208</v>
      </c>
      <c r="C9" s="116" t="s">
        <v>272</v>
      </c>
      <c r="E9" s="117" t="s">
        <v>113</v>
      </c>
      <c r="G9" s="116" t="s">
        <v>250</v>
      </c>
      <c r="I9" s="220">
        <v>26.5</v>
      </c>
      <c r="J9" s="119"/>
      <c r="K9" s="119">
        <v>139941000000</v>
      </c>
      <c r="L9" s="119"/>
      <c r="M9" s="118">
        <v>0</v>
      </c>
      <c r="N9" s="119">
        <v>9918000000</v>
      </c>
      <c r="O9" s="118">
        <v>40223000000</v>
      </c>
      <c r="P9" s="119"/>
      <c r="Q9" s="119">
        <f>K9+M9-O9</f>
        <v>99718000000</v>
      </c>
      <c r="S9" s="120">
        <f>Q9/درآمدها!$J$5</f>
        <v>4.2023691639573812E-2</v>
      </c>
      <c r="T9" s="121"/>
      <c r="U9" s="122"/>
      <c r="W9" s="122"/>
    </row>
    <row r="10" spans="1:23" s="10" customFormat="1" ht="18">
      <c r="A10" s="115" t="s">
        <v>222</v>
      </c>
      <c r="C10" s="116" t="s">
        <v>273</v>
      </c>
      <c r="E10" s="117" t="s">
        <v>113</v>
      </c>
      <c r="G10" s="116" t="s">
        <v>195</v>
      </c>
      <c r="I10" s="220">
        <v>26.5</v>
      </c>
      <c r="J10" s="119"/>
      <c r="K10" s="119">
        <v>93718000000</v>
      </c>
      <c r="L10" s="119"/>
      <c r="M10" s="118">
        <v>0</v>
      </c>
      <c r="N10" s="119">
        <v>64000000000</v>
      </c>
      <c r="O10" s="118">
        <v>0</v>
      </c>
      <c r="P10" s="119"/>
      <c r="Q10" s="119">
        <f t="shared" ref="Q10:Q38" si="0">K10+M10-O10</f>
        <v>93718000000</v>
      </c>
      <c r="S10" s="120">
        <f>Q10/درآمدها!$J$5</f>
        <v>3.9495139624516923E-2</v>
      </c>
      <c r="T10" s="121"/>
      <c r="U10" s="122"/>
      <c r="V10" s="121"/>
      <c r="W10" s="122"/>
    </row>
    <row r="11" spans="1:23" s="10" customFormat="1" ht="18">
      <c r="A11" s="115" t="s">
        <v>223</v>
      </c>
      <c r="C11" s="116" t="s">
        <v>274</v>
      </c>
      <c r="E11" s="117" t="s">
        <v>113</v>
      </c>
      <c r="G11" s="116" t="s">
        <v>251</v>
      </c>
      <c r="I11" s="220">
        <v>26.5</v>
      </c>
      <c r="J11" s="119"/>
      <c r="K11" s="119">
        <v>25000000000</v>
      </c>
      <c r="L11" s="119"/>
      <c r="M11" s="118">
        <v>0</v>
      </c>
      <c r="N11" s="119"/>
      <c r="O11" s="118">
        <v>0</v>
      </c>
      <c r="P11" s="119"/>
      <c r="Q11" s="119">
        <f t="shared" si="0"/>
        <v>25000000000</v>
      </c>
      <c r="S11" s="120">
        <f>Q11/درآمدها!$J$5</f>
        <v>1.053563339607037E-2</v>
      </c>
      <c r="T11" s="121"/>
      <c r="U11" s="122"/>
      <c r="V11" s="121"/>
      <c r="W11" s="122"/>
    </row>
    <row r="12" spans="1:23" s="10" customFormat="1" ht="18">
      <c r="A12" s="115" t="s">
        <v>235</v>
      </c>
      <c r="C12" s="116" t="s">
        <v>275</v>
      </c>
      <c r="E12" s="117" t="s">
        <v>113</v>
      </c>
      <c r="G12" s="116" t="s">
        <v>255</v>
      </c>
      <c r="I12" s="118">
        <v>25</v>
      </c>
      <c r="J12" s="119"/>
      <c r="K12" s="119">
        <v>20416000000</v>
      </c>
      <c r="L12" s="119"/>
      <c r="M12" s="118">
        <v>0</v>
      </c>
      <c r="N12" s="119"/>
      <c r="O12" s="118">
        <v>20416000000</v>
      </c>
      <c r="P12" s="119"/>
      <c r="Q12" s="119">
        <f t="shared" si="0"/>
        <v>0</v>
      </c>
      <c r="S12" s="120">
        <f>Q12/درآمدها!$J$5</f>
        <v>0</v>
      </c>
      <c r="T12" s="121"/>
      <c r="U12" s="122"/>
      <c r="V12" s="121"/>
      <c r="W12" s="122"/>
    </row>
    <row r="13" spans="1:23" s="10" customFormat="1" ht="18">
      <c r="A13" s="115" t="s">
        <v>236</v>
      </c>
      <c r="C13" s="116" t="s">
        <v>276</v>
      </c>
      <c r="E13" s="117" t="s">
        <v>113</v>
      </c>
      <c r="G13" s="116" t="s">
        <v>256</v>
      </c>
      <c r="I13" s="118">
        <v>25</v>
      </c>
      <c r="J13" s="119"/>
      <c r="K13" s="119">
        <v>18000000000</v>
      </c>
      <c r="L13" s="119"/>
      <c r="M13" s="118">
        <v>0</v>
      </c>
      <c r="N13" s="119"/>
      <c r="O13" s="118">
        <v>18000000000</v>
      </c>
      <c r="P13" s="119"/>
      <c r="Q13" s="119">
        <f t="shared" si="0"/>
        <v>0</v>
      </c>
      <c r="S13" s="120">
        <f>Q13/درآمدها!$J$5</f>
        <v>0</v>
      </c>
      <c r="T13" s="121"/>
      <c r="U13" s="122"/>
      <c r="V13" s="121"/>
      <c r="W13" s="122"/>
    </row>
    <row r="14" spans="1:23" s="10" customFormat="1" ht="18">
      <c r="A14" s="115" t="s">
        <v>270</v>
      </c>
      <c r="C14" s="116" t="s">
        <v>277</v>
      </c>
      <c r="E14" s="117" t="s">
        <v>113</v>
      </c>
      <c r="G14" s="116" t="s">
        <v>295</v>
      </c>
      <c r="I14" s="118">
        <v>26</v>
      </c>
      <c r="J14" s="119"/>
      <c r="K14" s="119">
        <v>0</v>
      </c>
      <c r="L14" s="119"/>
      <c r="M14" s="118">
        <v>53080000000</v>
      </c>
      <c r="N14" s="119"/>
      <c r="O14" s="118">
        <v>0</v>
      </c>
      <c r="P14" s="119"/>
      <c r="Q14" s="119">
        <f t="shared" si="0"/>
        <v>53080000000</v>
      </c>
      <c r="S14" s="120">
        <f>Q14/درآمدها!$J$5</f>
        <v>2.2369256826536611E-2</v>
      </c>
      <c r="T14" s="121"/>
      <c r="U14" s="122"/>
      <c r="V14" s="121"/>
      <c r="W14" s="122"/>
    </row>
    <row r="15" spans="1:23" s="10" customFormat="1" ht="18">
      <c r="A15" s="115" t="s">
        <v>271</v>
      </c>
      <c r="C15" s="116" t="s">
        <v>278</v>
      </c>
      <c r="E15" s="117" t="s">
        <v>113</v>
      </c>
      <c r="G15" s="116" t="s">
        <v>296</v>
      </c>
      <c r="I15" s="118">
        <v>26</v>
      </c>
      <c r="J15" s="119"/>
      <c r="K15" s="119">
        <v>0</v>
      </c>
      <c r="L15" s="119"/>
      <c r="M15" s="118">
        <v>8490000000</v>
      </c>
      <c r="N15" s="119"/>
      <c r="O15" s="118">
        <v>0</v>
      </c>
      <c r="P15" s="119"/>
      <c r="Q15" s="119">
        <f t="shared" si="0"/>
        <v>8490000000</v>
      </c>
      <c r="S15" s="120">
        <f>Q15/درآمدها!$J$5</f>
        <v>3.5779011013054979E-3</v>
      </c>
      <c r="T15" s="121"/>
      <c r="U15" s="122"/>
      <c r="V15" s="121"/>
      <c r="W15" s="122"/>
    </row>
    <row r="16" spans="1:23" s="10" customFormat="1" ht="21.75" customHeight="1">
      <c r="A16" s="115" t="s">
        <v>279</v>
      </c>
      <c r="C16" s="116" t="s">
        <v>98</v>
      </c>
      <c r="E16" s="117" t="s">
        <v>93</v>
      </c>
      <c r="G16" s="116" t="s">
        <v>94</v>
      </c>
      <c r="I16" s="118">
        <v>5</v>
      </c>
      <c r="J16" s="119"/>
      <c r="K16" s="119">
        <v>2088061</v>
      </c>
      <c r="L16" s="119"/>
      <c r="M16" s="118">
        <v>147696817165</v>
      </c>
      <c r="N16" s="119">
        <v>0</v>
      </c>
      <c r="O16" s="118">
        <v>147696298900</v>
      </c>
      <c r="P16" s="119"/>
      <c r="Q16" s="119">
        <f t="shared" si="0"/>
        <v>2606326</v>
      </c>
      <c r="S16" s="120">
        <f>Q16/درآمدها!$J$5</f>
        <v>1.0983718098658602E-6</v>
      </c>
      <c r="T16" s="121"/>
      <c r="U16" s="122"/>
      <c r="W16" s="122"/>
    </row>
    <row r="17" spans="1:23" s="10" customFormat="1" ht="21.75" customHeight="1">
      <c r="A17" s="115" t="s">
        <v>209</v>
      </c>
      <c r="C17" s="116" t="s">
        <v>212</v>
      </c>
      <c r="E17" s="117" t="s">
        <v>113</v>
      </c>
      <c r="G17" s="116" t="s">
        <v>252</v>
      </c>
      <c r="I17" s="118">
        <v>26</v>
      </c>
      <c r="J17" s="119"/>
      <c r="K17" s="118">
        <v>3553999999</v>
      </c>
      <c r="L17" s="119"/>
      <c r="M17" s="118">
        <v>0</v>
      </c>
      <c r="N17" s="119"/>
      <c r="O17" s="118">
        <v>3553999999</v>
      </c>
      <c r="P17" s="119"/>
      <c r="Q17" s="119">
        <f t="shared" si="0"/>
        <v>0</v>
      </c>
      <c r="S17" s="120">
        <f>Q17/درآمدها!$J$5</f>
        <v>0</v>
      </c>
      <c r="T17" s="121"/>
      <c r="U17" s="122"/>
      <c r="W17" s="122"/>
    </row>
    <row r="18" spans="1:23" s="10" customFormat="1" ht="21.75" customHeight="1">
      <c r="A18" s="115" t="s">
        <v>213</v>
      </c>
      <c r="C18" s="116" t="s">
        <v>214</v>
      </c>
      <c r="E18" s="117" t="s">
        <v>113</v>
      </c>
      <c r="G18" s="116" t="s">
        <v>253</v>
      </c>
      <c r="I18" s="118">
        <v>26</v>
      </c>
      <c r="J18" s="119"/>
      <c r="K18" s="118">
        <v>10000000000</v>
      </c>
      <c r="L18" s="119"/>
      <c r="M18" s="118">
        <v>0</v>
      </c>
      <c r="N18" s="119"/>
      <c r="O18" s="118">
        <v>10000000000</v>
      </c>
      <c r="P18" s="119"/>
      <c r="Q18" s="119">
        <f t="shared" si="0"/>
        <v>0</v>
      </c>
      <c r="S18" s="120">
        <f>Q18/درآمدها!$J$5</f>
        <v>0</v>
      </c>
      <c r="T18" s="121"/>
      <c r="U18" s="122"/>
      <c r="W18" s="122"/>
    </row>
    <row r="19" spans="1:23" s="10" customFormat="1" ht="21.75" customHeight="1">
      <c r="A19" s="115" t="s">
        <v>243</v>
      </c>
      <c r="C19" s="116" t="s">
        <v>239</v>
      </c>
      <c r="E19" s="117" t="s">
        <v>113</v>
      </c>
      <c r="G19" s="116" t="s">
        <v>257</v>
      </c>
      <c r="I19" s="118">
        <v>26</v>
      </c>
      <c r="J19" s="119"/>
      <c r="K19" s="118">
        <v>85240000000</v>
      </c>
      <c r="L19" s="119"/>
      <c r="M19" s="118">
        <v>0</v>
      </c>
      <c r="N19" s="119"/>
      <c r="O19" s="118">
        <v>85240000000</v>
      </c>
      <c r="P19" s="119"/>
      <c r="Q19" s="119">
        <f t="shared" si="0"/>
        <v>0</v>
      </c>
      <c r="S19" s="120">
        <f>Q19/درآمدها!$J$5</f>
        <v>0</v>
      </c>
      <c r="T19" s="121"/>
      <c r="U19" s="122"/>
      <c r="W19" s="122"/>
    </row>
    <row r="20" spans="1:23" s="10" customFormat="1" ht="21.75" customHeight="1">
      <c r="A20" s="115" t="s">
        <v>244</v>
      </c>
      <c r="C20" s="116" t="s">
        <v>240</v>
      </c>
      <c r="E20" s="117" t="s">
        <v>113</v>
      </c>
      <c r="G20" s="116" t="s">
        <v>258</v>
      </c>
      <c r="I20" s="118">
        <v>26</v>
      </c>
      <c r="J20" s="119"/>
      <c r="K20" s="118">
        <v>31948000000</v>
      </c>
      <c r="L20" s="119"/>
      <c r="M20" s="118">
        <v>0</v>
      </c>
      <c r="N20" s="119"/>
      <c r="O20" s="118">
        <v>31948000000</v>
      </c>
      <c r="P20" s="119"/>
      <c r="Q20" s="119">
        <f t="shared" si="0"/>
        <v>0</v>
      </c>
      <c r="S20" s="120">
        <f>Q20/درآمدها!$J$5</f>
        <v>0</v>
      </c>
      <c r="T20" s="121"/>
      <c r="U20" s="122"/>
      <c r="W20" s="122"/>
    </row>
    <row r="21" spans="1:23" s="10" customFormat="1" ht="21.75" customHeight="1">
      <c r="A21" s="115" t="s">
        <v>280</v>
      </c>
      <c r="C21" s="116" t="s">
        <v>283</v>
      </c>
      <c r="E21" s="117" t="s">
        <v>113</v>
      </c>
      <c r="G21" s="116" t="s">
        <v>297</v>
      </c>
      <c r="I21" s="118">
        <v>26</v>
      </c>
      <c r="J21" s="119"/>
      <c r="K21" s="118">
        <v>0</v>
      </c>
      <c r="L21" s="119"/>
      <c r="M21" s="118">
        <v>161885000000</v>
      </c>
      <c r="N21" s="119"/>
      <c r="O21" s="118">
        <v>0</v>
      </c>
      <c r="P21" s="119"/>
      <c r="Q21" s="119">
        <f t="shared" si="0"/>
        <v>161885000000</v>
      </c>
      <c r="S21" s="120">
        <f>Q21/درآمدها!$J$5</f>
        <v>6.822244049291408E-2</v>
      </c>
      <c r="T21" s="121"/>
      <c r="U21" s="122"/>
      <c r="W21" s="122"/>
    </row>
    <row r="22" spans="1:23" s="10" customFormat="1" ht="21.75" customHeight="1">
      <c r="A22" s="115" t="s">
        <v>281</v>
      </c>
      <c r="C22" s="116" t="s">
        <v>284</v>
      </c>
      <c r="E22" s="117" t="s">
        <v>113</v>
      </c>
      <c r="G22" s="116" t="s">
        <v>295</v>
      </c>
      <c r="I22" s="118">
        <v>26</v>
      </c>
      <c r="J22" s="119"/>
      <c r="K22" s="118">
        <v>0</v>
      </c>
      <c r="L22" s="119"/>
      <c r="M22" s="118">
        <v>51660000000</v>
      </c>
      <c r="N22" s="119"/>
      <c r="O22" s="118">
        <v>0</v>
      </c>
      <c r="P22" s="119"/>
      <c r="Q22" s="119">
        <f t="shared" si="0"/>
        <v>51660000000</v>
      </c>
      <c r="S22" s="120">
        <f>Q22/درآمدها!$J$5</f>
        <v>2.1770832849639814E-2</v>
      </c>
      <c r="T22" s="121"/>
      <c r="U22" s="122"/>
      <c r="W22" s="122"/>
    </row>
    <row r="23" spans="1:23" s="10" customFormat="1" ht="21.75" customHeight="1">
      <c r="A23" s="115" t="s">
        <v>282</v>
      </c>
      <c r="C23" s="116" t="s">
        <v>285</v>
      </c>
      <c r="E23" s="117" t="s">
        <v>113</v>
      </c>
      <c r="G23" s="116" t="s">
        <v>298</v>
      </c>
      <c r="I23" s="118">
        <v>26</v>
      </c>
      <c r="J23" s="119"/>
      <c r="K23" s="118">
        <v>0</v>
      </c>
      <c r="L23" s="119"/>
      <c r="M23" s="118">
        <v>10633000000</v>
      </c>
      <c r="N23" s="119"/>
      <c r="O23" s="118">
        <v>0</v>
      </c>
      <c r="P23" s="119"/>
      <c r="Q23" s="119">
        <f t="shared" si="0"/>
        <v>10633000000</v>
      </c>
      <c r="S23" s="120">
        <f>Q23/درآمدها!$J$5</f>
        <v>4.4810155960166497E-3</v>
      </c>
      <c r="T23" s="121"/>
      <c r="U23" s="122"/>
      <c r="W23" s="122"/>
    </row>
    <row r="24" spans="1:23" s="10" customFormat="1" ht="18">
      <c r="A24" s="115" t="s">
        <v>286</v>
      </c>
      <c r="C24" s="116" t="s">
        <v>127</v>
      </c>
      <c r="E24" s="117" t="s">
        <v>93</v>
      </c>
      <c r="G24" s="116" t="s">
        <v>94</v>
      </c>
      <c r="I24" s="118">
        <v>5</v>
      </c>
      <c r="J24" s="119"/>
      <c r="K24" s="119">
        <v>226501461</v>
      </c>
      <c r="L24" s="119"/>
      <c r="M24" s="118">
        <v>357073865533</v>
      </c>
      <c r="N24" s="119"/>
      <c r="O24" s="118">
        <v>357297812200</v>
      </c>
      <c r="P24" s="119"/>
      <c r="Q24" s="119">
        <f t="shared" si="0"/>
        <v>2554794</v>
      </c>
      <c r="S24" s="120">
        <f>Q24/درآمدها!$J$5</f>
        <v>1.0766549194592082E-6</v>
      </c>
      <c r="T24" s="121"/>
      <c r="U24" s="121"/>
      <c r="V24" s="121"/>
      <c r="W24" s="122"/>
    </row>
    <row r="25" spans="1:23" s="10" customFormat="1" ht="18">
      <c r="A25" s="115" t="s">
        <v>287</v>
      </c>
      <c r="C25" s="201">
        <v>5600931334017</v>
      </c>
      <c r="E25" s="117" t="s">
        <v>113</v>
      </c>
      <c r="G25" s="116" t="s">
        <v>299</v>
      </c>
      <c r="I25" s="118">
        <v>26</v>
      </c>
      <c r="J25" s="119"/>
      <c r="K25" s="119">
        <v>0</v>
      </c>
      <c r="L25" s="119"/>
      <c r="M25" s="118">
        <v>21670000000</v>
      </c>
      <c r="N25" s="119"/>
      <c r="O25" s="118">
        <v>0</v>
      </c>
      <c r="P25" s="119"/>
      <c r="Q25" s="119">
        <f t="shared" si="0"/>
        <v>21670000000</v>
      </c>
      <c r="S25" s="120">
        <f>Q25/درآمدها!$J$5</f>
        <v>9.1322870277137976E-3</v>
      </c>
      <c r="T25" s="121"/>
      <c r="U25" s="121"/>
      <c r="V25" s="121"/>
      <c r="W25" s="122"/>
    </row>
    <row r="26" spans="1:23" s="10" customFormat="1" ht="18">
      <c r="A26" s="115" t="s">
        <v>288</v>
      </c>
      <c r="C26" s="201">
        <v>5600929334318</v>
      </c>
      <c r="E26" s="117" t="s">
        <v>113</v>
      </c>
      <c r="G26" s="116" t="s">
        <v>295</v>
      </c>
      <c r="I26" s="118">
        <v>26</v>
      </c>
      <c r="J26" s="119"/>
      <c r="K26" s="119">
        <v>0</v>
      </c>
      <c r="L26" s="119"/>
      <c r="M26" s="118">
        <v>52550000000</v>
      </c>
      <c r="N26" s="119"/>
      <c r="O26" s="118">
        <v>0</v>
      </c>
      <c r="P26" s="119"/>
      <c r="Q26" s="119">
        <f t="shared" si="0"/>
        <v>52550000000</v>
      </c>
      <c r="S26" s="120">
        <f>Q26/درآمدها!$J$5</f>
        <v>2.2145901398539919E-2</v>
      </c>
      <c r="T26" s="121"/>
      <c r="U26" s="121"/>
      <c r="V26" s="121"/>
      <c r="W26" s="122"/>
    </row>
    <row r="27" spans="1:23" s="10" customFormat="1" ht="18">
      <c r="A27" s="115" t="s">
        <v>289</v>
      </c>
      <c r="C27" s="201">
        <v>5600931334025</v>
      </c>
      <c r="E27" s="117" t="s">
        <v>113</v>
      </c>
      <c r="G27" s="116" t="s">
        <v>300</v>
      </c>
      <c r="I27" s="118">
        <v>26</v>
      </c>
      <c r="J27" s="119"/>
      <c r="K27" s="119">
        <v>0</v>
      </c>
      <c r="L27" s="119"/>
      <c r="M27" s="118">
        <v>30310000000</v>
      </c>
      <c r="N27" s="119"/>
      <c r="O27" s="118">
        <v>0</v>
      </c>
      <c r="P27" s="119"/>
      <c r="Q27" s="119">
        <f t="shared" si="0"/>
        <v>30310000000</v>
      </c>
      <c r="S27" s="120">
        <f>Q27/درآمدها!$J$5</f>
        <v>1.2773401929395717E-2</v>
      </c>
      <c r="T27" s="121"/>
      <c r="U27" s="121"/>
      <c r="V27" s="121"/>
      <c r="W27" s="122"/>
    </row>
    <row r="28" spans="1:23" s="10" customFormat="1" ht="18">
      <c r="A28" s="115" t="s">
        <v>215</v>
      </c>
      <c r="C28" s="116" t="s">
        <v>245</v>
      </c>
      <c r="E28" s="117" t="s">
        <v>113</v>
      </c>
      <c r="G28" s="116" t="s">
        <v>254</v>
      </c>
      <c r="I28" s="118">
        <v>26</v>
      </c>
      <c r="J28" s="119"/>
      <c r="K28" s="119">
        <v>170000000000</v>
      </c>
      <c r="L28" s="119"/>
      <c r="M28" s="118">
        <v>0</v>
      </c>
      <c r="N28" s="119"/>
      <c r="O28" s="118">
        <v>0</v>
      </c>
      <c r="P28" s="119"/>
      <c r="Q28" s="119">
        <f t="shared" si="0"/>
        <v>170000000000</v>
      </c>
      <c r="S28" s="120">
        <f>Q28/درآمدها!$J$5</f>
        <v>7.1642307093278526E-2</v>
      </c>
      <c r="T28" s="121"/>
      <c r="U28" s="121"/>
      <c r="V28" s="121"/>
      <c r="W28" s="122"/>
    </row>
    <row r="29" spans="1:23" s="10" customFormat="1" ht="18">
      <c r="A29" s="115" t="s">
        <v>290</v>
      </c>
      <c r="C29" s="201">
        <v>5600931334041</v>
      </c>
      <c r="E29" s="117" t="s">
        <v>113</v>
      </c>
      <c r="G29" s="116" t="s">
        <v>301</v>
      </c>
      <c r="I29" s="118">
        <v>26</v>
      </c>
      <c r="J29" s="119"/>
      <c r="K29" s="119">
        <v>0</v>
      </c>
      <c r="L29" s="119"/>
      <c r="M29" s="118">
        <v>32837000000</v>
      </c>
      <c r="N29" s="119"/>
      <c r="O29" s="118">
        <v>0</v>
      </c>
      <c r="P29" s="119"/>
      <c r="Q29" s="119">
        <f t="shared" si="0"/>
        <v>32837000000</v>
      </c>
      <c r="S29" s="120">
        <f>Q29/درآمدها!$J$5</f>
        <v>1.383834375307051E-2</v>
      </c>
      <c r="T29" s="121"/>
      <c r="U29" s="121"/>
      <c r="V29" s="121"/>
      <c r="W29" s="122"/>
    </row>
    <row r="30" spans="1:23" s="10" customFormat="1" ht="18">
      <c r="A30" s="115" t="s">
        <v>238</v>
      </c>
      <c r="C30" s="116" t="s">
        <v>246</v>
      </c>
      <c r="E30" s="117" t="s">
        <v>113</v>
      </c>
      <c r="G30" s="116" t="s">
        <v>259</v>
      </c>
      <c r="I30" s="118">
        <v>26</v>
      </c>
      <c r="J30" s="119"/>
      <c r="K30" s="119">
        <v>24000000000</v>
      </c>
      <c r="L30" s="119"/>
      <c r="M30" s="118">
        <v>0</v>
      </c>
      <c r="N30" s="119"/>
      <c r="O30" s="118">
        <v>0</v>
      </c>
      <c r="P30" s="119"/>
      <c r="Q30" s="119">
        <f t="shared" si="0"/>
        <v>24000000000</v>
      </c>
      <c r="S30" s="120">
        <f>Q30/درآمدها!$J$5</f>
        <v>1.0114208060227555E-2</v>
      </c>
      <c r="T30" s="121"/>
      <c r="U30" s="121"/>
      <c r="V30" s="121"/>
      <c r="W30" s="122"/>
    </row>
    <row r="31" spans="1:23" s="10" customFormat="1" ht="18">
      <c r="A31" s="115" t="s">
        <v>237</v>
      </c>
      <c r="C31" s="116" t="s">
        <v>247</v>
      </c>
      <c r="E31" s="117" t="s">
        <v>113</v>
      </c>
      <c r="G31" s="116" t="s">
        <v>260</v>
      </c>
      <c r="I31" s="118">
        <v>26</v>
      </c>
      <c r="J31" s="119"/>
      <c r="K31" s="119">
        <v>12913000000</v>
      </c>
      <c r="L31" s="119"/>
      <c r="M31" s="118">
        <v>0</v>
      </c>
      <c r="N31" s="119"/>
      <c r="O31" s="118">
        <v>0</v>
      </c>
      <c r="P31" s="119"/>
      <c r="Q31" s="119">
        <f t="shared" si="0"/>
        <v>12913000000</v>
      </c>
      <c r="S31" s="120">
        <f>Q31/درآمدها!$J$5</f>
        <v>5.4418653617382675E-3</v>
      </c>
      <c r="T31" s="121"/>
      <c r="U31" s="121"/>
      <c r="V31" s="121"/>
      <c r="W31" s="122"/>
    </row>
    <row r="32" spans="1:23" s="10" customFormat="1" ht="18">
      <c r="A32" s="115" t="s">
        <v>216</v>
      </c>
      <c r="C32" s="116" t="s">
        <v>248</v>
      </c>
      <c r="E32" s="117" t="s">
        <v>93</v>
      </c>
      <c r="G32" s="116" t="s">
        <v>94</v>
      </c>
      <c r="I32" s="118">
        <v>10</v>
      </c>
      <c r="J32" s="119"/>
      <c r="K32" s="119">
        <v>2457921288</v>
      </c>
      <c r="L32" s="119"/>
      <c r="M32" s="118">
        <v>138051371280</v>
      </c>
      <c r="N32" s="119"/>
      <c r="O32" s="118">
        <v>137657029000</v>
      </c>
      <c r="P32" s="119"/>
      <c r="Q32" s="119">
        <f t="shared" si="0"/>
        <v>2852263568</v>
      </c>
      <c r="S32" s="120">
        <f>Q32/درآمدها!$J$5</f>
        <v>1.2020161320566254E-3</v>
      </c>
      <c r="T32" s="121"/>
      <c r="U32" s="121"/>
      <c r="V32" s="121"/>
      <c r="W32" s="122"/>
    </row>
    <row r="33" spans="1:23" s="10" customFormat="1" ht="18">
      <c r="A33" s="115" t="s">
        <v>217</v>
      </c>
      <c r="C33" s="116" t="s">
        <v>249</v>
      </c>
      <c r="E33" s="117" t="s">
        <v>93</v>
      </c>
      <c r="G33" s="116" t="s">
        <v>94</v>
      </c>
      <c r="I33" s="118">
        <v>10</v>
      </c>
      <c r="J33" s="119"/>
      <c r="K33" s="119">
        <v>136000</v>
      </c>
      <c r="L33" s="119"/>
      <c r="M33" s="118">
        <v>0</v>
      </c>
      <c r="N33" s="119"/>
      <c r="O33" s="118">
        <v>0</v>
      </c>
      <c r="P33" s="119"/>
      <c r="Q33" s="119">
        <f t="shared" si="0"/>
        <v>136000</v>
      </c>
      <c r="S33" s="120">
        <f>Q33/درآمدها!$J$5</f>
        <v>5.7313845674622818E-8</v>
      </c>
      <c r="T33" s="121"/>
      <c r="U33" s="121"/>
      <c r="V33" s="121"/>
      <c r="W33" s="122"/>
    </row>
    <row r="34" spans="1:23" s="10" customFormat="1" ht="18">
      <c r="A34" s="115" t="s">
        <v>291</v>
      </c>
      <c r="C34" s="116" t="s">
        <v>115</v>
      </c>
      <c r="E34" s="117" t="s">
        <v>93</v>
      </c>
      <c r="G34" s="116" t="s">
        <v>94</v>
      </c>
      <c r="I34" s="118">
        <v>5</v>
      </c>
      <c r="J34" s="119"/>
      <c r="K34" s="119">
        <v>2336707</v>
      </c>
      <c r="L34" s="119"/>
      <c r="M34" s="118">
        <v>9923</v>
      </c>
      <c r="N34" s="119"/>
      <c r="O34" s="118">
        <v>0</v>
      </c>
      <c r="P34" s="119"/>
      <c r="Q34" s="119">
        <f t="shared" si="0"/>
        <v>2346630</v>
      </c>
      <c r="S34" s="120">
        <f>Q34/درآمدها!$J$5</f>
        <v>9.8892933584882461E-7</v>
      </c>
      <c r="T34" s="121"/>
      <c r="U34" s="122"/>
      <c r="V34" s="121"/>
      <c r="W34" s="122"/>
    </row>
    <row r="35" spans="1:23" s="10" customFormat="1" ht="21.75" customHeight="1">
      <c r="A35" s="115" t="s">
        <v>292</v>
      </c>
      <c r="C35" s="116" t="s">
        <v>92</v>
      </c>
      <c r="E35" s="117" t="s">
        <v>93</v>
      </c>
      <c r="G35" s="116" t="s">
        <v>94</v>
      </c>
      <c r="I35" s="118">
        <v>5</v>
      </c>
      <c r="J35" s="119"/>
      <c r="K35" s="119">
        <v>18508524081</v>
      </c>
      <c r="L35" s="119"/>
      <c r="M35" s="118">
        <v>863258025593</v>
      </c>
      <c r="N35" s="119"/>
      <c r="O35" s="118">
        <v>870503262739</v>
      </c>
      <c r="P35" s="119"/>
      <c r="Q35" s="119">
        <f t="shared" si="0"/>
        <v>11263286935</v>
      </c>
      <c r="S35" s="120">
        <f>Q35/درآمدها!$J$5</f>
        <v>4.7466344792763638E-3</v>
      </c>
      <c r="T35" s="121"/>
      <c r="U35" s="121"/>
      <c r="V35" s="123"/>
      <c r="W35" s="122"/>
    </row>
    <row r="36" spans="1:23" s="10" customFormat="1" ht="21.75" customHeight="1">
      <c r="A36" s="115" t="s">
        <v>293</v>
      </c>
      <c r="C36" s="116" t="s">
        <v>188</v>
      </c>
      <c r="E36" s="117" t="s">
        <v>93</v>
      </c>
      <c r="G36" s="116" t="s">
        <v>94</v>
      </c>
      <c r="I36" s="118">
        <v>5</v>
      </c>
      <c r="J36" s="119"/>
      <c r="K36" s="119">
        <v>732883</v>
      </c>
      <c r="L36" s="119"/>
      <c r="M36" s="118">
        <v>2857</v>
      </c>
      <c r="N36" s="119"/>
      <c r="O36" s="118">
        <v>66000</v>
      </c>
      <c r="P36" s="119"/>
      <c r="Q36" s="119">
        <f t="shared" si="0"/>
        <v>669740</v>
      </c>
      <c r="S36" s="120">
        <f>Q36/درآمدها!$J$5</f>
        <v>2.822454044273668E-7</v>
      </c>
      <c r="T36" s="121"/>
      <c r="U36" s="121"/>
      <c r="V36" s="123"/>
      <c r="W36" s="122"/>
    </row>
    <row r="37" spans="1:23" s="10" customFormat="1" ht="21.75" customHeight="1">
      <c r="A37" s="115" t="s">
        <v>204</v>
      </c>
      <c r="C37" s="116" t="s">
        <v>205</v>
      </c>
      <c r="E37" s="117" t="s">
        <v>206</v>
      </c>
      <c r="G37" s="116" t="s">
        <v>94</v>
      </c>
      <c r="I37" s="118"/>
      <c r="J37" s="119"/>
      <c r="K37" s="119">
        <v>270424</v>
      </c>
      <c r="L37" s="119"/>
      <c r="M37" s="118">
        <v>0</v>
      </c>
      <c r="N37" s="119"/>
      <c r="O37" s="118">
        <v>0</v>
      </c>
      <c r="P37" s="119"/>
      <c r="Q37" s="119">
        <f t="shared" si="0"/>
        <v>270424</v>
      </c>
      <c r="S37" s="120">
        <f>Q37/درآمدها!$J$5</f>
        <v>1.1396352501995735E-7</v>
      </c>
      <c r="T37" s="121"/>
      <c r="U37" s="121"/>
      <c r="V37" s="123"/>
      <c r="W37" s="122"/>
    </row>
    <row r="38" spans="1:23" s="10" customFormat="1" ht="18.75" thickBot="1">
      <c r="A38" s="115" t="s">
        <v>294</v>
      </c>
      <c r="C38" s="116" t="s">
        <v>119</v>
      </c>
      <c r="E38" s="117" t="s">
        <v>93</v>
      </c>
      <c r="G38" s="116" t="s">
        <v>94</v>
      </c>
      <c r="I38" s="118">
        <v>5</v>
      </c>
      <c r="J38" s="119"/>
      <c r="K38" s="119">
        <v>557582</v>
      </c>
      <c r="L38" s="119"/>
      <c r="M38" s="119">
        <v>2368</v>
      </c>
      <c r="N38" s="119"/>
      <c r="O38" s="118">
        <v>0</v>
      </c>
      <c r="P38" s="119"/>
      <c r="Q38" s="119">
        <f t="shared" si="0"/>
        <v>559950</v>
      </c>
      <c r="S38" s="120">
        <f>Q38/درآمدها!$J$5</f>
        <v>2.3597711680518417E-7</v>
      </c>
      <c r="T38" s="121"/>
      <c r="U38" s="121"/>
      <c r="V38" s="121"/>
      <c r="W38" s="122"/>
    </row>
    <row r="39" spans="1:23" s="10" customFormat="1" ht="24" customHeight="1" thickBot="1">
      <c r="A39" s="113" t="s">
        <v>2</v>
      </c>
      <c r="B39" s="113"/>
      <c r="C39" s="113"/>
      <c r="D39" s="113"/>
      <c r="E39" s="113"/>
      <c r="F39" s="113"/>
      <c r="G39" s="113"/>
      <c r="H39" s="113"/>
      <c r="I39" s="113"/>
      <c r="J39" s="179"/>
      <c r="K39" s="294">
        <f>SUM(K9:K38)</f>
        <v>655929068486</v>
      </c>
      <c r="M39" s="294">
        <f>SUM(M9:M38)</f>
        <v>1929195094719</v>
      </c>
      <c r="O39" s="294">
        <f>SUM(O9:O38)</f>
        <v>1722535468838</v>
      </c>
      <c r="Q39" s="294">
        <f>SUM(Q9:Q38)</f>
        <v>862588694367</v>
      </c>
      <c r="S39" s="124">
        <f>SUM(S9:S38)</f>
        <v>0.36351673021782815</v>
      </c>
      <c r="U39" s="121"/>
      <c r="V39" s="122"/>
    </row>
    <row r="40" spans="1:23" ht="18.75" thickTop="1">
      <c r="L40" s="10"/>
      <c r="N40" s="10"/>
      <c r="P40" s="10"/>
      <c r="R40" s="10"/>
    </row>
    <row r="41" spans="1:23" ht="18">
      <c r="L41" s="10"/>
      <c r="N41" s="10"/>
      <c r="P41" s="10"/>
      <c r="R41" s="10"/>
    </row>
    <row r="42" spans="1:23" ht="21.75">
      <c r="K42" s="256"/>
      <c r="L42" s="126"/>
      <c r="M42" s="256"/>
      <c r="N42" s="7"/>
      <c r="O42" s="256"/>
      <c r="P42" s="126"/>
      <c r="Q42" s="256"/>
    </row>
    <row r="43" spans="1:23">
      <c r="K43" s="256"/>
      <c r="M43" s="256"/>
      <c r="O43" s="256"/>
      <c r="Q43" s="256"/>
    </row>
    <row r="44" spans="1:23">
      <c r="M44" s="256"/>
      <c r="O44" s="125"/>
      <c r="Q44" s="125"/>
    </row>
    <row r="45" spans="1:23">
      <c r="L45" s="125"/>
      <c r="M45" s="125"/>
      <c r="N45" s="125"/>
      <c r="O45" s="125"/>
      <c r="P45" s="125"/>
      <c r="Q45" s="125"/>
    </row>
    <row r="46" spans="1:23" ht="15.75">
      <c r="K46" s="216"/>
      <c r="L46" s="215"/>
      <c r="M46" s="216"/>
      <c r="N46" s="215"/>
      <c r="O46" s="216"/>
      <c r="P46" s="215"/>
      <c r="Q46" s="216"/>
    </row>
    <row r="47" spans="1:23">
      <c r="M47" s="125"/>
      <c r="O47" s="125"/>
      <c r="Q47" s="125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G15" sqref="G15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39" bestFit="1" customWidth="1"/>
    <col min="11" max="11" width="21.140625" style="39" bestFit="1" customWidth="1"/>
    <col min="12" max="16384" width="9.140625" style="8"/>
  </cols>
  <sheetData>
    <row r="1" spans="1:13" ht="21">
      <c r="A1" s="333" t="s">
        <v>90</v>
      </c>
      <c r="B1" s="333"/>
      <c r="C1" s="333"/>
      <c r="D1" s="333"/>
      <c r="E1" s="333"/>
      <c r="F1" s="333"/>
      <c r="G1" s="333"/>
      <c r="H1" s="333"/>
      <c r="I1" s="333"/>
      <c r="J1" s="38"/>
      <c r="K1" s="38"/>
    </row>
    <row r="2" spans="1:13" ht="21">
      <c r="A2" s="333" t="s">
        <v>51</v>
      </c>
      <c r="B2" s="333"/>
      <c r="C2" s="333"/>
      <c r="D2" s="333"/>
      <c r="E2" s="333"/>
      <c r="F2" s="333"/>
      <c r="G2" s="333"/>
      <c r="H2" s="333"/>
      <c r="I2" s="333"/>
      <c r="J2" s="83"/>
      <c r="K2" s="38"/>
    </row>
    <row r="3" spans="1:13" ht="21.75" thickBot="1">
      <c r="A3" s="333" t="str">
        <f>سپرده!A3</f>
        <v>برای ماه منتهی به 1402/05/31</v>
      </c>
      <c r="B3" s="333"/>
      <c r="C3" s="333"/>
      <c r="D3" s="333"/>
      <c r="E3" s="333"/>
      <c r="F3" s="333"/>
      <c r="G3" s="333"/>
      <c r="H3" s="333"/>
      <c r="I3" s="333"/>
      <c r="J3" s="38"/>
      <c r="K3" s="38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4">
        <v>395905537985</v>
      </c>
      <c r="K4" s="40" t="s">
        <v>89</v>
      </c>
      <c r="M4" s="195"/>
    </row>
    <row r="5" spans="1:13" ht="21.75" customHeight="1" thickBot="1">
      <c r="A5" s="12"/>
      <c r="B5" s="12"/>
      <c r="C5" s="12"/>
      <c r="D5" s="12"/>
      <c r="E5" s="331" t="s">
        <v>261</v>
      </c>
      <c r="F5" s="331"/>
      <c r="G5" s="331"/>
      <c r="H5" s="331"/>
      <c r="I5" s="331"/>
      <c r="J5" s="84">
        <v>2372899574251</v>
      </c>
      <c r="K5" s="40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76"/>
      <c r="K6" s="177"/>
    </row>
    <row r="7" spans="1:13" ht="21" customHeight="1">
      <c r="A7" s="17" t="s">
        <v>47</v>
      </c>
      <c r="B7" s="17"/>
      <c r="C7" s="18" t="s">
        <v>53</v>
      </c>
      <c r="D7" s="19"/>
      <c r="E7" s="35">
        <f>'درآمد سرمایه گذاری در سهام '!S12</f>
        <v>0</v>
      </c>
      <c r="F7" s="19"/>
      <c r="G7" s="202">
        <f>E7/$E$11*100</f>
        <v>0</v>
      </c>
      <c r="H7" s="20"/>
      <c r="I7" s="34">
        <f>E7/$J$5</f>
        <v>0</v>
      </c>
      <c r="J7" s="180"/>
      <c r="K7" s="180"/>
      <c r="L7" s="180"/>
    </row>
    <row r="8" spans="1:13" ht="18.75" customHeight="1">
      <c r="A8" s="17" t="s">
        <v>48</v>
      </c>
      <c r="B8" s="17"/>
      <c r="C8" s="18" t="s">
        <v>54</v>
      </c>
      <c r="D8" s="19"/>
      <c r="E8" s="192">
        <f>'درآمد سرمایه گذاری در اوراق بها'!Q17</f>
        <v>199735875440</v>
      </c>
      <c r="F8" s="19"/>
      <c r="G8" s="202">
        <f t="shared" ref="G8:G10" si="0">E8/$E$11*100</f>
        <v>50.457785046227912</v>
      </c>
      <c r="H8" s="20"/>
      <c r="I8" s="34">
        <f t="shared" ref="I8:I10" si="1">E8/$J$5</f>
        <v>8.4173758387160624E-2</v>
      </c>
      <c r="J8" s="180"/>
      <c r="K8" s="180"/>
      <c r="L8" s="180"/>
    </row>
    <row r="9" spans="1:13" ht="18.75" customHeight="1">
      <c r="A9" s="17" t="s">
        <v>49</v>
      </c>
      <c r="B9" s="17"/>
      <c r="C9" s="18" t="s">
        <v>55</v>
      </c>
      <c r="D9" s="19"/>
      <c r="E9" s="192">
        <f>'درآمد سپرده بانکی'!I76</f>
        <v>196108317312.99997</v>
      </c>
      <c r="F9" s="19"/>
      <c r="G9" s="202">
        <f t="shared" si="0"/>
        <v>49.541382082505706</v>
      </c>
      <c r="H9" s="20"/>
      <c r="I9" s="34">
        <f t="shared" si="1"/>
        <v>8.2645013485200314E-2</v>
      </c>
      <c r="J9" s="180"/>
      <c r="K9" s="121"/>
      <c r="L9" s="180"/>
    </row>
    <row r="10" spans="1:13" ht="19.5" customHeight="1" thickBot="1">
      <c r="A10" s="17" t="s">
        <v>32</v>
      </c>
      <c r="B10" s="17"/>
      <c r="C10" s="18" t="s">
        <v>56</v>
      </c>
      <c r="D10" s="19"/>
      <c r="E10" s="193">
        <f>'سایر درآمدها'!E10</f>
        <v>3296900</v>
      </c>
      <c r="F10" s="19"/>
      <c r="G10" s="202">
        <f t="shared" si="0"/>
        <v>8.328712663783881E-4</v>
      </c>
      <c r="H10" s="20"/>
      <c r="I10" s="34">
        <f t="shared" si="1"/>
        <v>1.3893971897401762E-6</v>
      </c>
      <c r="J10" s="180"/>
      <c r="K10" s="180"/>
      <c r="L10" s="180"/>
    </row>
    <row r="11" spans="1:13" ht="19.5" customHeight="1" thickBot="1">
      <c r="A11" s="17" t="s">
        <v>2</v>
      </c>
      <c r="B11" s="21"/>
      <c r="C11" s="10"/>
      <c r="D11" s="10"/>
      <c r="E11" s="73">
        <f>SUM(E7:E10)</f>
        <v>395847489653</v>
      </c>
      <c r="F11" s="10"/>
      <c r="G11" s="197">
        <f>SUM(G7:G10)</f>
        <v>100</v>
      </c>
      <c r="H11" s="20"/>
      <c r="I11" s="36">
        <f>SUM(I7:I10)</f>
        <v>0.16682016126955068</v>
      </c>
      <c r="J11" s="180"/>
      <c r="K11" s="180"/>
      <c r="L11" s="180"/>
    </row>
    <row r="12" spans="1:13" ht="18.75" customHeight="1" thickTop="1">
      <c r="J12" s="180"/>
      <c r="K12" s="189"/>
      <c r="L12" s="180"/>
    </row>
    <row r="13" spans="1:13" ht="18" customHeight="1">
      <c r="E13" s="82"/>
      <c r="F13" s="82"/>
      <c r="G13" s="82"/>
      <c r="I13" s="141"/>
      <c r="J13" s="180"/>
      <c r="K13" s="180"/>
      <c r="L13" s="180"/>
    </row>
    <row r="14" spans="1:13" ht="18" customHeight="1">
      <c r="E14" s="82"/>
      <c r="F14" s="82"/>
      <c r="G14" s="82"/>
      <c r="J14" s="180"/>
      <c r="K14" s="180"/>
      <c r="L14" s="180"/>
    </row>
    <row r="15" spans="1:13" ht="18" customHeight="1">
      <c r="E15" s="188"/>
      <c r="F15" s="82"/>
      <c r="G15" s="82"/>
      <c r="H15" s="90"/>
      <c r="J15" s="8"/>
      <c r="K15" s="180"/>
      <c r="L15" s="180"/>
      <c r="M15" s="180"/>
    </row>
    <row r="16" spans="1:13" ht="18" customHeight="1">
      <c r="E16" s="187"/>
      <c r="F16" s="82"/>
      <c r="G16" s="82"/>
      <c r="J16" s="86"/>
      <c r="K16" s="86"/>
    </row>
    <row r="17" spans="3:11" ht="17.45" customHeight="1">
      <c r="E17" s="82"/>
      <c r="F17" s="82"/>
      <c r="G17" s="82"/>
      <c r="J17" s="86"/>
      <c r="K17" s="86"/>
    </row>
    <row r="18" spans="3:11" ht="17.45" customHeight="1">
      <c r="E18" s="82"/>
      <c r="F18" s="82"/>
      <c r="G18" s="82"/>
    </row>
    <row r="19" spans="3:11" ht="17.45" customHeight="1">
      <c r="E19" s="82"/>
    </row>
    <row r="20" spans="3:11">
      <c r="C20" s="189"/>
      <c r="E20" s="189"/>
      <c r="G20" s="189"/>
      <c r="J20" s="189"/>
      <c r="K20" s="190"/>
    </row>
    <row r="21" spans="3:11">
      <c r="C21" s="188"/>
      <c r="G21" s="189"/>
      <c r="J21" s="189"/>
      <c r="K21" s="190"/>
    </row>
    <row r="22" spans="3:11">
      <c r="G22" s="189"/>
    </row>
    <row r="23" spans="3:11">
      <c r="G23" s="18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97"/>
  <sheetViews>
    <sheetView rightToLeft="1" view="pageBreakPreview" zoomScale="90" zoomScaleNormal="100" zoomScaleSheetLayoutView="90" workbookViewId="0">
      <selection activeCell="A85" sqref="A85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39" bestFit="1" customWidth="1"/>
    <col min="8" max="8" width="0.85546875" style="139" customWidth="1"/>
    <col min="9" max="9" width="25" style="139" bestFit="1" customWidth="1"/>
    <col min="10" max="10" width="0.7109375" style="139" customWidth="1"/>
    <col min="11" max="11" width="23.140625" style="139" bestFit="1" customWidth="1"/>
    <col min="12" max="12" width="0.7109375" style="139" customWidth="1"/>
    <col min="13" max="13" width="24.42578125" style="139" bestFit="1" customWidth="1"/>
    <col min="14" max="14" width="0.5703125" style="139" customWidth="1"/>
    <col min="15" max="15" width="18.140625" style="139" bestFit="1" customWidth="1"/>
    <col min="16" max="16" width="0.5703125" style="139" customWidth="1"/>
    <col min="17" max="17" width="24.42578125" style="139" bestFit="1" customWidth="1"/>
    <col min="18" max="18" width="8.42578125" style="139" bestFit="1" customWidth="1"/>
    <col min="19" max="19" width="16.5703125" style="10" bestFit="1" customWidth="1"/>
    <col min="20" max="20" width="17.285156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94"/>
    </row>
    <row r="2" spans="1:24" ht="30.75" customHeight="1">
      <c r="A2" s="324" t="s">
        <v>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94"/>
    </row>
    <row r="3" spans="1:24" ht="30.75" customHeight="1">
      <c r="A3" s="324" t="str">
        <f>' سهام'!A3:W3</f>
        <v>برای ماه منتهی به 1402/05/31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94"/>
    </row>
    <row r="4" spans="1:24" ht="30.75" customHeight="1">
      <c r="A4" s="314" t="s">
        <v>65</v>
      </c>
      <c r="B4" s="314"/>
      <c r="C4" s="314"/>
      <c r="D4" s="314"/>
      <c r="E4" s="314"/>
      <c r="F4" s="314"/>
      <c r="G4" s="314"/>
      <c r="H4" s="128"/>
      <c r="I4" s="129"/>
      <c r="J4" s="129"/>
      <c r="K4" s="129"/>
      <c r="L4" s="129"/>
      <c r="M4" s="129"/>
      <c r="N4" s="129"/>
      <c r="O4" s="126"/>
      <c r="P4" s="129"/>
      <c r="Q4" s="129"/>
      <c r="R4" s="94"/>
    </row>
    <row r="5" spans="1:24" ht="30.75" customHeight="1" thickBot="1">
      <c r="A5" s="130"/>
      <c r="B5" s="343"/>
      <c r="C5" s="343"/>
      <c r="D5" s="343"/>
      <c r="E5" s="343"/>
      <c r="F5" s="131"/>
      <c r="G5" s="344" t="s">
        <v>263</v>
      </c>
      <c r="H5" s="344"/>
      <c r="I5" s="344"/>
      <c r="J5" s="344"/>
      <c r="K5" s="344"/>
      <c r="L5" s="129"/>
      <c r="M5" s="344" t="s">
        <v>264</v>
      </c>
      <c r="N5" s="344"/>
      <c r="O5" s="344"/>
      <c r="P5" s="344"/>
      <c r="Q5" s="344"/>
      <c r="R5" s="94"/>
    </row>
    <row r="6" spans="1:24" ht="42" customHeight="1" thickBot="1">
      <c r="A6" s="37" t="s">
        <v>38</v>
      </c>
      <c r="B6" s="132"/>
      <c r="C6" s="133" t="s">
        <v>23</v>
      </c>
      <c r="D6" s="132"/>
      <c r="E6" s="133" t="s">
        <v>35</v>
      </c>
      <c r="F6" s="132"/>
      <c r="G6" s="134" t="s">
        <v>58</v>
      </c>
      <c r="H6" s="135"/>
      <c r="I6" s="134" t="s">
        <v>40</v>
      </c>
      <c r="J6" s="135"/>
      <c r="K6" s="134" t="s">
        <v>41</v>
      </c>
      <c r="L6" s="129"/>
      <c r="M6" s="134" t="s">
        <v>58</v>
      </c>
      <c r="N6" s="135"/>
      <c r="O6" s="134" t="s">
        <v>40</v>
      </c>
      <c r="P6" s="135"/>
      <c r="Q6" s="134" t="s">
        <v>41</v>
      </c>
      <c r="R6" s="94"/>
      <c r="S6" s="138"/>
      <c r="T6" s="210"/>
      <c r="U6" s="122"/>
    </row>
    <row r="7" spans="1:24" ht="30" customHeight="1">
      <c r="A7" s="117" t="s">
        <v>302</v>
      </c>
      <c r="B7" s="132"/>
      <c r="C7" s="137" t="s">
        <v>94</v>
      </c>
      <c r="D7" s="132"/>
      <c r="E7" s="221">
        <v>0.22500000000000001</v>
      </c>
      <c r="F7" s="132"/>
      <c r="G7" s="126">
        <v>6428819.3478260869</v>
      </c>
      <c r="H7" s="126"/>
      <c r="I7" s="126">
        <v>0</v>
      </c>
      <c r="J7" s="126"/>
      <c r="K7" s="126">
        <f>G7+I7</f>
        <v>6428819.3478260869</v>
      </c>
      <c r="L7" s="126"/>
      <c r="M7" s="126">
        <v>6428819.3478260869</v>
      </c>
      <c r="N7" s="126"/>
      <c r="O7" s="126">
        <v>0</v>
      </c>
      <c r="P7" s="126"/>
      <c r="Q7" s="126">
        <f>M7+O7</f>
        <v>6428819.3478260869</v>
      </c>
      <c r="R7" s="126"/>
      <c r="S7" s="138"/>
      <c r="T7" s="210"/>
      <c r="U7" s="122"/>
    </row>
    <row r="8" spans="1:24" ht="30" customHeight="1">
      <c r="A8" s="117" t="s">
        <v>303</v>
      </c>
      <c r="B8" s="132"/>
      <c r="C8" s="137" t="s">
        <v>94</v>
      </c>
      <c r="D8" s="132"/>
      <c r="E8" s="221">
        <v>0.22500000000000001</v>
      </c>
      <c r="F8" s="132"/>
      <c r="G8" s="126">
        <v>42272866.956521742</v>
      </c>
      <c r="H8" s="126"/>
      <c r="I8" s="126">
        <v>0</v>
      </c>
      <c r="J8" s="126"/>
      <c r="K8" s="126">
        <f t="shared" ref="K8:K71" si="0">G8+I8</f>
        <v>42272866.956521742</v>
      </c>
      <c r="L8" s="126"/>
      <c r="M8" s="126">
        <v>42272866.956521742</v>
      </c>
      <c r="N8" s="126"/>
      <c r="O8" s="126">
        <v>0</v>
      </c>
      <c r="P8" s="126"/>
      <c r="Q8" s="126">
        <f t="shared" ref="Q8:Q71" si="1">M8+O8</f>
        <v>42272866.956521742</v>
      </c>
      <c r="R8" s="126"/>
      <c r="S8" s="138"/>
      <c r="T8" s="210"/>
      <c r="U8" s="122"/>
    </row>
    <row r="9" spans="1:24" ht="30" customHeight="1">
      <c r="A9" s="117" t="s">
        <v>304</v>
      </c>
      <c r="B9" s="132"/>
      <c r="C9" s="137" t="s">
        <v>94</v>
      </c>
      <c r="D9" s="132"/>
      <c r="E9" s="221">
        <v>0.22500000000000001</v>
      </c>
      <c r="F9" s="132"/>
      <c r="G9" s="126">
        <v>59635978.043478258</v>
      </c>
      <c r="H9" s="126"/>
      <c r="I9" s="126">
        <v>0</v>
      </c>
      <c r="J9" s="126"/>
      <c r="K9" s="126">
        <f t="shared" si="0"/>
        <v>59635978.043478258</v>
      </c>
      <c r="L9" s="126"/>
      <c r="M9" s="126">
        <v>59635978.043478258</v>
      </c>
      <c r="N9" s="126"/>
      <c r="O9" s="126">
        <v>0</v>
      </c>
      <c r="P9" s="126"/>
      <c r="Q9" s="126">
        <f t="shared" si="1"/>
        <v>59635978.043478258</v>
      </c>
      <c r="R9" s="126"/>
      <c r="S9" s="138"/>
      <c r="T9" s="210"/>
      <c r="U9" s="122"/>
    </row>
    <row r="10" spans="1:24" ht="30" customHeight="1">
      <c r="A10" s="117" t="s">
        <v>305</v>
      </c>
      <c r="B10" s="132"/>
      <c r="C10" s="137" t="s">
        <v>94</v>
      </c>
      <c r="D10" s="132"/>
      <c r="E10" s="221">
        <v>0.22500000000000001</v>
      </c>
      <c r="F10" s="132"/>
      <c r="G10" s="126">
        <v>4228956.1956521738</v>
      </c>
      <c r="H10" s="126"/>
      <c r="I10" s="126">
        <v>0</v>
      </c>
      <c r="J10" s="126"/>
      <c r="K10" s="126">
        <f t="shared" si="0"/>
        <v>4228956.1956521738</v>
      </c>
      <c r="L10" s="126"/>
      <c r="M10" s="126">
        <v>4228956.1956521738</v>
      </c>
      <c r="N10" s="126"/>
      <c r="O10" s="126">
        <v>0</v>
      </c>
      <c r="P10" s="126"/>
      <c r="Q10" s="126">
        <f t="shared" si="1"/>
        <v>4228956.1956521738</v>
      </c>
      <c r="R10" s="126"/>
      <c r="S10" s="138"/>
      <c r="T10" s="210"/>
      <c r="U10" s="122"/>
    </row>
    <row r="11" spans="1:24" ht="30" customHeight="1">
      <c r="A11" s="117" t="s">
        <v>306</v>
      </c>
      <c r="B11" s="132"/>
      <c r="C11" s="137" t="s">
        <v>94</v>
      </c>
      <c r="D11" s="132"/>
      <c r="E11" s="221">
        <v>0.22500000000000001</v>
      </c>
      <c r="F11" s="132"/>
      <c r="G11" s="126">
        <v>1349352.7659574468</v>
      </c>
      <c r="H11" s="126"/>
      <c r="I11" s="126">
        <v>0</v>
      </c>
      <c r="J11" s="126"/>
      <c r="K11" s="126">
        <f t="shared" si="0"/>
        <v>1349352.7659574468</v>
      </c>
      <c r="L11" s="126"/>
      <c r="M11" s="126">
        <v>1349352.7659574468</v>
      </c>
      <c r="N11" s="126"/>
      <c r="O11" s="126">
        <v>0</v>
      </c>
      <c r="P11" s="126"/>
      <c r="Q11" s="126">
        <f t="shared" si="1"/>
        <v>1349352.7659574468</v>
      </c>
      <c r="R11" s="219"/>
      <c r="S11" s="138"/>
      <c r="T11" s="210"/>
      <c r="U11" s="122"/>
    </row>
    <row r="12" spans="1:24" ht="30" customHeight="1">
      <c r="A12" s="117" t="s">
        <v>307</v>
      </c>
      <c r="B12" s="132"/>
      <c r="C12" s="137" t="s">
        <v>94</v>
      </c>
      <c r="D12" s="132"/>
      <c r="E12" s="221">
        <v>0.22500000000000001</v>
      </c>
      <c r="F12" s="132"/>
      <c r="G12" s="126">
        <v>1153326.0638297873</v>
      </c>
      <c r="H12" s="126"/>
      <c r="I12" s="126">
        <v>0</v>
      </c>
      <c r="J12" s="126"/>
      <c r="K12" s="126">
        <f t="shared" si="0"/>
        <v>1153326.0638297873</v>
      </c>
      <c r="L12" s="126"/>
      <c r="M12" s="126">
        <v>1153326.0638297873</v>
      </c>
      <c r="N12" s="126"/>
      <c r="O12" s="126">
        <v>0</v>
      </c>
      <c r="P12" s="126"/>
      <c r="Q12" s="126">
        <f t="shared" si="1"/>
        <v>1153326.0638297873</v>
      </c>
      <c r="R12" s="219"/>
      <c r="S12" s="138"/>
      <c r="T12" s="210"/>
      <c r="U12" s="122"/>
    </row>
    <row r="13" spans="1:24" ht="30" customHeight="1">
      <c r="A13" s="117" t="s">
        <v>308</v>
      </c>
      <c r="B13" s="132"/>
      <c r="C13" s="137" t="s">
        <v>94</v>
      </c>
      <c r="D13" s="132"/>
      <c r="E13" s="221">
        <v>0.22500000000000001</v>
      </c>
      <c r="F13" s="132"/>
      <c r="G13" s="126">
        <v>3758989.7872340428</v>
      </c>
      <c r="H13" s="126"/>
      <c r="I13" s="126">
        <v>0</v>
      </c>
      <c r="J13" s="126"/>
      <c r="K13" s="126">
        <f t="shared" si="0"/>
        <v>3758989.7872340428</v>
      </c>
      <c r="L13" s="126"/>
      <c r="M13" s="126">
        <v>3758989.7872340428</v>
      </c>
      <c r="N13" s="126"/>
      <c r="O13" s="126">
        <v>0</v>
      </c>
      <c r="P13" s="126"/>
      <c r="Q13" s="126">
        <f t="shared" si="1"/>
        <v>3758989.7872340428</v>
      </c>
      <c r="R13" s="219"/>
      <c r="S13" s="138"/>
      <c r="T13" s="210"/>
      <c r="U13" s="122"/>
    </row>
    <row r="14" spans="1:24" s="7" customFormat="1" ht="30.75" customHeight="1">
      <c r="A14" s="117" t="s">
        <v>125</v>
      </c>
      <c r="B14" s="136"/>
      <c r="C14" s="137" t="s">
        <v>94</v>
      </c>
      <c r="E14" s="221">
        <v>0.22500000000000001</v>
      </c>
      <c r="G14" s="126">
        <v>4957558.0851063831</v>
      </c>
      <c r="H14" s="126"/>
      <c r="I14" s="126">
        <v>0</v>
      </c>
      <c r="J14" s="126"/>
      <c r="K14" s="126">
        <f t="shared" si="0"/>
        <v>4957558.0851063831</v>
      </c>
      <c r="L14" s="126"/>
      <c r="M14" s="126">
        <v>664010914.78723407</v>
      </c>
      <c r="N14" s="126"/>
      <c r="O14" s="126">
        <v>0</v>
      </c>
      <c r="P14" s="126"/>
      <c r="Q14" s="126">
        <f t="shared" si="1"/>
        <v>664010914.78723407</v>
      </c>
      <c r="R14" s="219"/>
      <c r="S14" s="210"/>
      <c r="T14" s="210"/>
      <c r="U14" s="222"/>
      <c r="V14" s="210"/>
      <c r="W14" s="122"/>
      <c r="X14" s="10"/>
    </row>
    <row r="15" spans="1:24" s="7" customFormat="1" ht="30.75" customHeight="1">
      <c r="A15" s="117" t="s">
        <v>144</v>
      </c>
      <c r="B15" s="136"/>
      <c r="C15" s="137" t="s">
        <v>94</v>
      </c>
      <c r="E15" s="221">
        <v>0.22500000000000001</v>
      </c>
      <c r="G15" s="126">
        <v>1060771.5957446808</v>
      </c>
      <c r="H15" s="126"/>
      <c r="I15" s="126">
        <v>0</v>
      </c>
      <c r="J15" s="126"/>
      <c r="K15" s="126">
        <f t="shared" si="0"/>
        <v>1060771.5957446808</v>
      </c>
      <c r="L15" s="126"/>
      <c r="M15" s="126">
        <v>171151516.91489363</v>
      </c>
      <c r="N15" s="126"/>
      <c r="O15" s="126">
        <v>0</v>
      </c>
      <c r="P15" s="126"/>
      <c r="Q15" s="126">
        <f t="shared" si="1"/>
        <v>171151516.91489363</v>
      </c>
      <c r="R15" s="219"/>
      <c r="S15" s="210"/>
      <c r="T15" s="210"/>
      <c r="U15" s="222"/>
      <c r="V15" s="210"/>
      <c r="W15" s="122"/>
      <c r="X15" s="10"/>
    </row>
    <row r="16" spans="1:24" s="7" customFormat="1" ht="30.75" customHeight="1">
      <c r="A16" s="117" t="s">
        <v>145</v>
      </c>
      <c r="B16" s="136"/>
      <c r="C16" s="137" t="s">
        <v>94</v>
      </c>
      <c r="E16" s="221">
        <v>0.22500000000000001</v>
      </c>
      <c r="G16" s="126">
        <v>982698.51063829788</v>
      </c>
      <c r="H16" s="126"/>
      <c r="I16" s="126">
        <v>0</v>
      </c>
      <c r="J16" s="126"/>
      <c r="K16" s="126">
        <f t="shared" si="0"/>
        <v>982698.51063829788</v>
      </c>
      <c r="L16" s="126"/>
      <c r="M16" s="126">
        <v>149009273.61702126</v>
      </c>
      <c r="N16" s="126"/>
      <c r="O16" s="126">
        <v>0</v>
      </c>
      <c r="P16" s="126"/>
      <c r="Q16" s="126">
        <f t="shared" si="1"/>
        <v>149009273.61702126</v>
      </c>
      <c r="R16" s="219"/>
      <c r="S16" s="210"/>
      <c r="T16" s="210"/>
      <c r="U16" s="222"/>
      <c r="V16" s="210"/>
      <c r="W16" s="122"/>
      <c r="X16" s="10"/>
    </row>
    <row r="17" spans="1:24" s="7" customFormat="1" ht="30.75" customHeight="1">
      <c r="A17" s="117" t="s">
        <v>146</v>
      </c>
      <c r="B17" s="136"/>
      <c r="C17" s="137" t="s">
        <v>94</v>
      </c>
      <c r="E17" s="221">
        <v>0.22500000000000001</v>
      </c>
      <c r="G17" s="126">
        <v>2882977.6595744682</v>
      </c>
      <c r="H17" s="126"/>
      <c r="I17" s="126">
        <v>0</v>
      </c>
      <c r="J17" s="126"/>
      <c r="K17" s="126">
        <f t="shared" si="0"/>
        <v>2882977.6595744682</v>
      </c>
      <c r="L17" s="126"/>
      <c r="M17" s="126">
        <v>583413794.04255319</v>
      </c>
      <c r="N17" s="126"/>
      <c r="O17" s="126">
        <v>0</v>
      </c>
      <c r="P17" s="126"/>
      <c r="Q17" s="126">
        <f t="shared" si="1"/>
        <v>583413794.04255319</v>
      </c>
      <c r="R17" s="219"/>
      <c r="S17" s="210"/>
      <c r="T17" s="210"/>
      <c r="U17" s="222"/>
      <c r="V17" s="210"/>
      <c r="W17" s="122"/>
      <c r="X17" s="10"/>
    </row>
    <row r="18" spans="1:24" s="7" customFormat="1" ht="30.75" customHeight="1">
      <c r="A18" s="117" t="s">
        <v>147</v>
      </c>
      <c r="B18" s="136"/>
      <c r="C18" s="137" t="s">
        <v>94</v>
      </c>
      <c r="E18" s="221">
        <v>0.22500000000000001</v>
      </c>
      <c r="G18" s="126">
        <v>2918912.5531914895</v>
      </c>
      <c r="H18" s="126"/>
      <c r="I18" s="126">
        <v>0</v>
      </c>
      <c r="J18" s="126"/>
      <c r="K18" s="126">
        <f t="shared" si="0"/>
        <v>2918912.5531914895</v>
      </c>
      <c r="L18" s="126"/>
      <c r="M18" s="126">
        <v>619357263.51063836</v>
      </c>
      <c r="N18" s="126"/>
      <c r="O18" s="126">
        <v>0</v>
      </c>
      <c r="P18" s="126"/>
      <c r="Q18" s="126">
        <f t="shared" si="1"/>
        <v>619357263.51063836</v>
      </c>
      <c r="R18" s="219"/>
      <c r="S18" s="210"/>
      <c r="T18" s="210"/>
      <c r="U18" s="222"/>
      <c r="V18" s="210"/>
      <c r="W18" s="122"/>
      <c r="X18" s="10"/>
    </row>
    <row r="19" spans="1:24" s="7" customFormat="1" ht="30.75" customHeight="1">
      <c r="A19" s="117" t="s">
        <v>148</v>
      </c>
      <c r="B19" s="136"/>
      <c r="C19" s="137" t="s">
        <v>94</v>
      </c>
      <c r="E19" s="221">
        <v>0.22500000000000001</v>
      </c>
      <c r="G19" s="126">
        <v>8745167.8723404258</v>
      </c>
      <c r="H19" s="126"/>
      <c r="I19" s="126">
        <v>0</v>
      </c>
      <c r="J19" s="126"/>
      <c r="K19" s="126">
        <f t="shared" si="0"/>
        <v>8745167.8723404258</v>
      </c>
      <c r="L19" s="126"/>
      <c r="M19" s="126">
        <v>1767443800.2127659</v>
      </c>
      <c r="N19" s="126"/>
      <c r="O19" s="126">
        <v>0</v>
      </c>
      <c r="P19" s="126"/>
      <c r="Q19" s="126">
        <f t="shared" si="1"/>
        <v>1767443800.2127659</v>
      </c>
      <c r="R19" s="219"/>
      <c r="S19" s="210"/>
      <c r="T19" s="210"/>
      <c r="U19" s="222"/>
      <c r="V19" s="210"/>
      <c r="W19" s="122"/>
      <c r="X19" s="10"/>
    </row>
    <row r="20" spans="1:24" s="7" customFormat="1" ht="30.75" customHeight="1">
      <c r="A20" s="117" t="s">
        <v>149</v>
      </c>
      <c r="B20" s="136"/>
      <c r="C20" s="137" t="s">
        <v>94</v>
      </c>
      <c r="E20" s="221">
        <v>0.22500000000000001</v>
      </c>
      <c r="G20" s="126">
        <v>1665915.3191489361</v>
      </c>
      <c r="H20" s="126"/>
      <c r="I20" s="126">
        <v>0</v>
      </c>
      <c r="J20" s="126"/>
      <c r="K20" s="126">
        <f t="shared" si="0"/>
        <v>1665915.3191489361</v>
      </c>
      <c r="L20" s="126"/>
      <c r="M20" s="126">
        <v>402350847.12765956</v>
      </c>
      <c r="N20" s="126"/>
      <c r="O20" s="126">
        <v>0</v>
      </c>
      <c r="P20" s="126"/>
      <c r="Q20" s="126">
        <f t="shared" si="1"/>
        <v>402350847.12765956</v>
      </c>
      <c r="R20" s="219"/>
      <c r="S20" s="210"/>
      <c r="T20" s="210"/>
      <c r="U20" s="222"/>
      <c r="V20" s="210"/>
      <c r="W20" s="122"/>
      <c r="X20" s="10"/>
    </row>
    <row r="21" spans="1:24" s="7" customFormat="1" ht="30.75" customHeight="1">
      <c r="A21" s="117" t="s">
        <v>150</v>
      </c>
      <c r="B21" s="136"/>
      <c r="C21" s="137" t="s">
        <v>94</v>
      </c>
      <c r="E21" s="221">
        <v>0.22500000000000001</v>
      </c>
      <c r="G21" s="126">
        <v>697691.48936170212</v>
      </c>
      <c r="H21" s="126"/>
      <c r="I21" s="126">
        <v>0</v>
      </c>
      <c r="J21" s="126"/>
      <c r="K21" s="126">
        <f t="shared" si="0"/>
        <v>697691.48936170212</v>
      </c>
      <c r="L21" s="126"/>
      <c r="M21" s="126">
        <v>173300430.63829789</v>
      </c>
      <c r="N21" s="126"/>
      <c r="O21" s="126">
        <v>0</v>
      </c>
      <c r="P21" s="126"/>
      <c r="Q21" s="126">
        <f t="shared" si="1"/>
        <v>173300430.63829789</v>
      </c>
      <c r="R21" s="219"/>
      <c r="S21" s="210"/>
      <c r="T21" s="210"/>
      <c r="U21" s="222"/>
      <c r="V21" s="210"/>
      <c r="W21" s="122"/>
      <c r="X21" s="10"/>
    </row>
    <row r="22" spans="1:24" s="7" customFormat="1" ht="30.75" customHeight="1">
      <c r="A22" s="117" t="s">
        <v>151</v>
      </c>
      <c r="B22" s="136"/>
      <c r="C22" s="137" t="s">
        <v>94</v>
      </c>
      <c r="E22" s="221">
        <v>0.22500000000000001</v>
      </c>
      <c r="G22" s="126">
        <v>2156992.6595744682</v>
      </c>
      <c r="H22" s="126"/>
      <c r="I22" s="126">
        <v>0</v>
      </c>
      <c r="J22" s="126"/>
      <c r="K22" s="126">
        <f t="shared" si="0"/>
        <v>2156992.6595744682</v>
      </c>
      <c r="L22" s="126"/>
      <c r="M22" s="126">
        <v>551472914.6808511</v>
      </c>
      <c r="N22" s="126"/>
      <c r="O22" s="126">
        <v>0</v>
      </c>
      <c r="P22" s="126"/>
      <c r="Q22" s="126">
        <f t="shared" si="1"/>
        <v>551472914.6808511</v>
      </c>
      <c r="R22" s="219"/>
      <c r="S22" s="210"/>
      <c r="T22" s="210"/>
      <c r="U22" s="222"/>
      <c r="V22" s="210"/>
      <c r="W22" s="122"/>
      <c r="X22" s="10"/>
    </row>
    <row r="23" spans="1:24" s="7" customFormat="1" ht="30.75" customHeight="1">
      <c r="A23" s="117" t="s">
        <v>152</v>
      </c>
      <c r="B23" s="136"/>
      <c r="C23" s="137" t="s">
        <v>94</v>
      </c>
      <c r="E23" s="221">
        <v>0.22500000000000001</v>
      </c>
      <c r="G23" s="126">
        <v>932998.40425531915</v>
      </c>
      <c r="H23" s="126"/>
      <c r="I23" s="126">
        <v>0</v>
      </c>
      <c r="J23" s="126"/>
      <c r="K23" s="126">
        <f t="shared" si="0"/>
        <v>932998.40425531915</v>
      </c>
      <c r="L23" s="126"/>
      <c r="M23" s="126">
        <v>288379828.72340423</v>
      </c>
      <c r="N23" s="126"/>
      <c r="O23" s="126">
        <v>0</v>
      </c>
      <c r="P23" s="126"/>
      <c r="Q23" s="126">
        <f t="shared" si="1"/>
        <v>288379828.72340423</v>
      </c>
      <c r="R23" s="219"/>
      <c r="S23" s="210"/>
      <c r="T23" s="210"/>
      <c r="U23" s="222"/>
      <c r="V23" s="210"/>
      <c r="W23" s="122"/>
      <c r="X23" s="10"/>
    </row>
    <row r="24" spans="1:24" s="7" customFormat="1" ht="30.75" customHeight="1">
      <c r="A24" s="117" t="s">
        <v>153</v>
      </c>
      <c r="B24" s="136"/>
      <c r="C24" s="137" t="s">
        <v>94</v>
      </c>
      <c r="E24" s="221">
        <v>0.22500000000000001</v>
      </c>
      <c r="G24" s="126">
        <v>915610.3125</v>
      </c>
      <c r="H24" s="126"/>
      <c r="I24" s="126">
        <v>0</v>
      </c>
      <c r="J24" s="126"/>
      <c r="K24" s="126">
        <f t="shared" si="0"/>
        <v>915610.3125</v>
      </c>
      <c r="L24" s="126"/>
      <c r="M24" s="126">
        <v>306789858.75</v>
      </c>
      <c r="N24" s="126"/>
      <c r="O24" s="126">
        <v>0</v>
      </c>
      <c r="P24" s="126"/>
      <c r="Q24" s="126">
        <f t="shared" si="1"/>
        <v>306789858.75</v>
      </c>
      <c r="R24" s="126"/>
      <c r="S24" s="210"/>
      <c r="T24" s="210"/>
      <c r="U24" s="222"/>
      <c r="V24" s="210"/>
      <c r="W24" s="122"/>
      <c r="X24" s="122"/>
    </row>
    <row r="25" spans="1:24" s="7" customFormat="1" ht="30.75" customHeight="1">
      <c r="A25" s="117" t="s">
        <v>167</v>
      </c>
      <c r="B25" s="136"/>
      <c r="C25" s="137" t="s">
        <v>94</v>
      </c>
      <c r="E25" s="221">
        <v>0.22500000000000001</v>
      </c>
      <c r="G25" s="126">
        <v>32087731.153846152</v>
      </c>
      <c r="H25" s="126"/>
      <c r="I25" s="126">
        <v>0</v>
      </c>
      <c r="J25" s="126"/>
      <c r="K25" s="126">
        <f t="shared" si="0"/>
        <v>32087731.153846152</v>
      </c>
      <c r="L25" s="126"/>
      <c r="M25" s="126">
        <v>12327892662.115385</v>
      </c>
      <c r="N25" s="126"/>
      <c r="O25" s="126">
        <v>0</v>
      </c>
      <c r="P25" s="126"/>
      <c r="Q25" s="126">
        <f t="shared" si="1"/>
        <v>12327892662.115385</v>
      </c>
      <c r="R25" s="126"/>
      <c r="S25" s="210"/>
      <c r="T25" s="210"/>
      <c r="U25" s="222"/>
      <c r="V25" s="210"/>
      <c r="W25" s="122"/>
      <c r="X25" s="122"/>
    </row>
    <row r="26" spans="1:24" s="7" customFormat="1" ht="30.75" customHeight="1">
      <c r="A26" s="117" t="s">
        <v>207</v>
      </c>
      <c r="B26" s="136"/>
      <c r="C26" s="137" t="s">
        <v>94</v>
      </c>
      <c r="E26" s="221">
        <v>0.22500000000000001</v>
      </c>
      <c r="G26" s="126">
        <v>0</v>
      </c>
      <c r="H26" s="126"/>
      <c r="I26" s="126">
        <v>0</v>
      </c>
      <c r="J26" s="126"/>
      <c r="K26" s="126">
        <f t="shared" si="0"/>
        <v>0</v>
      </c>
      <c r="L26" s="126"/>
      <c r="M26" s="126">
        <v>9970685138.9423084</v>
      </c>
      <c r="N26" s="126"/>
      <c r="O26" s="126">
        <v>0</v>
      </c>
      <c r="P26" s="126"/>
      <c r="Q26" s="126">
        <f t="shared" si="1"/>
        <v>9970685138.9423084</v>
      </c>
      <c r="R26" s="126"/>
      <c r="S26" s="210"/>
      <c r="T26" s="210"/>
      <c r="U26" s="222"/>
      <c r="V26" s="210"/>
      <c r="W26" s="122"/>
      <c r="X26" s="122"/>
    </row>
    <row r="27" spans="1:24" s="7" customFormat="1" ht="30.75" customHeight="1">
      <c r="A27" s="117" t="s">
        <v>218</v>
      </c>
      <c r="B27" s="136"/>
      <c r="C27" s="137" t="s">
        <v>94</v>
      </c>
      <c r="E27" s="221">
        <v>0.22500000000000001</v>
      </c>
      <c r="G27" s="126">
        <v>0</v>
      </c>
      <c r="H27" s="126"/>
      <c r="I27" s="126">
        <v>0</v>
      </c>
      <c r="J27" s="126"/>
      <c r="K27" s="126">
        <f t="shared" si="0"/>
        <v>0</v>
      </c>
      <c r="L27" s="126"/>
      <c r="M27" s="126">
        <v>739726027.78846157</v>
      </c>
      <c r="N27" s="126"/>
      <c r="O27" s="126">
        <v>0</v>
      </c>
      <c r="P27" s="126"/>
      <c r="Q27" s="126">
        <f t="shared" si="1"/>
        <v>739726027.78846157</v>
      </c>
      <c r="R27" s="126"/>
      <c r="S27" s="210"/>
      <c r="T27" s="210"/>
      <c r="U27" s="222"/>
      <c r="V27" s="210"/>
      <c r="W27" s="122"/>
      <c r="X27" s="122"/>
    </row>
    <row r="28" spans="1:24" s="7" customFormat="1" ht="30.75" customHeight="1">
      <c r="A28" s="117" t="s">
        <v>219</v>
      </c>
      <c r="B28" s="136"/>
      <c r="C28" s="137" t="s">
        <v>94</v>
      </c>
      <c r="E28" s="221">
        <v>0.22500000000000001</v>
      </c>
      <c r="G28" s="126">
        <v>0</v>
      </c>
      <c r="H28" s="126"/>
      <c r="I28" s="126">
        <v>0</v>
      </c>
      <c r="J28" s="126"/>
      <c r="K28" s="126">
        <f t="shared" si="0"/>
        <v>0</v>
      </c>
      <c r="L28" s="126"/>
      <c r="M28" s="126">
        <v>901685342.59615386</v>
      </c>
      <c r="N28" s="126"/>
      <c r="O28" s="126">
        <v>0</v>
      </c>
      <c r="P28" s="126"/>
      <c r="Q28" s="126">
        <f t="shared" si="1"/>
        <v>901685342.59615386</v>
      </c>
      <c r="R28" s="126"/>
      <c r="S28" s="210"/>
      <c r="T28" s="210"/>
      <c r="U28" s="222"/>
      <c r="V28" s="210"/>
      <c r="W28" s="122"/>
      <c r="X28" s="122"/>
    </row>
    <row r="29" spans="1:24" s="7" customFormat="1" ht="30.75" customHeight="1">
      <c r="A29" s="117" t="s">
        <v>220</v>
      </c>
      <c r="B29" s="136"/>
      <c r="C29" s="137" t="s">
        <v>94</v>
      </c>
      <c r="E29" s="221">
        <v>0.22500000000000001</v>
      </c>
      <c r="G29" s="126">
        <v>35053152.403846152</v>
      </c>
      <c r="H29" s="126"/>
      <c r="I29" s="126">
        <v>0</v>
      </c>
      <c r="J29" s="126"/>
      <c r="K29" s="126">
        <f t="shared" si="0"/>
        <v>35053152.403846152</v>
      </c>
      <c r="L29" s="126"/>
      <c r="M29" s="126">
        <v>671999177.59615386</v>
      </c>
      <c r="N29" s="126"/>
      <c r="O29" s="126">
        <v>0</v>
      </c>
      <c r="P29" s="126"/>
      <c r="Q29" s="126">
        <f t="shared" si="1"/>
        <v>671999177.59615386</v>
      </c>
      <c r="R29" s="126"/>
      <c r="S29" s="210"/>
      <c r="T29" s="210"/>
      <c r="U29" s="222"/>
      <c r="V29" s="210"/>
      <c r="W29" s="122"/>
      <c r="X29" s="122"/>
    </row>
    <row r="30" spans="1:24" s="7" customFormat="1" ht="30.75" customHeight="1">
      <c r="A30" s="117" t="s">
        <v>221</v>
      </c>
      <c r="B30" s="136"/>
      <c r="C30" s="137" t="s">
        <v>94</v>
      </c>
      <c r="E30" s="221">
        <v>0.22500000000000001</v>
      </c>
      <c r="G30" s="126">
        <v>98630136.34615384</v>
      </c>
      <c r="H30" s="126"/>
      <c r="I30" s="126">
        <v>0</v>
      </c>
      <c r="J30" s="126"/>
      <c r="K30" s="126">
        <f t="shared" si="0"/>
        <v>98630136.34615384</v>
      </c>
      <c r="L30" s="126"/>
      <c r="M30" s="126">
        <v>302054794.61538464</v>
      </c>
      <c r="N30" s="126"/>
      <c r="O30" s="126">
        <v>0</v>
      </c>
      <c r="P30" s="126"/>
      <c r="Q30" s="126">
        <f t="shared" si="1"/>
        <v>302054794.61538464</v>
      </c>
      <c r="R30" s="126"/>
      <c r="S30" s="210"/>
      <c r="T30" s="210"/>
      <c r="U30" s="222"/>
      <c r="V30" s="210"/>
      <c r="W30" s="122"/>
      <c r="X30" s="122"/>
    </row>
    <row r="31" spans="1:24" s="7" customFormat="1" ht="30.75" customHeight="1">
      <c r="A31" s="117" t="s">
        <v>233</v>
      </c>
      <c r="B31" s="136"/>
      <c r="C31" s="137" t="s">
        <v>94</v>
      </c>
      <c r="E31" s="221">
        <v>0.22500000000000001</v>
      </c>
      <c r="G31" s="126">
        <v>876858906.63461542</v>
      </c>
      <c r="H31" s="126"/>
      <c r="I31" s="126">
        <v>0</v>
      </c>
      <c r="J31" s="126"/>
      <c r="K31" s="126">
        <f t="shared" si="0"/>
        <v>876858906.63461542</v>
      </c>
      <c r="L31" s="126"/>
      <c r="M31" s="126">
        <v>2348124657.4038463</v>
      </c>
      <c r="N31" s="126"/>
      <c r="O31" s="126">
        <v>0</v>
      </c>
      <c r="P31" s="126"/>
      <c r="Q31" s="126">
        <f t="shared" si="1"/>
        <v>2348124657.4038463</v>
      </c>
      <c r="R31" s="126"/>
      <c r="S31" s="210"/>
      <c r="T31" s="210"/>
      <c r="U31" s="222"/>
      <c r="V31" s="210"/>
      <c r="W31" s="122"/>
      <c r="X31" s="122"/>
    </row>
    <row r="32" spans="1:24" s="7" customFormat="1" ht="30.75" customHeight="1">
      <c r="A32" s="117" t="s">
        <v>234</v>
      </c>
      <c r="B32" s="136"/>
      <c r="C32" s="137" t="s">
        <v>94</v>
      </c>
      <c r="E32" s="221">
        <v>0.22500000000000001</v>
      </c>
      <c r="G32" s="126">
        <v>334797544.03846157</v>
      </c>
      <c r="H32" s="126"/>
      <c r="I32" s="126">
        <v>0</v>
      </c>
      <c r="J32" s="126"/>
      <c r="K32" s="126">
        <f t="shared" si="0"/>
        <v>334797544.03846157</v>
      </c>
      <c r="L32" s="126"/>
      <c r="M32" s="126">
        <v>827146849.32692313</v>
      </c>
      <c r="N32" s="126"/>
      <c r="O32" s="126">
        <v>0</v>
      </c>
      <c r="P32" s="126"/>
      <c r="Q32" s="126">
        <f t="shared" si="1"/>
        <v>827146849.32692313</v>
      </c>
      <c r="R32" s="126"/>
      <c r="S32" s="210"/>
      <c r="T32" s="210"/>
      <c r="U32" s="222"/>
      <c r="V32" s="210"/>
      <c r="W32" s="122"/>
      <c r="X32" s="122"/>
    </row>
    <row r="33" spans="1:26" s="7" customFormat="1" ht="30.75" customHeight="1">
      <c r="A33" s="117" t="s">
        <v>309</v>
      </c>
      <c r="B33" s="136"/>
      <c r="C33" s="137" t="s">
        <v>94</v>
      </c>
      <c r="E33" s="221">
        <v>0.22500000000000001</v>
      </c>
      <c r="G33" s="126">
        <v>2794179440.7692308</v>
      </c>
      <c r="H33" s="126"/>
      <c r="I33" s="126">
        <v>-4593432</v>
      </c>
      <c r="J33" s="126"/>
      <c r="K33" s="126">
        <f t="shared" si="0"/>
        <v>2789586008.7692308</v>
      </c>
      <c r="L33" s="126"/>
      <c r="M33" s="126">
        <v>2794179440.7692308</v>
      </c>
      <c r="N33" s="126"/>
      <c r="O33" s="126">
        <v>-4593432</v>
      </c>
      <c r="P33" s="126"/>
      <c r="Q33" s="126">
        <f t="shared" si="1"/>
        <v>2789586008.7692308</v>
      </c>
      <c r="R33" s="126"/>
      <c r="S33" s="210"/>
      <c r="T33" s="210"/>
      <c r="U33" s="222"/>
      <c r="V33" s="210"/>
      <c r="W33" s="122"/>
      <c r="X33" s="122"/>
    </row>
    <row r="34" spans="1:26" s="7" customFormat="1" ht="30.75" customHeight="1">
      <c r="A34" s="117" t="s">
        <v>310</v>
      </c>
      <c r="B34" s="136"/>
      <c r="C34" s="137" t="s">
        <v>94</v>
      </c>
      <c r="E34" s="221">
        <v>0.22500000000000001</v>
      </c>
      <c r="G34" s="126">
        <v>700594518.46153843</v>
      </c>
      <c r="H34" s="126"/>
      <c r="I34" s="126">
        <v>-4587332</v>
      </c>
      <c r="J34" s="126"/>
      <c r="K34" s="126">
        <f t="shared" si="0"/>
        <v>696007186.46153843</v>
      </c>
      <c r="L34" s="126"/>
      <c r="M34" s="126">
        <v>700594518.46153843</v>
      </c>
      <c r="N34" s="126"/>
      <c r="O34" s="126">
        <v>-4587332</v>
      </c>
      <c r="P34" s="126"/>
      <c r="Q34" s="126">
        <f t="shared" si="1"/>
        <v>696007186.46153843</v>
      </c>
      <c r="R34" s="126"/>
      <c r="S34" s="210"/>
      <c r="T34" s="210"/>
      <c r="U34" s="222"/>
      <c r="V34" s="210"/>
      <c r="W34" s="122"/>
      <c r="X34" s="122"/>
    </row>
    <row r="35" spans="1:26" s="7" customFormat="1" ht="30.75" customHeight="1">
      <c r="A35" s="117" t="s">
        <v>311</v>
      </c>
      <c r="B35" s="136"/>
      <c r="C35" s="137" t="s">
        <v>94</v>
      </c>
      <c r="E35" s="221">
        <v>0.22500000000000001</v>
      </c>
      <c r="G35" s="126">
        <v>19663767.692307692</v>
      </c>
      <c r="H35" s="126"/>
      <c r="I35" s="126">
        <v>-397569</v>
      </c>
      <c r="J35" s="126"/>
      <c r="K35" s="126">
        <f t="shared" si="0"/>
        <v>19266198.692307692</v>
      </c>
      <c r="L35" s="126"/>
      <c r="M35" s="126">
        <v>19663767.692307692</v>
      </c>
      <c r="N35" s="126"/>
      <c r="O35" s="126">
        <v>-397569</v>
      </c>
      <c r="P35" s="126"/>
      <c r="Q35" s="126">
        <f t="shared" si="1"/>
        <v>19266198.692307692</v>
      </c>
      <c r="R35" s="126"/>
      <c r="S35" s="210"/>
      <c r="T35" s="210"/>
      <c r="U35" s="222"/>
      <c r="V35" s="210"/>
      <c r="W35" s="122"/>
      <c r="X35" s="122"/>
    </row>
    <row r="36" spans="1:26" s="234" customFormat="1" ht="30.75" customHeight="1">
      <c r="A36" s="117" t="s">
        <v>286</v>
      </c>
      <c r="B36" s="136"/>
      <c r="C36" s="137" t="s">
        <v>94</v>
      </c>
      <c r="D36" s="7"/>
      <c r="E36" s="191">
        <v>0.05</v>
      </c>
      <c r="F36" s="7"/>
      <c r="G36" s="126">
        <v>765411849.87806416</v>
      </c>
      <c r="H36" s="126"/>
      <c r="I36" s="126">
        <v>0</v>
      </c>
      <c r="J36" s="126"/>
      <c r="K36" s="126">
        <f t="shared" si="0"/>
        <v>765411849.87806416</v>
      </c>
      <c r="L36" s="126"/>
      <c r="M36" s="138">
        <v>5178472529.5264893</v>
      </c>
      <c r="N36" s="126"/>
      <c r="O36" s="126">
        <v>0</v>
      </c>
      <c r="P36" s="126"/>
      <c r="Q36" s="126">
        <f t="shared" si="1"/>
        <v>5178472529.5264893</v>
      </c>
      <c r="R36" s="235"/>
      <c r="S36" s="237"/>
      <c r="T36" s="237"/>
      <c r="U36" s="238"/>
      <c r="V36" s="237"/>
      <c r="W36" s="236"/>
      <c r="X36" s="239"/>
      <c r="Y36" s="240"/>
      <c r="Z36" s="236"/>
    </row>
    <row r="37" spans="1:26" s="7" customFormat="1" ht="30.75" customHeight="1">
      <c r="A37" s="117" t="s">
        <v>169</v>
      </c>
      <c r="B37" s="136"/>
      <c r="C37" s="137" t="s">
        <v>94</v>
      </c>
      <c r="E37" s="221">
        <v>0.22500000000000001</v>
      </c>
      <c r="G37" s="126">
        <v>0</v>
      </c>
      <c r="H37" s="126"/>
      <c r="I37" s="126">
        <v>0</v>
      </c>
      <c r="J37" s="126"/>
      <c r="K37" s="126">
        <f t="shared" si="0"/>
        <v>0</v>
      </c>
      <c r="L37" s="126"/>
      <c r="M37" s="138">
        <v>578219178.39622641</v>
      </c>
      <c r="N37" s="126"/>
      <c r="O37" s="126">
        <v>0</v>
      </c>
      <c r="P37" s="126"/>
      <c r="Q37" s="126">
        <f t="shared" si="1"/>
        <v>578219178.39622641</v>
      </c>
      <c r="R37" s="219"/>
      <c r="S37" s="138"/>
      <c r="T37" s="210"/>
      <c r="U37" s="138"/>
      <c r="V37" s="138"/>
      <c r="W37" s="138"/>
      <c r="X37" s="122"/>
      <c r="Y37" s="217"/>
      <c r="Z37" s="138"/>
    </row>
    <row r="38" spans="1:26" s="7" customFormat="1" ht="30.75" customHeight="1">
      <c r="A38" s="117" t="s">
        <v>170</v>
      </c>
      <c r="B38" s="136"/>
      <c r="C38" s="137" t="s">
        <v>94</v>
      </c>
      <c r="E38" s="221">
        <v>0.22500000000000001</v>
      </c>
      <c r="G38" s="126">
        <v>0</v>
      </c>
      <c r="H38" s="126"/>
      <c r="I38" s="126">
        <v>0</v>
      </c>
      <c r="J38" s="126"/>
      <c r="K38" s="126">
        <f t="shared" si="0"/>
        <v>0</v>
      </c>
      <c r="L38" s="126"/>
      <c r="M38" s="138">
        <v>1042846032.735849</v>
      </c>
      <c r="N38" s="126"/>
      <c r="O38" s="126">
        <v>0</v>
      </c>
      <c r="P38" s="126"/>
      <c r="Q38" s="126">
        <f t="shared" si="1"/>
        <v>1042846032.735849</v>
      </c>
      <c r="R38" s="219"/>
      <c r="S38" s="138"/>
      <c r="T38" s="210"/>
      <c r="U38" s="217"/>
      <c r="V38" s="138"/>
      <c r="W38" s="138"/>
      <c r="X38" s="122"/>
      <c r="Y38" s="217"/>
      <c r="Z38" s="138"/>
    </row>
    <row r="39" spans="1:26" s="7" customFormat="1" ht="30.75" customHeight="1">
      <c r="A39" s="117" t="s">
        <v>271</v>
      </c>
      <c r="B39" s="136"/>
      <c r="C39" s="137" t="s">
        <v>94</v>
      </c>
      <c r="E39" s="221">
        <v>0.22500000000000001</v>
      </c>
      <c r="G39" s="126">
        <v>36634930.096153848</v>
      </c>
      <c r="H39" s="126"/>
      <c r="I39" s="126">
        <v>-682397</v>
      </c>
      <c r="J39" s="126"/>
      <c r="K39" s="126">
        <f t="shared" si="0"/>
        <v>35952533.096153848</v>
      </c>
      <c r="L39" s="126"/>
      <c r="M39" s="138">
        <v>36634930.096153848</v>
      </c>
      <c r="N39" s="126"/>
      <c r="O39" s="126">
        <v>-682397</v>
      </c>
      <c r="P39" s="126"/>
      <c r="Q39" s="126">
        <f t="shared" si="1"/>
        <v>35952533.096153848</v>
      </c>
      <c r="R39" s="126"/>
      <c r="S39" s="138"/>
      <c r="T39" s="210"/>
      <c r="U39" s="217"/>
      <c r="V39" s="138"/>
      <c r="W39" s="138"/>
      <c r="X39" s="122"/>
      <c r="Y39" s="217"/>
      <c r="Z39" s="138"/>
    </row>
    <row r="40" spans="1:26" s="7" customFormat="1" ht="30.75" customHeight="1">
      <c r="A40" s="117" t="s">
        <v>196</v>
      </c>
      <c r="B40" s="136"/>
      <c r="C40" s="137" t="s">
        <v>94</v>
      </c>
      <c r="E40" s="221">
        <v>0.22500000000000001</v>
      </c>
      <c r="G40" s="126">
        <v>0</v>
      </c>
      <c r="H40" s="126"/>
      <c r="I40" s="126">
        <v>0</v>
      </c>
      <c r="J40" s="126"/>
      <c r="K40" s="126">
        <f t="shared" si="0"/>
        <v>0</v>
      </c>
      <c r="L40" s="126"/>
      <c r="M40" s="138">
        <v>2825529660</v>
      </c>
      <c r="N40" s="126"/>
      <c r="O40" s="126">
        <v>0</v>
      </c>
      <c r="P40" s="126"/>
      <c r="Q40" s="126">
        <f t="shared" si="1"/>
        <v>2825529660</v>
      </c>
      <c r="S40" s="138"/>
      <c r="T40" s="210"/>
      <c r="U40" s="210"/>
      <c r="V40" s="138"/>
      <c r="W40" s="138"/>
      <c r="X40" s="122"/>
      <c r="Y40" s="217"/>
      <c r="Z40" s="138"/>
    </row>
    <row r="41" spans="1:26" s="7" customFormat="1" ht="30.75" customHeight="1">
      <c r="A41" s="117" t="s">
        <v>199</v>
      </c>
      <c r="B41" s="136"/>
      <c r="C41" s="137" t="s">
        <v>94</v>
      </c>
      <c r="E41" s="221">
        <v>0.22500000000000001</v>
      </c>
      <c r="G41" s="126">
        <v>0</v>
      </c>
      <c r="H41" s="126"/>
      <c r="I41" s="126">
        <v>0</v>
      </c>
      <c r="J41" s="126"/>
      <c r="K41" s="126">
        <f t="shared" si="0"/>
        <v>0</v>
      </c>
      <c r="L41" s="126"/>
      <c r="M41" s="138">
        <v>1214156714.4339623</v>
      </c>
      <c r="N41" s="126"/>
      <c r="O41" s="126">
        <v>0</v>
      </c>
      <c r="P41" s="126"/>
      <c r="Q41" s="126">
        <f t="shared" si="1"/>
        <v>1214156714.4339623</v>
      </c>
      <c r="S41" s="138"/>
      <c r="T41" s="210"/>
      <c r="U41" s="210"/>
      <c r="V41" s="138"/>
      <c r="W41" s="138"/>
      <c r="X41" s="122"/>
      <c r="Y41" s="217"/>
      <c r="Z41" s="138"/>
    </row>
    <row r="42" spans="1:26" s="7" customFormat="1" ht="30.75" customHeight="1">
      <c r="A42" s="117" t="s">
        <v>200</v>
      </c>
      <c r="B42" s="136"/>
      <c r="C42" s="137" t="s">
        <v>94</v>
      </c>
      <c r="E42" s="221">
        <v>0.22500000000000001</v>
      </c>
      <c r="G42" s="126">
        <v>0</v>
      </c>
      <c r="H42" s="126"/>
      <c r="I42" s="126">
        <v>0</v>
      </c>
      <c r="J42" s="126"/>
      <c r="K42" s="126">
        <f t="shared" si="0"/>
        <v>0</v>
      </c>
      <c r="L42" s="126"/>
      <c r="M42" s="138">
        <v>487425949.81132078</v>
      </c>
      <c r="N42" s="126"/>
      <c r="O42" s="126">
        <v>0</v>
      </c>
      <c r="P42" s="126"/>
      <c r="Q42" s="126">
        <f t="shared" si="1"/>
        <v>487425949.81132078</v>
      </c>
      <c r="S42" s="138"/>
      <c r="T42" s="210"/>
      <c r="U42" s="210"/>
      <c r="V42" s="138"/>
      <c r="W42" s="138"/>
      <c r="X42" s="122"/>
      <c r="Y42" s="217"/>
      <c r="Z42" s="138"/>
    </row>
    <row r="43" spans="1:26" s="7" customFormat="1" ht="30.75" customHeight="1">
      <c r="A43" s="117" t="s">
        <v>208</v>
      </c>
      <c r="B43" s="136"/>
      <c r="C43" s="137" t="s">
        <v>94</v>
      </c>
      <c r="E43" s="221">
        <v>0.22500000000000001</v>
      </c>
      <c r="G43" s="126">
        <v>2454455339.1509433</v>
      </c>
      <c r="H43" s="126"/>
      <c r="I43" s="126">
        <v>0</v>
      </c>
      <c r="J43" s="126"/>
      <c r="K43" s="126">
        <f t="shared" si="0"/>
        <v>2454455339.1509433</v>
      </c>
      <c r="L43" s="126"/>
      <c r="M43" s="138">
        <v>7371560339.1509438</v>
      </c>
      <c r="N43" s="126"/>
      <c r="O43" s="126">
        <v>-6821162</v>
      </c>
      <c r="P43" s="126"/>
      <c r="Q43" s="126">
        <f t="shared" si="1"/>
        <v>7364739177.1509438</v>
      </c>
      <c r="S43" s="138"/>
      <c r="T43" s="210"/>
      <c r="U43" s="210"/>
      <c r="V43" s="138"/>
      <c r="W43" s="138"/>
      <c r="X43" s="122"/>
      <c r="Y43" s="217"/>
      <c r="Z43" s="138"/>
    </row>
    <row r="44" spans="1:26" s="7" customFormat="1" ht="30.75" customHeight="1">
      <c r="A44" s="117" t="s">
        <v>222</v>
      </c>
      <c r="B44" s="136"/>
      <c r="C44" s="137" t="s">
        <v>94</v>
      </c>
      <c r="E44" s="221">
        <v>0.22500000000000001</v>
      </c>
      <c r="G44" s="126">
        <v>1790912465.6603773</v>
      </c>
      <c r="H44" s="126"/>
      <c r="I44" s="126">
        <v>0</v>
      </c>
      <c r="J44" s="126"/>
      <c r="K44" s="126">
        <f t="shared" si="0"/>
        <v>1790912465.6603773</v>
      </c>
      <c r="L44" s="126"/>
      <c r="M44" s="138">
        <v>5026109186.0377359</v>
      </c>
      <c r="N44" s="126"/>
      <c r="O44" s="126">
        <v>-7377896</v>
      </c>
      <c r="P44" s="126"/>
      <c r="Q44" s="126">
        <f t="shared" si="1"/>
        <v>5018731290.0377359</v>
      </c>
      <c r="S44" s="138"/>
      <c r="T44" s="210"/>
      <c r="U44" s="210"/>
      <c r="V44" s="138"/>
      <c r="W44" s="138"/>
      <c r="X44" s="122"/>
      <c r="Y44" s="217"/>
      <c r="Z44" s="138"/>
    </row>
    <row r="45" spans="1:26" s="7" customFormat="1" ht="30.75" customHeight="1">
      <c r="A45" s="117" t="s">
        <v>223</v>
      </c>
      <c r="B45" s="136"/>
      <c r="C45" s="137" t="s">
        <v>94</v>
      </c>
      <c r="E45" s="221">
        <v>0.22500000000000001</v>
      </c>
      <c r="G45" s="126">
        <v>477739725.28301889</v>
      </c>
      <c r="H45" s="126"/>
      <c r="I45" s="126">
        <v>0</v>
      </c>
      <c r="J45" s="126"/>
      <c r="K45" s="126">
        <f t="shared" si="0"/>
        <v>477739725.28301889</v>
      </c>
      <c r="L45" s="126"/>
      <c r="M45" s="138">
        <v>1294520547.7358491</v>
      </c>
      <c r="N45" s="126"/>
      <c r="O45" s="126">
        <v>-2592285</v>
      </c>
      <c r="P45" s="126"/>
      <c r="Q45" s="126">
        <f t="shared" si="1"/>
        <v>1291928262.7358491</v>
      </c>
      <c r="S45" s="138"/>
      <c r="T45" s="210"/>
      <c r="U45" s="210"/>
      <c r="V45" s="138"/>
      <c r="W45" s="138"/>
      <c r="X45" s="122"/>
      <c r="Y45" s="217"/>
      <c r="Z45" s="138"/>
    </row>
    <row r="46" spans="1:26" s="7" customFormat="1" ht="30.75" customHeight="1">
      <c r="A46" s="117" t="s">
        <v>235</v>
      </c>
      <c r="B46" s="136"/>
      <c r="C46" s="137" t="s">
        <v>94</v>
      </c>
      <c r="E46" s="221">
        <v>0.22500000000000001</v>
      </c>
      <c r="G46" s="126">
        <v>199606432.5</v>
      </c>
      <c r="H46" s="126"/>
      <c r="I46" s="126">
        <v>0</v>
      </c>
      <c r="J46" s="126"/>
      <c r="K46" s="126">
        <f t="shared" si="0"/>
        <v>199606432.5</v>
      </c>
      <c r="L46" s="126"/>
      <c r="M46" s="138">
        <v>463895754.30000001</v>
      </c>
      <c r="N46" s="126"/>
      <c r="O46" s="126">
        <v>0</v>
      </c>
      <c r="P46" s="126"/>
      <c r="Q46" s="126">
        <f t="shared" si="1"/>
        <v>463895754.30000001</v>
      </c>
      <c r="S46" s="138"/>
      <c r="T46" s="210"/>
      <c r="U46" s="210"/>
      <c r="V46" s="138"/>
      <c r="W46" s="138"/>
      <c r="X46" s="122"/>
      <c r="Y46" s="217"/>
      <c r="Z46" s="138"/>
    </row>
    <row r="47" spans="1:26" s="7" customFormat="1" ht="30.75" customHeight="1">
      <c r="A47" s="117" t="s">
        <v>236</v>
      </c>
      <c r="B47" s="136"/>
      <c r="C47" s="137" t="s">
        <v>94</v>
      </c>
      <c r="E47" s="221">
        <v>0.22500000000000001</v>
      </c>
      <c r="G47" s="126">
        <v>177534248.40000001</v>
      </c>
      <c r="H47" s="126"/>
      <c r="I47" s="126">
        <v>0</v>
      </c>
      <c r="J47" s="126"/>
      <c r="K47" s="126">
        <f t="shared" si="0"/>
        <v>177534248.40000001</v>
      </c>
      <c r="L47" s="126">
        <f t="shared" ref="L47" si="2">H47+J47</f>
        <v>0</v>
      </c>
      <c r="M47" s="138">
        <v>399452054.39999998</v>
      </c>
      <c r="N47" s="126"/>
      <c r="O47" s="126">
        <v>0</v>
      </c>
      <c r="P47" s="126"/>
      <c r="Q47" s="126">
        <f t="shared" si="1"/>
        <v>399452054.39999998</v>
      </c>
      <c r="S47" s="138"/>
      <c r="T47" s="210"/>
      <c r="U47" s="210"/>
      <c r="V47" s="138"/>
      <c r="W47" s="138"/>
      <c r="X47" s="122"/>
      <c r="Y47" s="217"/>
      <c r="Z47" s="138"/>
    </row>
    <row r="48" spans="1:26" s="7" customFormat="1" ht="30.75" customHeight="1">
      <c r="A48" s="117" t="s">
        <v>270</v>
      </c>
      <c r="B48" s="136"/>
      <c r="C48" s="137" t="s">
        <v>94</v>
      </c>
      <c r="E48" s="221">
        <v>0.22500000000000001</v>
      </c>
      <c r="G48" s="126">
        <v>719852055.57692313</v>
      </c>
      <c r="H48" s="126"/>
      <c r="I48" s="126">
        <v>-4713426</v>
      </c>
      <c r="J48" s="126"/>
      <c r="K48" s="126">
        <f t="shared" si="0"/>
        <v>715138629.57692313</v>
      </c>
      <c r="L48" s="126"/>
      <c r="M48" s="138">
        <v>719852055.57692313</v>
      </c>
      <c r="N48" s="126"/>
      <c r="O48" s="126">
        <v>-4713426</v>
      </c>
      <c r="P48" s="126"/>
      <c r="Q48" s="126">
        <f t="shared" si="1"/>
        <v>715138629.57692313</v>
      </c>
      <c r="S48" s="138"/>
      <c r="T48" s="210"/>
      <c r="U48" s="210"/>
      <c r="V48" s="138"/>
      <c r="W48" s="138"/>
      <c r="X48" s="122"/>
      <c r="Y48" s="217"/>
      <c r="Z48" s="138"/>
    </row>
    <row r="49" spans="1:26" s="7" customFormat="1" ht="30.75" customHeight="1">
      <c r="A49" s="117" t="s">
        <v>171</v>
      </c>
      <c r="B49" s="136"/>
      <c r="C49" s="137" t="s">
        <v>94</v>
      </c>
      <c r="E49" s="221">
        <v>0.22500000000000001</v>
      </c>
      <c r="G49" s="126">
        <v>0</v>
      </c>
      <c r="H49" s="126"/>
      <c r="I49" s="126">
        <v>0</v>
      </c>
      <c r="J49" s="126"/>
      <c r="K49" s="126">
        <f t="shared" si="0"/>
        <v>0</v>
      </c>
      <c r="L49" s="126"/>
      <c r="M49" s="138">
        <v>2147054794.2</v>
      </c>
      <c r="N49" s="126"/>
      <c r="O49" s="126">
        <v>0</v>
      </c>
      <c r="P49" s="126"/>
      <c r="Q49" s="126">
        <f t="shared" si="1"/>
        <v>2147054794.2</v>
      </c>
      <c r="S49" s="138"/>
      <c r="T49" s="210"/>
      <c r="U49" s="210"/>
      <c r="V49" s="138"/>
      <c r="W49" s="138"/>
      <c r="X49" s="122"/>
      <c r="Y49" s="217"/>
      <c r="Z49" s="138"/>
    </row>
    <row r="50" spans="1:26" s="7" customFormat="1" ht="30.75" customHeight="1">
      <c r="A50" s="117" t="s">
        <v>172</v>
      </c>
      <c r="B50" s="136"/>
      <c r="C50" s="137" t="s">
        <v>94</v>
      </c>
      <c r="E50" s="221">
        <v>0.22500000000000001</v>
      </c>
      <c r="G50" s="126">
        <v>0</v>
      </c>
      <c r="H50" s="126"/>
      <c r="I50" s="126">
        <v>0</v>
      </c>
      <c r="J50" s="126"/>
      <c r="K50" s="126">
        <f t="shared" si="0"/>
        <v>0</v>
      </c>
      <c r="L50" s="126"/>
      <c r="M50" s="138">
        <v>343403012.69999999</v>
      </c>
      <c r="N50" s="126"/>
      <c r="O50" s="126">
        <v>0</v>
      </c>
      <c r="P50" s="126"/>
      <c r="Q50" s="126">
        <f t="shared" si="1"/>
        <v>343403012.69999999</v>
      </c>
      <c r="S50" s="138"/>
      <c r="T50" s="210"/>
      <c r="U50" s="210"/>
      <c r="V50" s="138"/>
      <c r="W50" s="138"/>
      <c r="X50" s="122"/>
      <c r="Y50" s="217"/>
      <c r="Z50" s="138"/>
    </row>
    <row r="51" spans="1:26" s="7" customFormat="1" ht="30.75" customHeight="1">
      <c r="A51" s="117" t="s">
        <v>173</v>
      </c>
      <c r="B51" s="136"/>
      <c r="C51" s="137" t="s">
        <v>94</v>
      </c>
      <c r="E51" s="221">
        <v>0.22500000000000001</v>
      </c>
      <c r="G51" s="126">
        <v>0</v>
      </c>
      <c r="H51" s="126"/>
      <c r="I51" s="126">
        <v>0</v>
      </c>
      <c r="J51" s="126"/>
      <c r="K51" s="126">
        <f t="shared" si="0"/>
        <v>0</v>
      </c>
      <c r="L51" s="126"/>
      <c r="M51" s="138">
        <v>521852053.5</v>
      </c>
      <c r="N51" s="126"/>
      <c r="O51" s="126">
        <v>0</v>
      </c>
      <c r="P51" s="126"/>
      <c r="Q51" s="126">
        <f t="shared" si="1"/>
        <v>521852053.5</v>
      </c>
      <c r="S51" s="138"/>
      <c r="T51" s="210"/>
      <c r="U51" s="210"/>
      <c r="V51" s="138"/>
      <c r="W51" s="138"/>
      <c r="X51" s="122"/>
      <c r="Y51" s="217"/>
      <c r="Z51" s="138"/>
    </row>
    <row r="52" spans="1:26" s="7" customFormat="1" ht="30.75" customHeight="1">
      <c r="A52" s="117" t="s">
        <v>174</v>
      </c>
      <c r="B52" s="136"/>
      <c r="C52" s="137" t="s">
        <v>94</v>
      </c>
      <c r="E52" s="221">
        <v>0.22500000000000001</v>
      </c>
      <c r="G52" s="126">
        <v>0</v>
      </c>
      <c r="H52" s="126"/>
      <c r="I52" s="126">
        <v>0</v>
      </c>
      <c r="J52" s="126"/>
      <c r="K52" s="126">
        <f t="shared" si="0"/>
        <v>0</v>
      </c>
      <c r="L52" s="126"/>
      <c r="M52" s="138">
        <v>299619368.10000002</v>
      </c>
      <c r="N52" s="126"/>
      <c r="O52" s="126">
        <v>0</v>
      </c>
      <c r="P52" s="126"/>
      <c r="Q52" s="126">
        <f t="shared" si="1"/>
        <v>299619368.10000002</v>
      </c>
      <c r="S52" s="138"/>
      <c r="T52" s="210"/>
      <c r="U52" s="210"/>
      <c r="V52" s="138"/>
      <c r="W52" s="138"/>
      <c r="X52" s="122"/>
      <c r="Y52" s="217"/>
      <c r="Z52" s="138"/>
    </row>
    <row r="53" spans="1:26" s="7" customFormat="1" ht="30.75" customHeight="1">
      <c r="A53" s="117" t="s">
        <v>175</v>
      </c>
      <c r="B53" s="136"/>
      <c r="C53" s="137" t="s">
        <v>94</v>
      </c>
      <c r="E53" s="221">
        <v>0.22500000000000001</v>
      </c>
      <c r="G53" s="126">
        <v>0</v>
      </c>
      <c r="H53" s="126"/>
      <c r="I53" s="126">
        <v>0</v>
      </c>
      <c r="J53" s="126"/>
      <c r="K53" s="126">
        <f t="shared" si="0"/>
        <v>0</v>
      </c>
      <c r="L53" s="126"/>
      <c r="M53" s="138">
        <v>47455446393.17308</v>
      </c>
      <c r="N53" s="126"/>
      <c r="O53" s="126">
        <v>0</v>
      </c>
      <c r="P53" s="126"/>
      <c r="Q53" s="126">
        <f t="shared" si="1"/>
        <v>47455446393.17308</v>
      </c>
      <c r="S53" s="138"/>
      <c r="T53" s="210"/>
      <c r="U53" s="210"/>
      <c r="V53" s="138"/>
      <c r="W53" s="138"/>
      <c r="X53" s="122"/>
      <c r="Y53" s="217"/>
      <c r="Z53" s="138"/>
    </row>
    <row r="54" spans="1:26" s="7" customFormat="1" ht="30.75" customHeight="1">
      <c r="A54" s="117" t="s">
        <v>126</v>
      </c>
      <c r="B54" s="136"/>
      <c r="C54" s="137" t="s">
        <v>94</v>
      </c>
      <c r="E54" s="221">
        <v>0.22500000000000001</v>
      </c>
      <c r="G54" s="126">
        <v>0</v>
      </c>
      <c r="H54" s="126"/>
      <c r="I54" s="126">
        <v>0</v>
      </c>
      <c r="J54" s="126"/>
      <c r="K54" s="126">
        <f t="shared" si="0"/>
        <v>0</v>
      </c>
      <c r="L54" s="126"/>
      <c r="M54" s="126">
        <v>905523100.96153843</v>
      </c>
      <c r="N54" s="126"/>
      <c r="O54" s="126">
        <v>0</v>
      </c>
      <c r="P54" s="126"/>
      <c r="Q54" s="126">
        <f t="shared" si="1"/>
        <v>905523100.96153843</v>
      </c>
      <c r="S54" s="138"/>
      <c r="T54" s="210"/>
      <c r="U54" s="210"/>
      <c r="V54" s="138"/>
      <c r="W54" s="210"/>
      <c r="X54" s="10"/>
    </row>
    <row r="55" spans="1:26" s="7" customFormat="1" ht="30.75" customHeight="1">
      <c r="A55" s="117" t="s">
        <v>138</v>
      </c>
      <c r="B55" s="136"/>
      <c r="C55" s="137" t="s">
        <v>94</v>
      </c>
      <c r="E55" s="221">
        <v>0.22500000000000001</v>
      </c>
      <c r="G55" s="126">
        <v>0</v>
      </c>
      <c r="H55" s="126"/>
      <c r="I55" s="126">
        <v>0</v>
      </c>
      <c r="J55" s="126"/>
      <c r="K55" s="126">
        <f t="shared" si="0"/>
        <v>0</v>
      </c>
      <c r="L55" s="126"/>
      <c r="M55" s="126">
        <v>321772999.24528301</v>
      </c>
      <c r="N55" s="126"/>
      <c r="O55" s="126">
        <v>0</v>
      </c>
      <c r="P55" s="126"/>
      <c r="Q55" s="126">
        <f t="shared" si="1"/>
        <v>321772999.24528301</v>
      </c>
      <c r="S55" s="138"/>
      <c r="T55" s="210"/>
      <c r="U55" s="210"/>
      <c r="V55" s="138"/>
      <c r="W55" s="210"/>
      <c r="X55" s="10"/>
    </row>
    <row r="56" spans="1:26" s="7" customFormat="1" ht="30.75" customHeight="1">
      <c r="A56" s="117" t="s">
        <v>139</v>
      </c>
      <c r="B56" s="136"/>
      <c r="C56" s="137" t="s">
        <v>94</v>
      </c>
      <c r="E56" s="221">
        <v>0.22500000000000001</v>
      </c>
      <c r="G56" s="126">
        <v>0</v>
      </c>
      <c r="H56" s="126"/>
      <c r="I56" s="126">
        <v>0</v>
      </c>
      <c r="J56" s="126"/>
      <c r="K56" s="126">
        <f t="shared" si="0"/>
        <v>0</v>
      </c>
      <c r="L56" s="126"/>
      <c r="M56" s="126">
        <v>23001319012.021278</v>
      </c>
      <c r="N56" s="126"/>
      <c r="O56" s="126">
        <v>0</v>
      </c>
      <c r="P56" s="126"/>
      <c r="Q56" s="126">
        <f t="shared" si="1"/>
        <v>23001319012.021278</v>
      </c>
      <c r="S56" s="210"/>
      <c r="T56" s="210"/>
      <c r="U56" s="210"/>
      <c r="V56" s="138"/>
      <c r="W56" s="210"/>
      <c r="X56" s="10"/>
    </row>
    <row r="57" spans="1:26" s="7" customFormat="1" ht="30.75" customHeight="1">
      <c r="A57" s="117" t="s">
        <v>140</v>
      </c>
      <c r="B57" s="136"/>
      <c r="C57" s="137" t="s">
        <v>94</v>
      </c>
      <c r="E57" s="221">
        <v>0.22500000000000001</v>
      </c>
      <c r="G57" s="126">
        <v>0</v>
      </c>
      <c r="H57" s="126"/>
      <c r="I57" s="126">
        <v>0</v>
      </c>
      <c r="J57" s="126"/>
      <c r="K57" s="126">
        <f t="shared" si="0"/>
        <v>0</v>
      </c>
      <c r="L57" s="126"/>
      <c r="M57" s="126">
        <v>15141299912.234043</v>
      </c>
      <c r="N57" s="126"/>
      <c r="O57" s="126">
        <v>0</v>
      </c>
      <c r="P57" s="126"/>
      <c r="Q57" s="126">
        <f t="shared" si="1"/>
        <v>15141299912.234043</v>
      </c>
      <c r="S57" s="210"/>
      <c r="T57" s="210"/>
      <c r="U57" s="210"/>
      <c r="V57" s="138"/>
      <c r="W57" s="210"/>
      <c r="X57" s="10"/>
    </row>
    <row r="58" spans="1:26" s="7" customFormat="1" ht="30.75" customHeight="1">
      <c r="A58" s="117" t="s">
        <v>176</v>
      </c>
      <c r="B58" s="136"/>
      <c r="C58" s="137" t="s">
        <v>94</v>
      </c>
      <c r="E58" s="221">
        <v>0.22500000000000001</v>
      </c>
      <c r="G58" s="126">
        <v>0</v>
      </c>
      <c r="H58" s="126"/>
      <c r="I58" s="126">
        <v>0</v>
      </c>
      <c r="J58" s="126"/>
      <c r="K58" s="126">
        <f t="shared" si="0"/>
        <v>0</v>
      </c>
      <c r="L58" s="126"/>
      <c r="M58" s="126">
        <v>2223801368.265306</v>
      </c>
      <c r="N58" s="126"/>
      <c r="O58" s="126">
        <v>0</v>
      </c>
      <c r="P58" s="126"/>
      <c r="Q58" s="126">
        <f t="shared" si="1"/>
        <v>2223801368.265306</v>
      </c>
      <c r="S58" s="210"/>
      <c r="T58" s="210"/>
      <c r="U58" s="210"/>
      <c r="V58" s="138"/>
      <c r="W58" s="210"/>
      <c r="X58" s="10"/>
    </row>
    <row r="59" spans="1:26" s="7" customFormat="1" ht="30.75" customHeight="1">
      <c r="A59" s="117" t="s">
        <v>177</v>
      </c>
      <c r="B59" s="136"/>
      <c r="C59" s="137" t="s">
        <v>94</v>
      </c>
      <c r="E59" s="221">
        <v>0.22500000000000001</v>
      </c>
      <c r="G59" s="126">
        <v>0</v>
      </c>
      <c r="H59" s="126"/>
      <c r="I59" s="126">
        <v>0</v>
      </c>
      <c r="J59" s="126"/>
      <c r="K59" s="126">
        <f t="shared" si="0"/>
        <v>0</v>
      </c>
      <c r="L59" s="126"/>
      <c r="M59" s="126">
        <v>6322112876.0204086</v>
      </c>
      <c r="N59" s="126"/>
      <c r="O59" s="126">
        <v>0</v>
      </c>
      <c r="P59" s="126"/>
      <c r="Q59" s="126">
        <f t="shared" si="1"/>
        <v>6322112876.0204086</v>
      </c>
      <c r="S59" s="210"/>
      <c r="T59" s="210"/>
      <c r="U59" s="210"/>
      <c r="V59" s="138"/>
      <c r="W59" s="210"/>
      <c r="X59" s="10"/>
    </row>
    <row r="60" spans="1:26" s="7" customFormat="1" ht="30.75" customHeight="1">
      <c r="A60" s="117" t="s">
        <v>178</v>
      </c>
      <c r="B60" s="136"/>
      <c r="C60" s="137" t="s">
        <v>94</v>
      </c>
      <c r="E60" s="221">
        <v>0.22500000000000001</v>
      </c>
      <c r="G60" s="126">
        <v>0</v>
      </c>
      <c r="H60" s="126"/>
      <c r="I60" s="126">
        <v>0</v>
      </c>
      <c r="J60" s="126"/>
      <c r="K60" s="126">
        <f t="shared" si="0"/>
        <v>0</v>
      </c>
      <c r="L60" s="126"/>
      <c r="M60" s="126">
        <v>241169176.83673468</v>
      </c>
      <c r="N60" s="126"/>
      <c r="O60" s="126">
        <v>0</v>
      </c>
      <c r="P60" s="126"/>
      <c r="Q60" s="126">
        <f t="shared" si="1"/>
        <v>241169176.83673468</v>
      </c>
      <c r="S60" s="210"/>
      <c r="T60" s="210"/>
      <c r="U60" s="210"/>
      <c r="V60" s="138"/>
      <c r="W60" s="210"/>
      <c r="X60" s="10"/>
    </row>
    <row r="61" spans="1:26" s="7" customFormat="1" ht="30.75" customHeight="1">
      <c r="A61" s="117" t="s">
        <v>179</v>
      </c>
      <c r="B61" s="136"/>
      <c r="C61" s="137" t="s">
        <v>94</v>
      </c>
      <c r="E61" s="221">
        <v>0.22500000000000001</v>
      </c>
      <c r="G61" s="126">
        <v>0</v>
      </c>
      <c r="H61" s="126"/>
      <c r="I61" s="126">
        <v>0</v>
      </c>
      <c r="J61" s="126"/>
      <c r="K61" s="126">
        <f t="shared" si="0"/>
        <v>0</v>
      </c>
      <c r="L61" s="126"/>
      <c r="M61" s="126">
        <v>1747642367.7551022</v>
      </c>
      <c r="N61" s="126"/>
      <c r="O61" s="126">
        <v>0</v>
      </c>
      <c r="P61" s="126"/>
      <c r="Q61" s="126">
        <f t="shared" si="1"/>
        <v>1747642367.7551022</v>
      </c>
      <c r="S61" s="210"/>
      <c r="T61" s="210"/>
      <c r="U61" s="210"/>
      <c r="V61" s="138"/>
      <c r="W61" s="210"/>
      <c r="X61" s="10"/>
    </row>
    <row r="62" spans="1:26" s="7" customFormat="1" ht="30.75" customHeight="1">
      <c r="A62" s="117" t="s">
        <v>189</v>
      </c>
      <c r="B62" s="136"/>
      <c r="C62" s="137" t="s">
        <v>94</v>
      </c>
      <c r="E62" s="221">
        <v>0.22500000000000001</v>
      </c>
      <c r="G62" s="126">
        <v>0</v>
      </c>
      <c r="H62" s="126"/>
      <c r="I62" s="126">
        <v>0</v>
      </c>
      <c r="J62" s="126"/>
      <c r="K62" s="126">
        <f t="shared" si="0"/>
        <v>0</v>
      </c>
      <c r="L62" s="126"/>
      <c r="M62" s="126">
        <v>5085616437.5510206</v>
      </c>
      <c r="N62" s="126"/>
      <c r="O62" s="126">
        <v>0</v>
      </c>
      <c r="P62" s="126"/>
      <c r="Q62" s="126">
        <f t="shared" si="1"/>
        <v>5085616437.5510206</v>
      </c>
      <c r="S62" s="210"/>
      <c r="T62" s="210"/>
      <c r="U62" s="210"/>
      <c r="V62" s="138"/>
      <c r="W62" s="210"/>
      <c r="X62" s="10"/>
    </row>
    <row r="63" spans="1:26" s="241" customFormat="1" ht="30.75" customHeight="1">
      <c r="A63" s="117" t="s">
        <v>279</v>
      </c>
      <c r="B63" s="136"/>
      <c r="C63" s="137" t="s">
        <v>94</v>
      </c>
      <c r="D63" s="7"/>
      <c r="E63" s="191">
        <v>0.05</v>
      </c>
      <c r="F63" s="7"/>
      <c r="G63" s="126">
        <v>999246831.33258343</v>
      </c>
      <c r="H63" s="126"/>
      <c r="I63" s="126">
        <v>0</v>
      </c>
      <c r="J63" s="126"/>
      <c r="K63" s="126">
        <f t="shared" si="0"/>
        <v>999246831.33258343</v>
      </c>
      <c r="L63" s="126"/>
      <c r="M63" s="138">
        <v>14772517675.761261</v>
      </c>
      <c r="N63" s="126"/>
      <c r="O63" s="126">
        <v>0</v>
      </c>
      <c r="P63" s="126"/>
      <c r="Q63" s="126">
        <f t="shared" si="1"/>
        <v>14772517675.761261</v>
      </c>
      <c r="S63" s="243"/>
      <c r="T63" s="243"/>
      <c r="U63" s="243"/>
      <c r="V63" s="243"/>
      <c r="W63" s="244"/>
      <c r="X63" s="244"/>
      <c r="Y63" s="245"/>
      <c r="Z63" s="242"/>
    </row>
    <row r="64" spans="1:26" s="7" customFormat="1" ht="30.75" customHeight="1">
      <c r="A64" s="117" t="s">
        <v>294</v>
      </c>
      <c r="B64" s="136"/>
      <c r="C64" s="137" t="s">
        <v>94</v>
      </c>
      <c r="E64" s="191">
        <v>0.05</v>
      </c>
      <c r="G64" s="126">
        <v>2368</v>
      </c>
      <c r="H64" s="126"/>
      <c r="I64" s="126">
        <v>0</v>
      </c>
      <c r="J64" s="126"/>
      <c r="K64" s="126">
        <f t="shared" si="0"/>
        <v>2368</v>
      </c>
      <c r="L64" s="126"/>
      <c r="M64" s="126">
        <v>44794</v>
      </c>
      <c r="N64" s="126"/>
      <c r="O64" s="126">
        <v>0</v>
      </c>
      <c r="P64" s="126"/>
      <c r="Q64" s="126">
        <f t="shared" si="1"/>
        <v>44794</v>
      </c>
      <c r="S64" s="210"/>
      <c r="T64" s="210"/>
      <c r="U64" s="210"/>
      <c r="V64" s="138"/>
      <c r="W64" s="10"/>
      <c r="X64" s="10"/>
    </row>
    <row r="65" spans="1:24" s="7" customFormat="1" ht="30.75" customHeight="1">
      <c r="A65" s="117" t="s">
        <v>291</v>
      </c>
      <c r="B65" s="136"/>
      <c r="C65" s="137" t="s">
        <v>94</v>
      </c>
      <c r="E65" s="191">
        <v>0.05</v>
      </c>
      <c r="G65" s="126">
        <v>9923</v>
      </c>
      <c r="H65" s="126"/>
      <c r="I65" s="126">
        <v>0</v>
      </c>
      <c r="J65" s="126"/>
      <c r="K65" s="126">
        <f t="shared" si="0"/>
        <v>9923</v>
      </c>
      <c r="L65" s="126"/>
      <c r="M65" s="126">
        <v>85921</v>
      </c>
      <c r="N65" s="126"/>
      <c r="O65" s="126">
        <v>0</v>
      </c>
      <c r="P65" s="126"/>
      <c r="Q65" s="126">
        <f t="shared" si="1"/>
        <v>85921</v>
      </c>
      <c r="R65" s="126"/>
      <c r="S65" s="122"/>
      <c r="T65" s="122"/>
      <c r="U65" s="210"/>
      <c r="V65" s="210"/>
      <c r="W65" s="210"/>
      <c r="X65" s="10"/>
    </row>
    <row r="66" spans="1:24" s="7" customFormat="1" ht="30.75" customHeight="1">
      <c r="A66" s="117" t="s">
        <v>292</v>
      </c>
      <c r="B66" s="136"/>
      <c r="C66" s="137" t="s">
        <v>94</v>
      </c>
      <c r="E66" s="191">
        <v>0.05</v>
      </c>
      <c r="G66" s="126">
        <v>4822679</v>
      </c>
      <c r="H66" s="126"/>
      <c r="I66" s="126">
        <v>0</v>
      </c>
      <c r="J66" s="126"/>
      <c r="K66" s="126">
        <f t="shared" si="0"/>
        <v>4822679</v>
      </c>
      <c r="L66" s="126"/>
      <c r="M66" s="126">
        <v>27802073</v>
      </c>
      <c r="N66" s="126"/>
      <c r="O66" s="126">
        <v>0</v>
      </c>
      <c r="P66" s="126"/>
      <c r="Q66" s="126">
        <f t="shared" si="1"/>
        <v>27802073</v>
      </c>
      <c r="R66" s="126"/>
      <c r="S66" s="10"/>
      <c r="T66" s="210"/>
      <c r="U66" s="210"/>
      <c r="V66" s="210"/>
      <c r="W66" s="10"/>
      <c r="X66" s="10"/>
    </row>
    <row r="67" spans="1:24" s="7" customFormat="1" ht="30.75" customHeight="1">
      <c r="A67" s="117" t="s">
        <v>293</v>
      </c>
      <c r="B67" s="136"/>
      <c r="C67" s="137" t="s">
        <v>94</v>
      </c>
      <c r="E67" s="191">
        <v>0.05</v>
      </c>
      <c r="G67" s="126">
        <v>2857</v>
      </c>
      <c r="H67" s="126"/>
      <c r="I67" s="126">
        <v>0</v>
      </c>
      <c r="J67" s="126"/>
      <c r="K67" s="126">
        <f t="shared" si="0"/>
        <v>2857</v>
      </c>
      <c r="L67" s="126"/>
      <c r="M67" s="126">
        <v>29740</v>
      </c>
      <c r="N67" s="126"/>
      <c r="O67" s="126">
        <v>0</v>
      </c>
      <c r="P67" s="126"/>
      <c r="Q67" s="126">
        <f t="shared" si="1"/>
        <v>29740</v>
      </c>
      <c r="R67" s="126"/>
      <c r="S67" s="10"/>
      <c r="T67" s="10"/>
      <c r="U67" s="10"/>
      <c r="V67" s="122"/>
      <c r="W67" s="10"/>
      <c r="X67" s="10"/>
    </row>
    <row r="68" spans="1:24" s="246" customFormat="1" ht="30.75" customHeight="1">
      <c r="A68" s="117" t="s">
        <v>287</v>
      </c>
      <c r="B68" s="136"/>
      <c r="C68" s="137" t="s">
        <v>94</v>
      </c>
      <c r="D68" s="7"/>
      <c r="E68" s="221">
        <v>0.22500000000000001</v>
      </c>
      <c r="F68" s="7"/>
      <c r="G68" s="126">
        <v>400746565.38461536</v>
      </c>
      <c r="H68" s="126"/>
      <c r="I68" s="126">
        <v>-9689009</v>
      </c>
      <c r="J68" s="126"/>
      <c r="K68" s="126">
        <f t="shared" si="0"/>
        <v>391057556.38461536</v>
      </c>
      <c r="L68" s="126"/>
      <c r="M68" s="126">
        <v>400746565.38461536</v>
      </c>
      <c r="N68" s="126"/>
      <c r="O68" s="126">
        <v>-9689009</v>
      </c>
      <c r="P68" s="126"/>
      <c r="Q68" s="126">
        <f t="shared" si="1"/>
        <v>391057556.38461536</v>
      </c>
      <c r="R68" s="247"/>
      <c r="S68" s="248"/>
      <c r="T68" s="251"/>
      <c r="U68" s="248"/>
      <c r="V68" s="249"/>
      <c r="W68" s="248"/>
      <c r="X68" s="248"/>
    </row>
    <row r="69" spans="1:24" s="7" customFormat="1" ht="30.75" customHeight="1">
      <c r="A69" s="117" t="s">
        <v>288</v>
      </c>
      <c r="B69" s="136"/>
      <c r="C69" s="137" t="s">
        <v>94</v>
      </c>
      <c r="E69" s="221">
        <v>0.22500000000000001</v>
      </c>
      <c r="G69" s="126">
        <v>712664389.03846157</v>
      </c>
      <c r="H69" s="126"/>
      <c r="I69" s="126">
        <v>-4666363</v>
      </c>
      <c r="J69" s="126"/>
      <c r="K69" s="126">
        <f t="shared" si="0"/>
        <v>707998026.03846157</v>
      </c>
      <c r="L69" s="126"/>
      <c r="M69" s="126">
        <v>712664389.03846157</v>
      </c>
      <c r="N69" s="126"/>
      <c r="O69" s="126">
        <v>-4666363</v>
      </c>
      <c r="P69" s="126"/>
      <c r="Q69" s="126">
        <f t="shared" si="1"/>
        <v>707998026.03846157</v>
      </c>
      <c r="R69" s="126"/>
      <c r="S69" s="10"/>
      <c r="T69" s="251"/>
      <c r="U69" s="10"/>
      <c r="V69" s="122"/>
      <c r="W69" s="10"/>
      <c r="X69" s="10"/>
    </row>
    <row r="70" spans="1:24" s="7" customFormat="1" ht="30.75" customHeight="1">
      <c r="A70" s="117" t="s">
        <v>289</v>
      </c>
      <c r="B70" s="136"/>
      <c r="C70" s="137" t="s">
        <v>94</v>
      </c>
      <c r="E70" s="221">
        <v>0.22500000000000001</v>
      </c>
      <c r="G70" s="126">
        <v>504474659.13461536</v>
      </c>
      <c r="H70" s="126"/>
      <c r="I70" s="126">
        <v>-400199</v>
      </c>
      <c r="J70" s="126"/>
      <c r="K70" s="126">
        <f t="shared" si="0"/>
        <v>504074460.13461536</v>
      </c>
      <c r="L70" s="126"/>
      <c r="M70" s="126">
        <v>504474659.13461536</v>
      </c>
      <c r="N70" s="126"/>
      <c r="O70" s="126">
        <v>-400199</v>
      </c>
      <c r="P70" s="126"/>
      <c r="Q70" s="126">
        <f t="shared" si="1"/>
        <v>504074460.13461536</v>
      </c>
      <c r="R70" s="126"/>
      <c r="S70" s="10"/>
      <c r="T70" s="251"/>
      <c r="U70" s="10"/>
      <c r="V70" s="122"/>
      <c r="W70" s="10"/>
      <c r="X70" s="10"/>
    </row>
    <row r="71" spans="1:24" s="7" customFormat="1" ht="30.75" customHeight="1">
      <c r="A71" s="117" t="s">
        <v>215</v>
      </c>
      <c r="B71" s="136"/>
      <c r="C71" s="137" t="s">
        <v>94</v>
      </c>
      <c r="E71" s="221">
        <v>0.22500000000000001</v>
      </c>
      <c r="G71" s="126">
        <v>3248630125.9615383</v>
      </c>
      <c r="H71" s="126"/>
      <c r="I71" s="126">
        <v>-924978</v>
      </c>
      <c r="J71" s="126"/>
      <c r="K71" s="126">
        <f t="shared" si="0"/>
        <v>3247705147.9615383</v>
      </c>
      <c r="L71" s="126"/>
      <c r="M71" s="126">
        <v>7335616413.4615383</v>
      </c>
      <c r="N71" s="126"/>
      <c r="O71" s="126">
        <v>-2032300</v>
      </c>
      <c r="P71" s="126"/>
      <c r="Q71" s="126">
        <f t="shared" si="1"/>
        <v>7333584113.4615383</v>
      </c>
      <c r="R71" s="126"/>
      <c r="S71" s="222"/>
      <c r="T71" s="251"/>
      <c r="U71" s="10"/>
      <c r="V71" s="10"/>
      <c r="W71" s="10"/>
      <c r="X71" s="10"/>
    </row>
    <row r="72" spans="1:24" s="7" customFormat="1" ht="30.75" customHeight="1">
      <c r="A72" s="117" t="s">
        <v>238</v>
      </c>
      <c r="B72" s="136"/>
      <c r="C72" s="137" t="s">
        <v>94</v>
      </c>
      <c r="E72" s="221">
        <v>0.22500000000000001</v>
      </c>
      <c r="G72" s="126">
        <v>458630125.96153843</v>
      </c>
      <c r="H72" s="126"/>
      <c r="I72" s="126">
        <v>-2691725</v>
      </c>
      <c r="J72" s="126"/>
      <c r="K72" s="126">
        <f t="shared" ref="K72:K80" si="3">G72+I72</f>
        <v>455938400.96153843</v>
      </c>
      <c r="L72" s="126"/>
      <c r="M72" s="126">
        <v>724931489.42307687</v>
      </c>
      <c r="N72" s="126"/>
      <c r="O72" s="126">
        <v>-5299856</v>
      </c>
      <c r="P72" s="126"/>
      <c r="Q72" s="126">
        <f t="shared" ref="Q72:Q80" si="4">M72+O72</f>
        <v>719631633.42307687</v>
      </c>
      <c r="R72" s="126"/>
      <c r="S72" s="222"/>
      <c r="T72" s="251"/>
      <c r="U72" s="10"/>
      <c r="V72" s="10"/>
      <c r="W72" s="10"/>
      <c r="X72" s="10"/>
    </row>
    <row r="73" spans="1:24" s="7" customFormat="1" ht="30.75" customHeight="1">
      <c r="A73" s="117" t="s">
        <v>237</v>
      </c>
      <c r="B73" s="136"/>
      <c r="C73" s="137" t="s">
        <v>94</v>
      </c>
      <c r="E73" s="221">
        <v>0.22500000000000001</v>
      </c>
      <c r="G73" s="126">
        <v>246762113.36538461</v>
      </c>
      <c r="H73" s="126"/>
      <c r="I73" s="126">
        <v>-2843980</v>
      </c>
      <c r="J73" s="126"/>
      <c r="K73" s="126">
        <f t="shared" si="3"/>
        <v>243918133.36538461</v>
      </c>
      <c r="L73" s="126"/>
      <c r="M73" s="126">
        <v>334322863.26923078</v>
      </c>
      <c r="N73" s="126"/>
      <c r="O73" s="126">
        <v>-4195106</v>
      </c>
      <c r="P73" s="126"/>
      <c r="Q73" s="126">
        <f t="shared" si="4"/>
        <v>330127757.26923078</v>
      </c>
      <c r="R73" s="126"/>
      <c r="S73" s="222"/>
      <c r="T73" s="251"/>
      <c r="U73" s="10"/>
      <c r="V73" s="10"/>
      <c r="W73" s="10"/>
      <c r="X73" s="10"/>
    </row>
    <row r="74" spans="1:24" s="246" customFormat="1" ht="30.75" customHeight="1">
      <c r="A74" s="117" t="s">
        <v>216</v>
      </c>
      <c r="B74" s="136"/>
      <c r="C74" s="137" t="s">
        <v>94</v>
      </c>
      <c r="D74" s="7"/>
      <c r="E74" s="221">
        <v>0.1</v>
      </c>
      <c r="F74" s="7"/>
      <c r="G74" s="126">
        <v>866761507.15384579</v>
      </c>
      <c r="H74" s="126"/>
      <c r="I74" s="126">
        <v>0</v>
      </c>
      <c r="J74" s="126"/>
      <c r="K74" s="126">
        <f t="shared" si="3"/>
        <v>866761507.15384579</v>
      </c>
      <c r="L74" s="126"/>
      <c r="M74" s="126">
        <v>1557560147.2884636</v>
      </c>
      <c r="N74" s="126"/>
      <c r="O74" s="126">
        <v>0</v>
      </c>
      <c r="P74" s="126"/>
      <c r="Q74" s="126">
        <f t="shared" si="4"/>
        <v>1557560147.2884636</v>
      </c>
      <c r="R74" s="247"/>
      <c r="S74" s="250"/>
      <c r="T74" s="252"/>
      <c r="U74" s="248"/>
      <c r="V74" s="248"/>
      <c r="W74" s="248"/>
      <c r="X74" s="248"/>
    </row>
    <row r="75" spans="1:24" s="7" customFormat="1" ht="30.75" customHeight="1">
      <c r="A75" s="117" t="s">
        <v>122</v>
      </c>
      <c r="B75" s="136"/>
      <c r="C75" s="137" t="s">
        <v>124</v>
      </c>
      <c r="E75" s="191">
        <v>0.18</v>
      </c>
      <c r="G75" s="126">
        <v>1108546457</v>
      </c>
      <c r="H75" s="126"/>
      <c r="I75" s="126">
        <v>0</v>
      </c>
      <c r="J75" s="126"/>
      <c r="K75" s="126">
        <f t="shared" si="3"/>
        <v>1108546457</v>
      </c>
      <c r="L75" s="126"/>
      <c r="M75" s="126">
        <v>59103289518</v>
      </c>
      <c r="N75" s="126"/>
      <c r="O75" s="126">
        <v>0</v>
      </c>
      <c r="P75" s="126"/>
      <c r="Q75" s="126">
        <f t="shared" si="4"/>
        <v>59103289518</v>
      </c>
      <c r="R75" s="126"/>
      <c r="S75" s="251"/>
      <c r="T75" s="222"/>
      <c r="U75" s="251"/>
      <c r="V75" s="10"/>
      <c r="W75" s="10"/>
      <c r="X75" s="10"/>
    </row>
    <row r="76" spans="1:24" s="7" customFormat="1" ht="30.75" customHeight="1">
      <c r="A76" s="117" t="s">
        <v>229</v>
      </c>
      <c r="B76" s="136"/>
      <c r="C76" s="137" t="s">
        <v>231</v>
      </c>
      <c r="E76" s="191">
        <v>0.17</v>
      </c>
      <c r="G76" s="126">
        <v>14489092556</v>
      </c>
      <c r="H76" s="126"/>
      <c r="I76" s="126">
        <v>0</v>
      </c>
      <c r="J76" s="126"/>
      <c r="K76" s="126">
        <f t="shared" si="3"/>
        <v>14489092556</v>
      </c>
      <c r="L76" s="126"/>
      <c r="M76" s="126">
        <v>20724318426</v>
      </c>
      <c r="N76" s="126"/>
      <c r="O76" s="126">
        <v>0</v>
      </c>
      <c r="P76" s="126"/>
      <c r="Q76" s="126">
        <f t="shared" si="4"/>
        <v>20724318426</v>
      </c>
      <c r="R76" s="126"/>
      <c r="S76" s="10"/>
      <c r="T76" s="10"/>
      <c r="U76" s="10"/>
      <c r="V76" s="10"/>
      <c r="W76" s="10"/>
      <c r="X76" s="10"/>
    </row>
    <row r="77" spans="1:24" s="7" customFormat="1" ht="30.75" customHeight="1">
      <c r="A77" s="117" t="s">
        <v>165</v>
      </c>
      <c r="B77" s="136"/>
      <c r="C77" s="137" t="s">
        <v>166</v>
      </c>
      <c r="E77" s="191">
        <v>0.18</v>
      </c>
      <c r="G77" s="126">
        <v>0</v>
      </c>
      <c r="H77" s="126"/>
      <c r="I77" s="126">
        <v>0</v>
      </c>
      <c r="J77" s="126"/>
      <c r="K77" s="126">
        <f t="shared" si="3"/>
        <v>0</v>
      </c>
      <c r="L77" s="126"/>
      <c r="M77" s="126">
        <v>404041938</v>
      </c>
      <c r="N77" s="126"/>
      <c r="O77" s="126">
        <v>0</v>
      </c>
      <c r="P77" s="126"/>
      <c r="Q77" s="126">
        <f t="shared" si="4"/>
        <v>404041938</v>
      </c>
      <c r="R77" s="126"/>
      <c r="S77" s="10"/>
      <c r="T77" s="10"/>
      <c r="U77" s="10"/>
      <c r="V77" s="10"/>
      <c r="W77" s="10"/>
      <c r="X77" s="10"/>
    </row>
    <row r="78" spans="1:24" s="7" customFormat="1" ht="30.75" customHeight="1">
      <c r="A78" s="117" t="s">
        <v>132</v>
      </c>
      <c r="B78" s="136"/>
      <c r="C78" s="137" t="s">
        <v>134</v>
      </c>
      <c r="E78" s="191">
        <v>0.16</v>
      </c>
      <c r="G78" s="126">
        <v>0</v>
      </c>
      <c r="H78" s="126"/>
      <c r="I78" s="126">
        <v>0</v>
      </c>
      <c r="J78" s="126"/>
      <c r="K78" s="126">
        <f t="shared" si="3"/>
        <v>0</v>
      </c>
      <c r="L78" s="126"/>
      <c r="M78" s="126">
        <v>32445693272</v>
      </c>
      <c r="N78" s="126"/>
      <c r="O78" s="126">
        <v>0</v>
      </c>
      <c r="P78" s="126"/>
      <c r="Q78" s="126">
        <f t="shared" si="4"/>
        <v>32445693272</v>
      </c>
      <c r="R78" s="126"/>
      <c r="S78" s="10"/>
      <c r="T78" s="10"/>
      <c r="U78" s="10"/>
      <c r="V78" s="10"/>
      <c r="W78" s="10"/>
      <c r="X78" s="10"/>
    </row>
    <row r="79" spans="1:24" s="7" customFormat="1" ht="30.75" customHeight="1">
      <c r="A79" s="117" t="s">
        <v>133</v>
      </c>
      <c r="B79" s="136"/>
      <c r="C79" s="137" t="s">
        <v>136</v>
      </c>
      <c r="E79" s="221">
        <v>0.185</v>
      </c>
      <c r="G79" s="126">
        <v>2846001435</v>
      </c>
      <c r="H79" s="126"/>
      <c r="I79" s="126">
        <v>0</v>
      </c>
      <c r="J79" s="126"/>
      <c r="K79" s="126">
        <f t="shared" si="3"/>
        <v>2846001435</v>
      </c>
      <c r="L79" s="126"/>
      <c r="M79" s="126">
        <v>16066902101</v>
      </c>
      <c r="N79" s="126"/>
      <c r="O79" s="126">
        <v>0</v>
      </c>
      <c r="P79" s="126"/>
      <c r="Q79" s="126">
        <f t="shared" si="4"/>
        <v>16066902101</v>
      </c>
      <c r="R79" s="126"/>
      <c r="S79" s="10"/>
      <c r="T79" s="10"/>
      <c r="U79" s="10"/>
      <c r="V79" s="10"/>
      <c r="W79" s="10"/>
      <c r="X79" s="10"/>
    </row>
    <row r="80" spans="1:24" s="7" customFormat="1" ht="30.75" customHeight="1">
      <c r="A80" s="117" t="s">
        <v>108</v>
      </c>
      <c r="B80" s="136"/>
      <c r="C80" s="137" t="s">
        <v>110</v>
      </c>
      <c r="E80" s="221">
        <v>0.185</v>
      </c>
      <c r="G80" s="126">
        <v>3098232133</v>
      </c>
      <c r="H80" s="126"/>
      <c r="I80" s="126">
        <v>0</v>
      </c>
      <c r="J80" s="126"/>
      <c r="K80" s="126">
        <f t="shared" si="3"/>
        <v>3098232133</v>
      </c>
      <c r="L80" s="126"/>
      <c r="M80" s="126">
        <v>24680221689</v>
      </c>
      <c r="N80" s="126"/>
      <c r="O80" s="126">
        <v>0</v>
      </c>
      <c r="P80" s="126"/>
      <c r="Q80" s="126">
        <f t="shared" si="4"/>
        <v>24680221689</v>
      </c>
      <c r="R80" s="126"/>
      <c r="S80" s="10"/>
      <c r="T80" s="10"/>
      <c r="U80" s="10"/>
      <c r="V80" s="10"/>
      <c r="W80" s="10"/>
      <c r="X80" s="10"/>
    </row>
    <row r="81" spans="1:24" s="7" customFormat="1" ht="30.75" customHeight="1" thickBot="1">
      <c r="A81" s="117"/>
      <c r="B81" s="136"/>
      <c r="C81" s="137"/>
      <c r="E81" s="191"/>
      <c r="G81" s="382">
        <f>SUM(G7:G80)</f>
        <v>40645384553</v>
      </c>
      <c r="H81" s="126"/>
      <c r="I81" s="382">
        <f>SUM(I7:I80)</f>
        <v>-36190410</v>
      </c>
      <c r="J81" s="126"/>
      <c r="K81" s="382">
        <f>SUM(K7:K80)</f>
        <v>40609194143</v>
      </c>
      <c r="L81" s="126"/>
      <c r="M81" s="382">
        <f>SUM(M7:M80)</f>
        <v>349590832589</v>
      </c>
      <c r="N81" s="126"/>
      <c r="O81" s="382">
        <f>SUM(O7:O80)</f>
        <v>-58048332</v>
      </c>
      <c r="P81" s="126" t="e">
        <f>SUM(#REF!)</f>
        <v>#REF!</v>
      </c>
      <c r="Q81" s="382">
        <f>SUM(Q7:Q80)</f>
        <v>349532784257</v>
      </c>
      <c r="R81" s="126"/>
      <c r="S81" s="10"/>
      <c r="T81" s="10"/>
      <c r="U81" s="10"/>
      <c r="V81" s="10"/>
      <c r="W81" s="10"/>
      <c r="X81" s="10"/>
    </row>
    <row r="82" spans="1:24" ht="30.75" customHeight="1" thickTop="1">
      <c r="G82" s="257"/>
      <c r="H82" s="7"/>
      <c r="I82" s="257"/>
      <c r="J82" s="7"/>
      <c r="L82" s="7"/>
      <c r="M82" s="256"/>
      <c r="N82" s="7"/>
      <c r="R82" s="148"/>
    </row>
    <row r="83" spans="1:24" s="225" customFormat="1" ht="30.75" customHeight="1">
      <c r="G83" s="257"/>
      <c r="H83" s="146"/>
      <c r="I83" s="257"/>
      <c r="J83" s="146"/>
      <c r="K83" s="119"/>
      <c r="L83" s="146"/>
      <c r="M83" s="119"/>
      <c r="N83" s="146"/>
      <c r="O83" s="119"/>
      <c r="P83" s="119"/>
      <c r="Q83" s="119"/>
      <c r="R83" s="139"/>
      <c r="S83" s="10"/>
      <c r="T83" s="10"/>
      <c r="U83" s="10"/>
      <c r="V83" s="10"/>
    </row>
    <row r="84" spans="1:24" s="126" customFormat="1" ht="30.75" customHeight="1">
      <c r="I84" s="257"/>
      <c r="R84" s="119"/>
      <c r="S84" s="225"/>
      <c r="T84" s="225"/>
      <c r="U84" s="225"/>
      <c r="V84" s="225"/>
    </row>
    <row r="85" spans="1:24" s="126" customFormat="1" ht="30.75" customHeight="1">
      <c r="I85" s="257"/>
    </row>
    <row r="86" spans="1:24" s="126" customFormat="1" ht="30.75" customHeight="1">
      <c r="I86" s="257"/>
    </row>
    <row r="87" spans="1:24" s="126" customFormat="1" ht="30.75" customHeight="1">
      <c r="I87" s="257"/>
    </row>
    <row r="88" spans="1:24" s="229" customFormat="1" ht="30.75" customHeight="1">
      <c r="G88" s="226"/>
      <c r="I88" s="257"/>
      <c r="M88" s="226"/>
      <c r="O88" s="226"/>
      <c r="R88" s="126"/>
      <c r="S88" s="126"/>
      <c r="T88" s="126"/>
      <c r="U88" s="126"/>
      <c r="V88" s="126"/>
    </row>
    <row r="89" spans="1:24" s="229" customFormat="1" ht="30.75" customHeight="1">
      <c r="G89" s="226"/>
      <c r="I89" s="257"/>
      <c r="M89" s="226"/>
      <c r="O89" s="226"/>
    </row>
    <row r="90" spans="1:24" s="148" customFormat="1" ht="30.75" customHeight="1">
      <c r="G90" s="226"/>
      <c r="I90" s="257"/>
      <c r="K90" s="226"/>
      <c r="M90" s="226"/>
      <c r="N90" s="226"/>
      <c r="O90" s="226"/>
      <c r="P90" s="226"/>
      <c r="Q90" s="226"/>
      <c r="R90" s="229"/>
      <c r="S90" s="229"/>
      <c r="T90" s="229"/>
      <c r="U90" s="229"/>
      <c r="V90" s="229"/>
    </row>
    <row r="91" spans="1:24" s="148" customFormat="1" ht="30.75" customHeight="1">
      <c r="G91" s="126"/>
      <c r="I91" s="257"/>
      <c r="K91" s="140"/>
      <c r="M91" s="126"/>
      <c r="O91" s="126"/>
      <c r="Q91" s="140"/>
    </row>
    <row r="92" spans="1:24" s="148" customFormat="1" ht="30.75" customHeight="1">
      <c r="G92" s="227"/>
      <c r="I92" s="257"/>
      <c r="K92" s="228"/>
      <c r="Q92" s="228"/>
    </row>
    <row r="93" spans="1:24" ht="30.75" customHeight="1">
      <c r="K93" s="119"/>
      <c r="Q93" s="119"/>
      <c r="R93" s="148"/>
      <c r="S93" s="148"/>
      <c r="T93" s="148"/>
      <c r="U93" s="148"/>
      <c r="V93" s="148"/>
    </row>
    <row r="94" spans="1:24" ht="30.75" customHeight="1">
      <c r="G94" s="119"/>
      <c r="I94" s="119"/>
      <c r="K94" s="119"/>
      <c r="M94" s="119"/>
      <c r="R94" s="119"/>
    </row>
    <row r="95" spans="1:24" ht="30.75" customHeight="1">
      <c r="K95" s="119"/>
      <c r="Q95" s="119"/>
    </row>
    <row r="96" spans="1:24" ht="30.75" customHeight="1">
      <c r="K96" s="119"/>
      <c r="Q96" s="119"/>
      <c r="R96" s="119"/>
    </row>
    <row r="97" spans="18:18" ht="30.75" customHeight="1">
      <c r="R97" s="119"/>
    </row>
  </sheetData>
  <autoFilter ref="A6:Q80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3" fitToHeight="0" orientation="landscape" r:id="rId1"/>
  <rowBreaks count="2" manualBreakCount="2">
    <brk id="48" max="16" man="1"/>
    <brk id="8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O16" sqref="O16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47" t="s">
        <v>90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</row>
    <row r="2" spans="1:19" ht="22.5">
      <c r="A2" s="347" t="s">
        <v>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</row>
    <row r="3" spans="1:19" ht="22.5">
      <c r="A3" s="347" t="s">
        <v>262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</row>
    <row r="4" spans="1:19" ht="22.5">
      <c r="A4" s="348" t="s">
        <v>76</v>
      </c>
      <c r="B4" s="348"/>
      <c r="C4" s="348"/>
      <c r="D4" s="348"/>
      <c r="E4" s="348"/>
      <c r="F4" s="348"/>
      <c r="G4" s="348"/>
      <c r="H4" s="348"/>
      <c r="I4" s="349"/>
      <c r="J4" s="349"/>
      <c r="K4" s="349"/>
      <c r="L4" s="349"/>
      <c r="M4" s="349"/>
      <c r="N4" s="349"/>
      <c r="O4" s="349"/>
      <c r="P4" s="349"/>
      <c r="Q4" s="348"/>
      <c r="R4" s="348"/>
      <c r="S4" s="348"/>
    </row>
    <row r="6" spans="1:19" ht="18.75">
      <c r="C6" s="345" t="s">
        <v>77</v>
      </c>
      <c r="D6" s="346"/>
      <c r="E6" s="346"/>
      <c r="F6" s="346"/>
      <c r="G6" s="346"/>
      <c r="I6" s="345" t="s">
        <v>78</v>
      </c>
      <c r="J6" s="346"/>
      <c r="K6" s="346"/>
      <c r="L6" s="346"/>
      <c r="M6" s="346"/>
      <c r="O6" s="345" t="s">
        <v>261</v>
      </c>
      <c r="P6" s="346"/>
      <c r="Q6" s="346"/>
      <c r="R6" s="346"/>
      <c r="S6" s="346"/>
    </row>
    <row r="7" spans="1:19" ht="56.25">
      <c r="A7" s="32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8" t="s">
        <v>95</v>
      </c>
      <c r="B8" s="28"/>
      <c r="C8" s="42" t="s">
        <v>94</v>
      </c>
      <c r="D8" s="9"/>
      <c r="E8" s="42" t="s">
        <v>94</v>
      </c>
      <c r="F8" s="9"/>
      <c r="G8" s="55">
        <v>0</v>
      </c>
      <c r="H8" s="9"/>
      <c r="I8" s="53">
        <v>0</v>
      </c>
      <c r="J8" s="53"/>
      <c r="K8" s="53">
        <v>0</v>
      </c>
      <c r="L8" s="53"/>
      <c r="M8" s="53">
        <f>I8+K8</f>
        <v>0</v>
      </c>
      <c r="N8" s="53"/>
      <c r="O8" s="53">
        <v>0</v>
      </c>
      <c r="P8" s="53"/>
      <c r="Q8" s="53">
        <v>0</v>
      </c>
      <c r="R8" s="53"/>
      <c r="S8" s="53">
        <f>O8+Q8</f>
        <v>0</v>
      </c>
    </row>
    <row r="9" spans="1:19" ht="18.75" thickBot="1">
      <c r="A9" s="30" t="s">
        <v>86</v>
      </c>
      <c r="I9" s="54">
        <f>SUM(I8:I8)</f>
        <v>0</v>
      </c>
      <c r="J9" s="30" t="e">
        <f>SUM(#REF!)</f>
        <v>#REF!</v>
      </c>
      <c r="K9" s="54">
        <f>SUM(K8:K8)</f>
        <v>0</v>
      </c>
      <c r="L9" s="30" t="e">
        <f>SUM(#REF!)</f>
        <v>#REF!</v>
      </c>
      <c r="M9" s="54">
        <f>SUM(M8:M8)</f>
        <v>0</v>
      </c>
      <c r="N9" s="30" t="e">
        <f>SUM(#REF!)</f>
        <v>#REF!</v>
      </c>
      <c r="O9" s="54">
        <f>SUM(O8:O8)</f>
        <v>0</v>
      </c>
      <c r="P9" s="30"/>
      <c r="Q9" s="54">
        <f>SUM(Q8)</f>
        <v>0</v>
      </c>
      <c r="R9" s="30" t="e">
        <f>SUM(#REF!)</f>
        <v>#REF!</v>
      </c>
      <c r="S9" s="54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3" customFormat="1" ht="18"/>
    <row r="13" spans="1:19" s="53" customFormat="1" ht="18"/>
    <row r="14" spans="1:19" s="53" customFormat="1" ht="18"/>
    <row r="15" spans="1:19" s="53" customFormat="1" ht="18"/>
    <row r="16" spans="1:19" s="53" customFormat="1" ht="18"/>
    <row r="17" s="53" customFormat="1" ht="18"/>
    <row r="18" s="53" customFormat="1" ht="18"/>
    <row r="19" s="53" customFormat="1" ht="18"/>
    <row r="20" s="53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8"/>
  <sheetViews>
    <sheetView rightToLeft="1" view="pageBreakPreview" zoomScale="80" zoomScaleNormal="100" zoomScaleSheetLayoutView="80" workbookViewId="0">
      <selection activeCell="G25" sqref="G24:G25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54" customWidth="1"/>
    <col min="6" max="6" width="0.5703125" style="154" customWidth="1"/>
    <col min="7" max="7" width="24.42578125" style="154" bestFit="1" customWidth="1"/>
    <col min="8" max="8" width="0.85546875" style="154" customWidth="1"/>
    <col min="9" max="9" width="22" style="155" customWidth="1"/>
    <col min="10" max="10" width="0.5703125" style="155" customWidth="1"/>
    <col min="11" max="11" width="19" style="155" customWidth="1"/>
    <col min="12" max="12" width="0.42578125" style="155" customWidth="1"/>
    <col min="13" max="13" width="26.28515625" style="155" bestFit="1" customWidth="1"/>
    <col min="14" max="14" width="0.42578125" style="155" customWidth="1"/>
    <col min="15" max="15" width="25.28515625" style="155" bestFit="1" customWidth="1"/>
    <col min="16" max="16" width="0.5703125" style="155" customWidth="1"/>
    <col min="17" max="17" width="24.28515625" style="155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47" t="s">
        <v>90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23" ht="22.5">
      <c r="A2" s="347" t="s">
        <v>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</row>
    <row r="3" spans="1:23" ht="22.5">
      <c r="A3" s="347" t="str">
        <f>' سهام'!A3:W3</f>
        <v>برای ماه منتهی به 1402/05/31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</row>
    <row r="4" spans="1:23" ht="22.5">
      <c r="A4" s="348" t="s">
        <v>64</v>
      </c>
      <c r="B4" s="348"/>
      <c r="C4" s="348"/>
      <c r="D4" s="348"/>
      <c r="E4" s="348"/>
      <c r="F4" s="348"/>
      <c r="G4" s="348"/>
      <c r="H4" s="348"/>
      <c r="I4" s="348"/>
      <c r="J4" s="355"/>
      <c r="K4" s="355"/>
      <c r="L4" s="355"/>
      <c r="M4" s="355"/>
      <c r="N4" s="355"/>
      <c r="O4" s="355"/>
      <c r="P4" s="355"/>
      <c r="Q4" s="355"/>
    </row>
    <row r="5" spans="1:23" ht="15.75" customHeight="1" thickBot="1">
      <c r="A5" s="7"/>
      <c r="B5" s="7"/>
      <c r="C5" s="353" t="s">
        <v>263</v>
      </c>
      <c r="D5" s="353"/>
      <c r="E5" s="353"/>
      <c r="F5" s="353"/>
      <c r="G5" s="353"/>
      <c r="H5" s="353"/>
      <c r="I5" s="353"/>
      <c r="J5" s="27"/>
      <c r="K5" s="354" t="s">
        <v>264</v>
      </c>
      <c r="L5" s="354"/>
      <c r="M5" s="354"/>
      <c r="N5" s="354"/>
      <c r="O5" s="354"/>
      <c r="P5" s="354"/>
      <c r="Q5" s="354"/>
    </row>
    <row r="6" spans="1:23" ht="22.5" thickBot="1">
      <c r="A6" s="142" t="s">
        <v>38</v>
      </c>
      <c r="B6" s="142"/>
      <c r="C6" s="184" t="s">
        <v>3</v>
      </c>
      <c r="D6" s="142"/>
      <c r="E6" s="185" t="s">
        <v>45</v>
      </c>
      <c r="F6" s="143"/>
      <c r="G6" s="186" t="s">
        <v>42</v>
      </c>
      <c r="H6" s="143"/>
      <c r="I6" s="182" t="s">
        <v>46</v>
      </c>
      <c r="J6" s="27"/>
      <c r="K6" s="181" t="s">
        <v>3</v>
      </c>
      <c r="L6" s="144"/>
      <c r="M6" s="182" t="s">
        <v>21</v>
      </c>
      <c r="N6" s="144"/>
      <c r="O6" s="181" t="s">
        <v>42</v>
      </c>
      <c r="P6" s="144"/>
      <c r="Q6" s="183" t="s">
        <v>46</v>
      </c>
    </row>
    <row r="7" spans="1:23" ht="21.75">
      <c r="A7" s="145" t="s">
        <v>133</v>
      </c>
      <c r="B7" s="146"/>
      <c r="C7" s="147">
        <v>0</v>
      </c>
      <c r="D7" s="146"/>
      <c r="E7" s="147">
        <v>0</v>
      </c>
      <c r="F7" s="126"/>
      <c r="G7" s="148">
        <v>0</v>
      </c>
      <c r="H7" s="126"/>
      <c r="I7" s="126">
        <v>0</v>
      </c>
      <c r="J7" s="149"/>
      <c r="K7" s="147">
        <v>60000</v>
      </c>
      <c r="L7" s="146"/>
      <c r="M7" s="147">
        <v>61913839348</v>
      </c>
      <c r="N7" s="126"/>
      <c r="O7" s="148">
        <f>Q7-M7</f>
        <v>-61730007787</v>
      </c>
      <c r="P7" s="150"/>
      <c r="Q7" s="126">
        <v>183831561</v>
      </c>
      <c r="R7" s="198"/>
      <c r="S7" s="198"/>
      <c r="T7" s="189"/>
      <c r="U7" s="141"/>
      <c r="V7" s="189"/>
      <c r="W7" s="141"/>
    </row>
    <row r="8" spans="1:23" ht="21.75">
      <c r="A8" s="145" t="s">
        <v>165</v>
      </c>
      <c r="B8" s="146"/>
      <c r="C8" s="147">
        <v>0</v>
      </c>
      <c r="D8" s="146"/>
      <c r="E8" s="147">
        <v>0</v>
      </c>
      <c r="F8" s="126"/>
      <c r="G8" s="148">
        <v>0</v>
      </c>
      <c r="H8" s="126"/>
      <c r="I8" s="126">
        <f>E8+G8</f>
        <v>0</v>
      </c>
      <c r="J8" s="149"/>
      <c r="K8" s="147">
        <v>25000</v>
      </c>
      <c r="L8" s="146"/>
      <c r="M8" s="147">
        <v>24570776373</v>
      </c>
      <c r="N8" s="126"/>
      <c r="O8" s="148">
        <f>Q8-M8</f>
        <v>-24521276373</v>
      </c>
      <c r="P8" s="150"/>
      <c r="Q8" s="126">
        <v>49500000</v>
      </c>
      <c r="R8" s="198"/>
      <c r="S8" s="198"/>
      <c r="T8" s="189"/>
      <c r="U8" s="141"/>
      <c r="V8" s="189"/>
      <c r="W8" s="141"/>
    </row>
    <row r="9" spans="1:23" ht="21.75">
      <c r="A9" s="145" t="s">
        <v>132</v>
      </c>
      <c r="B9" s="146"/>
      <c r="C9" s="147">
        <v>0</v>
      </c>
      <c r="D9" s="146"/>
      <c r="E9" s="147">
        <v>0</v>
      </c>
      <c r="F9" s="126"/>
      <c r="G9" s="148">
        <v>0</v>
      </c>
      <c r="H9" s="126"/>
      <c r="I9" s="126">
        <f>E9+G9</f>
        <v>0</v>
      </c>
      <c r="J9" s="149"/>
      <c r="K9" s="147">
        <v>880000</v>
      </c>
      <c r="L9" s="146"/>
      <c r="M9" s="147">
        <v>876320709566</v>
      </c>
      <c r="N9" s="126"/>
      <c r="O9" s="148">
        <f>Q9-M9</f>
        <v>-861522275225</v>
      </c>
      <c r="P9" s="150"/>
      <c r="Q9" s="126">
        <v>14798434341</v>
      </c>
      <c r="T9" s="189"/>
      <c r="U9" s="141"/>
      <c r="V9" s="189"/>
      <c r="W9" s="141"/>
    </row>
    <row r="10" spans="1:23" ht="21.75">
      <c r="A10" s="145" t="s">
        <v>164</v>
      </c>
      <c r="B10" s="146"/>
      <c r="C10" s="147">
        <v>0</v>
      </c>
      <c r="D10" s="146"/>
      <c r="E10" s="147">
        <v>0</v>
      </c>
      <c r="F10" s="126"/>
      <c r="G10" s="148">
        <f>I10-E10</f>
        <v>0</v>
      </c>
      <c r="H10" s="126"/>
      <c r="I10" s="126">
        <v>0</v>
      </c>
      <c r="J10" s="149"/>
      <c r="K10" s="147">
        <v>10420</v>
      </c>
      <c r="L10" s="146"/>
      <c r="M10" s="147">
        <v>10420000000</v>
      </c>
      <c r="N10" s="126"/>
      <c r="O10" s="148">
        <f>Q10-M10</f>
        <v>-9380399871</v>
      </c>
      <c r="P10" s="150"/>
      <c r="Q10" s="126">
        <v>1039600129</v>
      </c>
      <c r="T10" s="189"/>
      <c r="U10" s="141"/>
      <c r="V10" s="189"/>
      <c r="W10" s="141"/>
    </row>
    <row r="11" spans="1:23" ht="21.75">
      <c r="A11" s="145" t="s">
        <v>122</v>
      </c>
      <c r="B11" s="146"/>
      <c r="C11" s="147">
        <v>550000</v>
      </c>
      <c r="D11" s="383"/>
      <c r="E11" s="147">
        <v>568488027397</v>
      </c>
      <c r="F11" s="126"/>
      <c r="G11" s="148">
        <f>I11-E11</f>
        <v>-568115031214</v>
      </c>
      <c r="H11" s="126"/>
      <c r="I11" s="126">
        <f>14606615871-14233619688</f>
        <v>372996183</v>
      </c>
      <c r="J11" s="149"/>
      <c r="K11" s="147">
        <v>550000</v>
      </c>
      <c r="L11" s="383"/>
      <c r="M11" s="147">
        <v>568488027397</v>
      </c>
      <c r="N11" s="126"/>
      <c r="O11" s="148">
        <f>Q11-M11</f>
        <v>-553881411526</v>
      </c>
      <c r="P11" s="150"/>
      <c r="Q11" s="126">
        <v>14606615871</v>
      </c>
      <c r="T11" s="189"/>
      <c r="U11" s="141"/>
      <c r="V11" s="189"/>
      <c r="W11" s="141"/>
    </row>
    <row r="12" spans="1:23" ht="23.25" thickBot="1">
      <c r="C12" s="384"/>
      <c r="D12" s="384"/>
      <c r="E12" s="385">
        <f>SUM(E7:E11)</f>
        <v>568488027397</v>
      </c>
      <c r="F12" s="384"/>
      <c r="G12" s="385">
        <f>SUM(G7:G11)</f>
        <v>-568115031214</v>
      </c>
      <c r="H12" s="384"/>
      <c r="I12" s="385">
        <f>SUM(I7:I11)</f>
        <v>372996183</v>
      </c>
      <c r="J12" s="384"/>
      <c r="K12" s="386"/>
      <c r="L12" s="384"/>
      <c r="M12" s="385">
        <f>SUM(M7:M11)</f>
        <v>1541713352684</v>
      </c>
      <c r="N12" s="384"/>
      <c r="O12" s="385">
        <f>SUM(O7:O11)</f>
        <v>-1511035370782</v>
      </c>
      <c r="P12" s="384"/>
      <c r="Q12" s="385">
        <f>SUM(Q7:Q11)</f>
        <v>30677981902</v>
      </c>
      <c r="T12" s="188"/>
      <c r="V12" s="188"/>
    </row>
    <row r="13" spans="1:23" ht="23.25" thickTop="1">
      <c r="E13" s="151"/>
      <c r="F13" s="8"/>
      <c r="G13" s="151"/>
      <c r="H13" s="8"/>
      <c r="I13" s="151"/>
      <c r="J13" s="8"/>
      <c r="K13" s="8"/>
      <c r="L13" s="8"/>
      <c r="M13" s="151"/>
      <c r="N13" s="8"/>
      <c r="O13" s="151"/>
      <c r="P13" s="8"/>
      <c r="Q13" s="151"/>
      <c r="V13" s="188"/>
    </row>
    <row r="14" spans="1:23" ht="10.5" customHeight="1">
      <c r="A14" s="7"/>
      <c r="B14" s="7"/>
      <c r="C14" s="7"/>
      <c r="D14" s="7"/>
      <c r="E14" s="127"/>
      <c r="F14" s="127"/>
      <c r="G14" s="127"/>
      <c r="H14" s="127"/>
      <c r="I14" s="27"/>
      <c r="J14" s="27"/>
      <c r="K14" s="27"/>
      <c r="L14" s="27"/>
      <c r="M14" s="27"/>
      <c r="N14" s="27"/>
      <c r="O14" s="27"/>
      <c r="P14" s="27"/>
      <c r="Q14" s="27"/>
    </row>
    <row r="15" spans="1:23" ht="21.75">
      <c r="A15" s="350" t="s">
        <v>44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2"/>
      <c r="V15" s="141"/>
    </row>
    <row r="16" spans="1:23" ht="6" customHeight="1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ht="18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24">
      <c r="I18" s="230"/>
      <c r="O18" s="156"/>
      <c r="P18" s="156"/>
      <c r="Q18" s="230"/>
    </row>
    <row r="19" spans="1:17" s="156" customFormat="1" ht="24">
      <c r="I19" s="230"/>
      <c r="Q19" s="230"/>
    </row>
    <row r="20" spans="1:17" s="157" customFormat="1" ht="24.75">
      <c r="I20" s="231"/>
      <c r="Q20" s="231"/>
    </row>
    <row r="21" spans="1:17" s="157" customFormat="1" ht="24.75"/>
    <row r="22" spans="1:17" s="156" customFormat="1" ht="24"/>
    <row r="23" spans="1:17" s="156" customFormat="1" ht="24"/>
    <row r="24" spans="1:17" s="156" customFormat="1" ht="24"/>
    <row r="25" spans="1:17" s="156" customFormat="1" ht="24"/>
    <row r="26" spans="1:17" s="156" customFormat="1" ht="24"/>
    <row r="27" spans="1:17" s="156" customFormat="1" ht="24"/>
    <row r="28" spans="1:17" s="156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5:Q15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2023-08-29T14:21:19Z</dcterms:modified>
</cp:coreProperties>
</file>