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fund\صندوق ندای ثابت کیان\گزارش ماهانه\1402\07\"/>
    </mc:Choice>
  </mc:AlternateContent>
  <xr:revisionPtr revIDLastSave="0" documentId="13_ncr:1_{EFF34DE3-8ABA-44E6-A196-55358C67735F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7" hidden="1">'سود اوراق بهادار و سپرده بانکی'!$A$6:$Q$99</definedName>
    <definedName name="_xlnm.Print_Area" localSheetId="1">' سهام'!$A$1:$W$12</definedName>
    <definedName name="_xlnm.Print_Area" localSheetId="2">اوراق!$A$1:$AG$14</definedName>
    <definedName name="_xlnm.Print_Area" localSheetId="3">'تعدیل اوراق'!$A$1:$M$11</definedName>
    <definedName name="_xlnm.Print_Area" localSheetId="12">'درآمد سپرده بانکی'!$A$1:$L$94</definedName>
    <definedName name="_xlnm.Print_Area" localSheetId="11">'درآمد سرمایه گذاری در اوراق بها'!$A$1:$Q$20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'!$A$1:$Q$13</definedName>
    <definedName name="_xlnm.Print_Area" localSheetId="8">'درآمد ناشی ازفروش'!$A$1:$Q$18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سپرده!$A$1:$S$43</definedName>
    <definedName name="_xlnm.Print_Area" localSheetId="7">'سود اوراق بهادار و سپرده بانکی'!$A$1:$Q$101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3" l="1"/>
  <c r="Q98" i="13" s="1"/>
  <c r="M80" i="13"/>
  <c r="M64" i="13"/>
  <c r="M27" i="13"/>
  <c r="Q27" i="13" s="1"/>
  <c r="G80" i="13"/>
  <c r="K80" i="13" s="1"/>
  <c r="O101" i="13"/>
  <c r="I101" i="13"/>
  <c r="G101" i="13"/>
  <c r="G64" i="13"/>
  <c r="G27" i="13"/>
  <c r="A3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9" i="13"/>
  <c r="Q7" i="13"/>
  <c r="I7" i="15"/>
  <c r="G15" i="15"/>
  <c r="I92" i="7"/>
  <c r="Q8" i="14"/>
  <c r="Q9" i="14"/>
  <c r="Q10" i="14"/>
  <c r="Q7" i="14"/>
  <c r="I10" i="14"/>
  <c r="I8" i="14"/>
  <c r="I9" i="14"/>
  <c r="I7" i="14"/>
  <c r="Q8" i="15"/>
  <c r="Q9" i="15"/>
  <c r="Q10" i="15"/>
  <c r="Q11" i="15"/>
  <c r="Q12" i="15"/>
  <c r="Q13" i="15"/>
  <c r="Q14" i="15"/>
  <c r="Q15" i="15"/>
  <c r="Q7" i="15"/>
  <c r="I8" i="15"/>
  <c r="I9" i="15"/>
  <c r="I10" i="15"/>
  <c r="I11" i="15"/>
  <c r="I12" i="15"/>
  <c r="I13" i="15"/>
  <c r="I14" i="15"/>
  <c r="I15" i="15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7" i="13"/>
  <c r="M101" i="13" l="1"/>
  <c r="Q101" i="13"/>
  <c r="K101" i="13"/>
  <c r="E7" i="11"/>
  <c r="K11" i="19" l="1"/>
  <c r="K10" i="19"/>
  <c r="K9" i="19"/>
  <c r="I9" i="19"/>
  <c r="E10" i="8"/>
  <c r="E10" i="11" s="1"/>
  <c r="I10" i="11" s="1"/>
  <c r="C10" i="8"/>
  <c r="M19" i="6"/>
  <c r="Q11" i="14"/>
  <c r="O11" i="14"/>
  <c r="M11" i="14"/>
  <c r="I11" i="14"/>
  <c r="G11" i="14"/>
  <c r="E11" i="14"/>
  <c r="Q16" i="15"/>
  <c r="O16" i="15"/>
  <c r="M16" i="15"/>
  <c r="I16" i="15"/>
  <c r="G16" i="15"/>
  <c r="E16" i="15"/>
  <c r="I14" i="7"/>
  <c r="I20" i="7"/>
  <c r="I7" i="1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9" i="2"/>
  <c r="Q43" i="2"/>
  <c r="O43" i="2"/>
  <c r="M43" i="2"/>
  <c r="K43" i="2"/>
  <c r="AG10" i="17"/>
  <c r="AG11" i="17"/>
  <c r="AG12" i="17"/>
  <c r="AG9" i="17"/>
  <c r="AE13" i="17"/>
  <c r="AC13" i="17"/>
  <c r="W13" i="17"/>
  <c r="T13" i="17"/>
  <c r="Q13" i="17"/>
  <c r="O13" i="1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" i="7"/>
  <c r="I10" i="7"/>
  <c r="I11" i="7"/>
  <c r="I12" i="7"/>
  <c r="I13" i="7"/>
  <c r="I15" i="7"/>
  <c r="I16" i="7"/>
  <c r="I17" i="7"/>
  <c r="I18" i="7"/>
  <c r="I19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8" i="7"/>
  <c r="O11" i="6"/>
  <c r="Q11" i="6" s="1"/>
  <c r="O12" i="6"/>
  <c r="O14" i="6"/>
  <c r="O15" i="6"/>
  <c r="O16" i="6"/>
  <c r="O17" i="6"/>
  <c r="O18" i="6"/>
  <c r="O10" i="6"/>
  <c r="G11" i="6"/>
  <c r="I11" i="6" s="1"/>
  <c r="G12" i="6"/>
  <c r="G14" i="6"/>
  <c r="G15" i="6"/>
  <c r="G16" i="6"/>
  <c r="G17" i="6"/>
  <c r="G18" i="6"/>
  <c r="G10" i="6"/>
  <c r="E12" i="6"/>
  <c r="E13" i="6"/>
  <c r="E15" i="6"/>
  <c r="E16" i="6"/>
  <c r="K12" i="6"/>
  <c r="K13" i="6"/>
  <c r="Q13" i="6" s="1"/>
  <c r="K14" i="6"/>
  <c r="K15" i="6"/>
  <c r="K16" i="6"/>
  <c r="K17" i="6"/>
  <c r="K18" i="6"/>
  <c r="K10" i="6"/>
  <c r="C18" i="6"/>
  <c r="C12" i="6"/>
  <c r="C13" i="6"/>
  <c r="I13" i="6" s="1"/>
  <c r="C14" i="6"/>
  <c r="C15" i="6"/>
  <c r="C16" i="6"/>
  <c r="C17" i="6"/>
  <c r="C10" i="6"/>
  <c r="I10" i="6" s="1"/>
  <c r="I17" i="6" l="1"/>
  <c r="Q10" i="6"/>
  <c r="Q18" i="6"/>
  <c r="I15" i="6"/>
  <c r="Q12" i="6"/>
  <c r="I16" i="6"/>
  <c r="Q17" i="6"/>
  <c r="I14" i="6"/>
  <c r="Q16" i="6"/>
  <c r="I12" i="6"/>
  <c r="Q15" i="6"/>
  <c r="I18" i="6"/>
  <c r="Q14" i="6"/>
  <c r="E19" i="6"/>
  <c r="O19" i="6"/>
  <c r="G19" i="6"/>
  <c r="I93" i="7"/>
  <c r="C19" i="6"/>
  <c r="K19" i="6"/>
  <c r="E93" i="7"/>
  <c r="AG13" i="17"/>
  <c r="G12" i="7" l="1"/>
  <c r="K73" i="7"/>
  <c r="I19" i="6"/>
  <c r="Q19" i="6"/>
  <c r="E8" i="11" s="1"/>
  <c r="I8" i="11" s="1"/>
  <c r="G35" i="7"/>
  <c r="K71" i="7"/>
  <c r="K69" i="7"/>
  <c r="K52" i="7"/>
  <c r="K32" i="7"/>
  <c r="K42" i="7"/>
  <c r="K8" i="7"/>
  <c r="K56" i="7"/>
  <c r="K72" i="7"/>
  <c r="K15" i="7"/>
  <c r="K47" i="7"/>
  <c r="K63" i="7"/>
  <c r="K39" i="7"/>
  <c r="K76" i="7"/>
  <c r="K62" i="7"/>
  <c r="K10" i="7"/>
  <c r="K82" i="7"/>
  <c r="K78" i="7"/>
  <c r="K77" i="7"/>
  <c r="K84" i="7"/>
  <c r="K68" i="7"/>
  <c r="K16" i="7"/>
  <c r="K88" i="7"/>
  <c r="K11" i="7"/>
  <c r="K83" i="7"/>
  <c r="K85" i="7"/>
  <c r="K54" i="7"/>
  <c r="K20" i="7"/>
  <c r="K92" i="7"/>
  <c r="K40" i="7"/>
  <c r="K30" i="7"/>
  <c r="K35" i="7"/>
  <c r="K91" i="7"/>
  <c r="K25" i="7"/>
  <c r="K26" i="7"/>
  <c r="K9" i="7"/>
  <c r="K46" i="7"/>
  <c r="K36" i="7"/>
  <c r="K41" i="7"/>
  <c r="K13" i="7"/>
  <c r="K67" i="7"/>
  <c r="K31" i="7"/>
  <c r="K38" i="7"/>
  <c r="K74" i="7"/>
  <c r="K22" i="7"/>
  <c r="K12" i="7"/>
  <c r="K48" i="7"/>
  <c r="K17" i="7"/>
  <c r="K89" i="7"/>
  <c r="K90" i="7"/>
  <c r="K45" i="7"/>
  <c r="K75" i="7"/>
  <c r="K43" i="7"/>
  <c r="K44" i="7"/>
  <c r="K80" i="7"/>
  <c r="K27" i="7"/>
  <c r="K28" i="7"/>
  <c r="K64" i="7"/>
  <c r="K18" i="7"/>
  <c r="K60" i="7"/>
  <c r="K23" i="7"/>
  <c r="K59" i="7"/>
  <c r="K19" i="7"/>
  <c r="K51" i="7"/>
  <c r="K81" i="7"/>
  <c r="K49" i="7"/>
  <c r="K21" i="7"/>
  <c r="K58" i="7"/>
  <c r="K53" i="7"/>
  <c r="K50" i="7"/>
  <c r="K86" i="7"/>
  <c r="K33" i="7"/>
  <c r="K34" i="7"/>
  <c r="K70" i="7"/>
  <c r="K24" i="7"/>
  <c r="K66" i="7"/>
  <c r="K29" i="7"/>
  <c r="K65" i="7"/>
  <c r="K79" i="7"/>
  <c r="K57" i="7"/>
  <c r="K87" i="7"/>
  <c r="K61" i="7"/>
  <c r="G37" i="7"/>
  <c r="K37" i="7"/>
  <c r="G73" i="7"/>
  <c r="K14" i="7"/>
  <c r="E9" i="11"/>
  <c r="I9" i="11" s="1"/>
  <c r="G41" i="7"/>
  <c r="G84" i="7"/>
  <c r="K55" i="7"/>
  <c r="G78" i="7"/>
  <c r="G40" i="7"/>
  <c r="G43" i="7"/>
  <c r="G92" i="7"/>
  <c r="G10" i="7"/>
  <c r="G9" i="7"/>
  <c r="G54" i="7"/>
  <c r="G85" i="7"/>
  <c r="G50" i="7"/>
  <c r="G58" i="7"/>
  <c r="G19" i="7"/>
  <c r="G68" i="7"/>
  <c r="G33" i="7"/>
  <c r="G76" i="7"/>
  <c r="G61" i="7"/>
  <c r="G64" i="7"/>
  <c r="G75" i="7"/>
  <c r="G26" i="7"/>
  <c r="G86" i="7"/>
  <c r="G45" i="7"/>
  <c r="G16" i="7"/>
  <c r="G88" i="7"/>
  <c r="G65" i="7"/>
  <c r="G46" i="7"/>
  <c r="G13" i="7"/>
  <c r="G69" i="7"/>
  <c r="G48" i="7"/>
  <c r="G62" i="7"/>
  <c r="G81" i="7"/>
  <c r="G29" i="7"/>
  <c r="G49" i="7"/>
  <c r="G56" i="7"/>
  <c r="G17" i="7"/>
  <c r="G15" i="7"/>
  <c r="G87" i="7"/>
  <c r="G47" i="7"/>
  <c r="G55" i="7"/>
  <c r="G20" i="7"/>
  <c r="G63" i="7"/>
  <c r="G14" i="7"/>
  <c r="G57" i="7"/>
  <c r="G24" i="7"/>
  <c r="G80" i="7"/>
  <c r="G8" i="7"/>
  <c r="G59" i="7"/>
  <c r="G25" i="7"/>
  <c r="G27" i="7"/>
  <c r="G70" i="7"/>
  <c r="G21" i="7"/>
  <c r="G32" i="7"/>
  <c r="G31" i="7"/>
  <c r="G67" i="7"/>
  <c r="G34" i="7"/>
  <c r="G77" i="7"/>
  <c r="G28" i="7"/>
  <c r="G71" i="7"/>
  <c r="G39" i="7"/>
  <c r="G82" i="7"/>
  <c r="G38" i="7"/>
  <c r="G30" i="7"/>
  <c r="G51" i="7"/>
  <c r="G36" i="7"/>
  <c r="G22" i="7"/>
  <c r="G11" i="7"/>
  <c r="G83" i="7"/>
  <c r="G89" i="7"/>
  <c r="G44" i="7"/>
  <c r="G72" i="7"/>
  <c r="G23" i="7"/>
  <c r="G18" i="7"/>
  <c r="G66" i="7"/>
  <c r="G79" i="7"/>
  <c r="G42" i="7"/>
  <c r="G53" i="7"/>
  <c r="G52" i="7"/>
  <c r="G91" i="7"/>
  <c r="G60" i="7"/>
  <c r="G74" i="7"/>
  <c r="G90" i="7"/>
  <c r="F101" i="13"/>
  <c r="H101" i="13"/>
  <c r="J101" i="13"/>
  <c r="N101" i="13"/>
  <c r="P101" i="13"/>
  <c r="I11" i="11" l="1"/>
  <c r="K93" i="7"/>
  <c r="E11" i="11"/>
  <c r="G8" i="11" s="1"/>
  <c r="G93" i="7"/>
  <c r="I11" i="19"/>
  <c r="G10" i="11" l="1"/>
  <c r="G9" i="11"/>
  <c r="G7" i="11"/>
  <c r="G11" i="11" l="1"/>
  <c r="I10" i="19" l="1"/>
  <c r="L50" i="13"/>
  <c r="L101" i="13" s="1"/>
  <c r="S43" i="2" l="1"/>
  <c r="C12" i="5" l="1"/>
  <c r="I11" i="5"/>
  <c r="I12" i="5" s="1"/>
  <c r="S11" i="5"/>
  <c r="S12" i="5" s="1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19" i="6" l="1"/>
  <c r="F19" i="6"/>
  <c r="H19" i="6"/>
  <c r="J19" i="6"/>
  <c r="L19" i="6"/>
  <c r="N19" i="6"/>
  <c r="P19" i="6"/>
  <c r="A3" i="14" l="1"/>
  <c r="A3" i="8" l="1"/>
  <c r="A3" i="7"/>
  <c r="A3" i="6"/>
  <c r="A3" i="5"/>
  <c r="A3" i="15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<sst xmlns="http://schemas.openxmlformats.org/spreadsheetml/2006/main" count="797" uniqueCount="356">
  <si>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</si>
  <si>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</si>
  <si>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</si>
  <si>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</si>
  <si>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</si>
  <si>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</si>
  <si>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</si>
  <si>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</si>
  <si>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</si>
  <si>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</si>
  <si>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</si>
  <si>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</si>
  <si>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</si>
  <si>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</si>
  <si>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</si>
  <si>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</si>
  <si>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</si>
  <si>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</si>
  <si>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</si>
  <si>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</si>
  <si>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</si>
  <si>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</si>
  <si>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</si>
  <si>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</si>
  <si>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</si>
  <si>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</si>
  <si>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</si>
  <si>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</si>
  <si>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</si>
  <si>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</si>
  <si>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</si>
  <si>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</si>
  <si>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</si>
  <si>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</si>
  <si>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</si>
  <si>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</si>
  <si>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</si>
  <si>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</si>
  <si>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</si>
  <si>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</si>
  <si>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</si>
  <si>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</si>
  <si>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</si>
  <si>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</si>
  <si>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</si>
  <si>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</si>
  <si>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</si>
  <si>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</si>
  <si>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</si>
  <si>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</si>
  <si>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</si>
  <si>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</si>
  <si>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</si>
  <si>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</si>
  <si>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</si>
  <si>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</si>
  <si>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</si>
  <si>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</si>
  <si>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</si>
  <si>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</si>
  <si>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</si>
  <si>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</si>
  <si>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</si>
  <si>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</si>
  <si>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</si>
  <si>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</si>
  <si>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</si>
  <si>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</si>
  <si>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</si>
  <si>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</si>
  <si>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</si>
  <si>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</si>
  <si>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</si>
  <si>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</si>
  <si>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</si>
  <si>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</si>
  <si>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</si>
  <si>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</si>
  <si>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</si>
  <si>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</si>
  <si>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</si>
  <si>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</si>
  <si>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</si>
  <si>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</si>
  <si>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</si>
  <si>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</si>
  <si>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</si>
  <si>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</si>
  <si>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</si>
  <si>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</si>
  <si>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</si>
  <si>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</si>
  <si>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</si>
  <si>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</si>
  <si>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209-8100-15227268-1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</si>
  <si>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</si>
  <si>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</si>
  <si>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</si>
  <si>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</si>
  <si>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</si>
  <si>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</si>
  <si>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</si>
  <si>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</si>
  <si>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</si>
  <si>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</si>
  <si>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</si>
  <si>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</si>
  <si>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</si>
  <si>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</si>
  <si>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</si>
  <si>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</si>
  <si>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اجاره تابان فردا سپهر14050803 (تابان08)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</si>
  <si>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</si>
  <si>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</si>
  <si>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</si>
  <si>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</si>
  <si>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</si>
  <si>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</si>
  <si>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</si>
  <si>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</si>
  <si>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</si>
  <si>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</si>
  <si>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</si>
  <si>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</si>
  <si>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</si>
  <si>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</si>
  <si>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</si>
  <si>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</si>
  <si>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</si>
  <si>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</si>
  <si>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</si>
  <si>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</si>
  <si>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</si>
  <si>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</si>
  <si>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</si>
  <si>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</si>
  <si>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</si>
  <si>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</si>
  <si>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</si>
  <si>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</si>
  <si>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</si>
  <si>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</si>
  <si>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</si>
  <si>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</si>
  <si>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</si>
  <si>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</si>
  <si>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</si>
  <si>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</si>
  <si>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</si>
  <si>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</si>
  <si>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مرابحه عام دولت120-ش.خ040417 (اراد120)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</si>
  <si>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</si>
  <si>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</si>
  <si>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</si>
  <si>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</si>
  <si>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</si>
  <si>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</si>
  <si>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</si>
  <si>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</si>
  <si>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</si>
  <si>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</si>
  <si>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</si>
  <si>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209-303-15227268-2</t>
  </si>
  <si>
    <t>209-9012-15227268-23</t>
  </si>
  <si>
    <t>209-9012-15227268-24</t>
  </si>
  <si>
    <t>209-9012-15227268-25</t>
  </si>
  <si>
    <t>209-9012-15227268-26</t>
  </si>
  <si>
    <t>209-9012-15227268-27</t>
  </si>
  <si>
    <t>0217918818004</t>
  </si>
  <si>
    <t>پاسارگاد 209.307.15227268.1</t>
  </si>
  <si>
    <t>پاسارگاد 209.307.15227268.2</t>
  </si>
  <si>
    <t>پاسارگاد 209.307.15227268.3</t>
  </si>
  <si>
    <t>124-283-6867480-20</t>
  </si>
  <si>
    <t>371-4-5277300-1</t>
  </si>
  <si>
    <t>جاری</t>
  </si>
  <si>
    <t>پاسارگاد 209.307.15227268.4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</si>
  <si>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</si>
  <si>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</si>
  <si>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</si>
  <si>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</si>
  <si>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</si>
  <si>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</si>
  <si>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</si>
  <si>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</si>
  <si>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کوتاه مدت-4110001907768</t>
  </si>
  <si>
    <t>پاسارگاد 209.307.15227268.5</t>
  </si>
  <si>
    <t>پاسارگاد 209.307.15227268.7</t>
  </si>
  <si>
    <t>مرابحه عام دولت4-ش.خ 0206 (اراد49)</t>
  </si>
  <si>
    <t>1402/06/12</t>
  </si>
  <si>
    <t>پاسارگاد 209.307.15227268.8</t>
  </si>
  <si>
    <t>پاسارگاد 209.307.15227268.9</t>
  </si>
  <si>
    <t>مسکن 5600931333993</t>
  </si>
  <si>
    <t>مسکن 5600931333969</t>
  </si>
  <si>
    <t>124-283-6867480-26</t>
  </si>
  <si>
    <t>124-283-6867480-27</t>
  </si>
  <si>
    <t>اقتصاد نوین 124.283.6867480.26</t>
  </si>
  <si>
    <t>اقتصاد نوین 124.283.6867480.27</t>
  </si>
  <si>
    <t>5600931333928</t>
  </si>
  <si>
    <t>5600931333969</t>
  </si>
  <si>
    <t>5600931333993</t>
  </si>
  <si>
    <t>310058720239</t>
  </si>
  <si>
    <t>4110001907768</t>
  </si>
  <si>
    <t>پاسارگاد 209.307.15227268.10</t>
  </si>
  <si>
    <t>پاسارگاد 209.306.15227268.1</t>
  </si>
  <si>
    <t>209-307-15227268-4</t>
  </si>
  <si>
    <t>209-307-15227268-5</t>
  </si>
  <si>
    <t>209-307-15227268-8</t>
  </si>
  <si>
    <t>209-307-15227268-9</t>
  </si>
  <si>
    <t>209-307-15227268-10</t>
  </si>
  <si>
    <t>209-306-15227268-1</t>
  </si>
  <si>
    <t xml:space="preserve">پاسارگاد کوتاه مدت-2098100152272681	</t>
  </si>
  <si>
    <t>اقتصاد نوین 124.283.6867480.28</t>
  </si>
  <si>
    <t>اقتصاد نوین 124.283.6867480.29</t>
  </si>
  <si>
    <t>اقتصاد نوین 124.283.6867480.30</t>
  </si>
  <si>
    <t>124-283-6867480-29</t>
  </si>
  <si>
    <t>124-283-6867480-30</t>
  </si>
  <si>
    <t xml:space="preserve">اقتصاد نوین کوتاه مدت-12485068674801	</t>
  </si>
  <si>
    <t>مسکن 5600931334017</t>
  </si>
  <si>
    <t>مسکن 5600929334318</t>
  </si>
  <si>
    <t>مسکن 5600931334025</t>
  </si>
  <si>
    <t>مسکن 5600931334041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</si>
  <si>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</si>
  <si>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</si>
  <si>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</si>
  <si>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</si>
  <si>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اقتصادنوین 124.283.6867480.4</t>
  </si>
  <si>
    <t>اقتصادنوین 124.283.6867480.5</t>
  </si>
  <si>
    <t>اقتصادنوین 124.283.6867480.6</t>
  </si>
  <si>
    <t>اقتصادنوین 124.283.6867480.7</t>
  </si>
  <si>
    <t>124-283-6867480-3</t>
  </si>
  <si>
    <t>124-283-6867480-4</t>
  </si>
  <si>
    <t>124-283-6867480-5</t>
  </si>
  <si>
    <t>124-283-6867480-6</t>
  </si>
  <si>
    <t>124-283-6867480-7</t>
  </si>
  <si>
    <t>مرابحه عام دولت69-ش.خ0310 (اراد69)</t>
  </si>
  <si>
    <t>مرابحه الکترومادیرا-کیان060626 (الکترومادیران062)</t>
  </si>
  <si>
    <t>1399/10/21</t>
  </si>
  <si>
    <t>1402/06/26</t>
  </si>
  <si>
    <t>1403/10/21</t>
  </si>
  <si>
    <t>1406/06/26</t>
  </si>
  <si>
    <t>اجاره غدیر ایرانیان 14050114</t>
  </si>
  <si>
    <t>مرابحه عام دولت69-ش.خ0310</t>
  </si>
  <si>
    <t>اقتصاد نوین 124.283.6867480.20</t>
  </si>
  <si>
    <t>اقتصاد نوین 12428368674803</t>
  </si>
  <si>
    <t>اقتصادنوین124.283.6867480.19</t>
  </si>
  <si>
    <t>اقتصاد نوین 124.283.6867480.22</t>
  </si>
  <si>
    <t>اقتصاد نوین 12428368674802</t>
  </si>
  <si>
    <t>پاسارگاد 209.9012.15227268.27</t>
  </si>
  <si>
    <t>اقتصاد نوین 12428368674801</t>
  </si>
  <si>
    <t>سینا جاری-371452773001</t>
  </si>
  <si>
    <t>اقتصاد نوین 124.283.6867480.23</t>
  </si>
  <si>
    <t>مسکن 5600931334082</t>
  </si>
  <si>
    <t>رفاه363648562</t>
  </si>
  <si>
    <t>رفاه کوتاه مدت 359490219</t>
  </si>
  <si>
    <t>مسکن 5600931334074</t>
  </si>
  <si>
    <t>اقتصاد نوین 32-6867480-283-124</t>
  </si>
  <si>
    <t>پاسارگاد 209.307.15227268.12</t>
  </si>
  <si>
    <t>پاسارگاد 209.307.15227268.11</t>
  </si>
  <si>
    <t>اقتصاد نوین- 31-6867480-283-124</t>
  </si>
  <si>
    <t>1005/10/810/707074272</t>
  </si>
  <si>
    <t>124-283-6867480-31</t>
  </si>
  <si>
    <t>124.283.6867480.28</t>
  </si>
  <si>
    <t>12428368674801</t>
  </si>
  <si>
    <t>12428368674802</t>
  </si>
  <si>
    <t>124-283-6867480-32</t>
  </si>
  <si>
    <t>124.283.6867480.19</t>
  </si>
  <si>
    <t>209-307-15227268-1</t>
  </si>
  <si>
    <t>209-307-15227268-11</t>
  </si>
  <si>
    <t>209-307-15227268-12</t>
  </si>
  <si>
    <t>209-307-15227268-2</t>
  </si>
  <si>
    <t>209-307-15227268-3</t>
  </si>
  <si>
    <t>209.307.15227268.7</t>
  </si>
  <si>
    <t>209-420-15227268-1</t>
  </si>
  <si>
    <t>209-420-15227268-2</t>
  </si>
  <si>
    <t>209.420.15227268.5</t>
  </si>
  <si>
    <t>209.303.15227268.1</t>
  </si>
  <si>
    <t>209.420.15227268.3</t>
  </si>
  <si>
    <t>209.420.15227268.4</t>
  </si>
  <si>
    <t>359490219</t>
  </si>
  <si>
    <t>363648562</t>
  </si>
  <si>
    <t>5600929334318</t>
  </si>
  <si>
    <t>5600931334017</t>
  </si>
  <si>
    <t>5600931334025</t>
  </si>
  <si>
    <t>5600931334041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</si>
  <si>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</si>
  <si>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</si>
  <si>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</si>
  <si>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</si>
  <si>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</si>
  <si>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منتهی به 1402/07/30</t>
  </si>
  <si>
    <t>برای ماه منتهی به 1402/07/30</t>
  </si>
  <si>
    <t>1402/07/30</t>
  </si>
  <si>
    <t>1000000.0000</t>
  </si>
  <si>
    <t>18.00</t>
  </si>
  <si>
    <t>18.50</t>
  </si>
  <si>
    <t>1,070,038</t>
  </si>
  <si>
    <t>1,039,983</t>
  </si>
  <si>
    <t>23.00</t>
  </si>
  <si>
    <t>صادرات- 0406877164009</t>
  </si>
  <si>
    <t>مسکن 5600929334672</t>
  </si>
  <si>
    <t>اقتصادنوین - ۱۲۴.۲۸۳.۶۸۶۷۴۸۰.۳۶</t>
  </si>
  <si>
    <t>اقتصاد نوین34-6867480-283-124</t>
  </si>
  <si>
    <t>مسکن 5600929334698</t>
  </si>
  <si>
    <t>اقتصاد نوین - 124283686748037</t>
  </si>
  <si>
    <t>اقتصاد نوین33-6867480-283-124</t>
  </si>
  <si>
    <t>اقتصاد نوین- 124.283.6867480.35</t>
  </si>
  <si>
    <t>صادرات 0406881126006</t>
  </si>
  <si>
    <t>0406877164009</t>
  </si>
  <si>
    <t>5600929334672</t>
  </si>
  <si>
    <t>124283686748036</t>
  </si>
  <si>
    <t>124-283-6867480-34</t>
  </si>
  <si>
    <t>5600929334698</t>
  </si>
  <si>
    <t>124283686748037</t>
  </si>
  <si>
    <t>124-283-6867480-33</t>
  </si>
  <si>
    <t>124.283.6867480.35</t>
  </si>
  <si>
    <t>0406881126006</t>
  </si>
  <si>
    <t>17.00</t>
  </si>
  <si>
    <t>16.00</t>
  </si>
  <si>
    <t>طی مهر ماه</t>
  </si>
  <si>
    <t>از ابتدای سال مالی تا پایان مهر ماه</t>
  </si>
  <si>
    <t>از ابتدای سال مالی تا پایان مهر  ماه</t>
  </si>
  <si>
    <t>از ابتدای سال مالی تا مهر ماه</t>
  </si>
  <si>
    <t>1403/05/03</t>
  </si>
  <si>
    <t>1402/10/14</t>
  </si>
  <si>
    <t>1402/07/22</t>
  </si>
  <si>
    <t>1402/04/27</t>
  </si>
  <si>
    <t>1402/05/17</t>
  </si>
  <si>
    <t>1402/05/18</t>
  </si>
  <si>
    <t>1402/07/14</t>
  </si>
  <si>
    <t>1402/05/19</t>
  </si>
  <si>
    <t>1402/03/29</t>
  </si>
  <si>
    <t>1402/06/29</t>
  </si>
  <si>
    <t>1402/07/04</t>
  </si>
  <si>
    <t>1402/07/12</t>
  </si>
  <si>
    <t>1402/04/06</t>
  </si>
  <si>
    <t>1402/02/20</t>
  </si>
  <si>
    <t>1402/07/08</t>
  </si>
  <si>
    <t>1402/07/10</t>
  </si>
  <si>
    <t>1401/12/10</t>
  </si>
  <si>
    <t>1401/12/22</t>
  </si>
  <si>
    <t>1402/05/07</t>
  </si>
  <si>
    <t>1402/01/19</t>
  </si>
  <si>
    <t>1401/12/28</t>
  </si>
  <si>
    <t>1401/11/02</t>
  </si>
  <si>
    <t>1401/10/25</t>
  </si>
  <si>
    <t>1402/07/29</t>
  </si>
  <si>
    <t>1402/07/05</t>
  </si>
  <si>
    <t>1402/07/27</t>
  </si>
  <si>
    <t>1402/09/02</t>
  </si>
  <si>
    <t>1402/12/26</t>
  </si>
  <si>
    <t>1402/02/17</t>
  </si>
  <si>
    <t>1402/10/21</t>
  </si>
  <si>
    <t>1402/06/31</t>
  </si>
  <si>
    <t>1402/07/24</t>
  </si>
  <si>
    <t>مرابحه عام دولت69/ش.خ0310 (اراد69)</t>
  </si>
  <si>
    <t xml:space="preserve">رفاه کوتاه مدت-359490219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</si>
</sst>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_(* #,##0.0_);_(* \(#,##0.0\);_(* &quot;-&quot;??_);_(@_)"/>
    <numFmt numFmtId="170" formatCode="0.0%"/>
    <numFmt numFmtId="171" formatCode="_(* #,##0.00000000_);_(* \(#,##0.00000000\);_(* &quot;-&quot;??_);_(@_)"/>
  </numFmts>
  <fonts count="6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  <font>
      <b/>
      <sz val="9"/>
      <color rgb="FF2E2E2E"/>
      <name val="IranSansFaNum"/>
    </font>
    <font>
      <b/>
      <sz val="9"/>
      <color rgb="FF00A651"/>
      <name val="IranSansFaNum"/>
    </font>
    <font>
      <b/>
      <sz val="18"/>
      <color rgb="FF00A651"/>
      <name val="IranSansFaNum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7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9" fontId="10" fillId="0" borderId="0" xfId="2" applyFont="1" applyFill="1" applyAlignment="1">
      <alignment horizontal="center" vertical="center"/>
    </xf>
    <xf numFmtId="164" fontId="56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/>
    <xf numFmtId="164" fontId="12" fillId="0" borderId="0" xfId="1" applyNumberFormat="1" applyFont="1" applyFill="1" applyBorder="1" applyAlignment="1">
      <alignment vertical="center"/>
    </xf>
    <xf numFmtId="169" fontId="10" fillId="0" borderId="0" xfId="1" applyNumberFormat="1" applyFont="1" applyFill="1" applyAlignment="1">
      <alignment vertical="center"/>
    </xf>
    <xf numFmtId="170" fontId="10" fillId="0" borderId="0" xfId="2" applyNumberFormat="1" applyFont="1" applyFill="1" applyAlignment="1">
      <alignment horizontal="center" vertical="center"/>
    </xf>
    <xf numFmtId="164" fontId="22" fillId="0" borderId="0" xfId="1" applyNumberFormat="1" applyFont="1" applyFill="1" applyAlignment="1">
      <alignment vertical="center"/>
    </xf>
    <xf numFmtId="164" fontId="16" fillId="0" borderId="0" xfId="1" applyNumberFormat="1" applyFont="1" applyFill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vertical="center"/>
    </xf>
    <xf numFmtId="164" fontId="61" fillId="0" borderId="0" xfId="1" applyNumberFormat="1" applyFont="1" applyFill="1" applyAlignment="1">
      <alignment vertical="center"/>
    </xf>
    <xf numFmtId="164" fontId="38" fillId="0" borderId="0" xfId="1" applyNumberFormat="1" applyFont="1" applyFill="1" applyAlignment="1">
      <alignment vertical="center"/>
    </xf>
    <xf numFmtId="164" fontId="42" fillId="0" borderId="0" xfId="1" applyNumberFormat="1" applyFont="1" applyFill="1"/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1" fontId="62" fillId="0" borderId="0" xfId="1" applyNumberFormat="1" applyFont="1" applyFill="1" applyAlignment="1">
      <alignment vertical="center"/>
    </xf>
    <xf numFmtId="10" fontId="20" fillId="0" borderId="0" xfId="1" applyNumberFormat="1" applyFont="1" applyFill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2" fontId="10" fillId="0" borderId="0" xfId="2" applyNumberFormat="1" applyFont="1" applyFill="1" applyAlignment="1">
      <alignment horizontal="center" vertical="center"/>
    </xf>
    <xf numFmtId="164" fontId="20" fillId="0" borderId="2" xfId="1" applyNumberFormat="1" applyFont="1" applyFill="1" applyBorder="1" applyAlignment="1">
      <alignment horizontal="center" vertical="center" readingOrder="2"/>
    </xf>
    <xf numFmtId="164" fontId="20" fillId="0" borderId="0" xfId="1" applyNumberFormat="1" applyFont="1" applyFill="1" applyBorder="1"/>
    <xf numFmtId="164" fontId="18" fillId="0" borderId="8" xfId="1" applyNumberFormat="1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horizontal="right" vertical="center" indent="1"/>
    </xf>
    <xf numFmtId="3" fontId="64" fillId="0" borderId="0" xfId="0" applyNumberFormat="1" applyFont="1" applyFill="1"/>
    <xf numFmtId="164" fontId="22" fillId="0" borderId="8" xfId="1" applyNumberFormat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70" fontId="8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2" fillId="0" borderId="0" xfId="0" applyNumberFormat="1" applyFont="1" applyFill="1" applyAlignment="1">
      <alignment horizontal="center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63" fillId="0" borderId="0" xfId="0" applyNumberFormat="1" applyFont="1" applyFill="1"/>
    <xf numFmtId="0" fontId="9" fillId="0" borderId="0" xfId="0" applyFont="1" applyFill="1"/>
    <xf numFmtId="0" fontId="45" fillId="0" borderId="0" xfId="0" applyFont="1" applyFill="1"/>
    <xf numFmtId="37" fontId="44" fillId="0" borderId="0" xfId="0" applyNumberFormat="1" applyFont="1" applyFill="1" applyAlignment="1">
      <alignment horizontal="right" vertical="center"/>
    </xf>
    <xf numFmtId="37" fontId="44" fillId="0" borderId="16" xfId="0" applyNumberFormat="1" applyFont="1" applyFill="1" applyBorder="1" applyAlignment="1">
      <alignment horizontal="center" vertical="center"/>
    </xf>
    <xf numFmtId="0" fontId="45" fillId="0" borderId="3" xfId="0" applyFont="1" applyFill="1" applyBorder="1"/>
    <xf numFmtId="37" fontId="44" fillId="0" borderId="3" xfId="0" applyNumberFormat="1" applyFont="1" applyFill="1" applyBorder="1" applyAlignment="1">
      <alignment horizontal="center" vertical="center" wrapText="1"/>
    </xf>
    <xf numFmtId="37" fontId="44" fillId="0" borderId="15" xfId="0" applyNumberFormat="1" applyFont="1" applyFill="1" applyBorder="1" applyAlignment="1">
      <alignment horizontal="center" vertical="center" wrapText="1"/>
    </xf>
    <xf numFmtId="37" fontId="44" fillId="0" borderId="17" xfId="0" applyNumberFormat="1" applyFont="1" applyFill="1" applyBorder="1" applyAlignment="1">
      <alignment horizontal="center" vertical="center"/>
    </xf>
    <xf numFmtId="0" fontId="0" fillId="0" borderId="0" xfId="0" applyFill="1"/>
    <xf numFmtId="37" fontId="46" fillId="0" borderId="18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/>
    </xf>
    <xf numFmtId="164" fontId="46" fillId="0" borderId="9" xfId="0" applyNumberFormat="1" applyFont="1" applyFill="1" applyBorder="1" applyAlignment="1">
      <alignment horizontal="left" vertical="center" wrapText="1" shrinkToFit="1"/>
    </xf>
    <xf numFmtId="164" fontId="46" fillId="0" borderId="9" xfId="0" applyNumberFormat="1" applyFont="1" applyFill="1" applyBorder="1" applyAlignment="1">
      <alignment horizontal="right" vertical="center" wrapText="1" shrinkToFit="1"/>
    </xf>
    <xf numFmtId="168" fontId="46" fillId="0" borderId="0" xfId="0" applyNumberFormat="1" applyFont="1" applyFill="1" applyAlignment="1">
      <alignment horizontal="center" vertical="center" wrapText="1" shrinkToFit="1"/>
    </xf>
    <xf numFmtId="0" fontId="48" fillId="0" borderId="0" xfId="0" applyFont="1" applyFill="1"/>
    <xf numFmtId="164" fontId="46" fillId="0" borderId="19" xfId="0" applyNumberFormat="1" applyFont="1" applyFill="1" applyBorder="1" applyAlignment="1">
      <alignment horizontal="right" vertical="center" wrapText="1" shrinkToFit="1"/>
    </xf>
    <xf numFmtId="164" fontId="45" fillId="0" borderId="0" xfId="0" applyNumberFormat="1" applyFont="1" applyFill="1" applyAlignment="1">
      <alignment vertical="center"/>
    </xf>
    <xf numFmtId="37" fontId="46" fillId="0" borderId="20" xfId="0" applyNumberFormat="1" applyFont="1" applyFill="1" applyBorder="1" applyAlignment="1">
      <alignment horizontal="right" vertical="center" wrapText="1"/>
    </xf>
    <xf numFmtId="164" fontId="46" fillId="0" borderId="0" xfId="0" applyNumberFormat="1" applyFont="1" applyFill="1" applyAlignment="1">
      <alignment horizontal="left" vertical="center" wrapText="1" shrinkToFit="1"/>
    </xf>
    <xf numFmtId="164" fontId="46" fillId="0" borderId="0" xfId="0" applyNumberFormat="1" applyFont="1" applyFill="1" applyAlignment="1">
      <alignment horizontal="right" vertical="center" wrapText="1" shrinkToFit="1"/>
    </xf>
    <xf numFmtId="164" fontId="46" fillId="0" borderId="21" xfId="0" applyNumberFormat="1" applyFont="1" applyFill="1" applyBorder="1" applyAlignment="1">
      <alignment horizontal="right" vertical="center" wrapText="1" shrinkToFit="1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3" fontId="43" fillId="0" borderId="0" xfId="0" applyNumberFormat="1" applyFont="1" applyFill="1"/>
    <xf numFmtId="0" fontId="16" fillId="0" borderId="0" xfId="0" applyFont="1" applyFill="1"/>
    <xf numFmtId="0" fontId="20" fillId="0" borderId="0" xfId="0" applyFont="1" applyFill="1"/>
    <xf numFmtId="0" fontId="20" fillId="0" borderId="1" xfId="0" applyFont="1" applyFill="1" applyBorder="1"/>
    <xf numFmtId="10" fontId="20" fillId="0" borderId="1" xfId="0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vertical="center" wrapText="1"/>
    </xf>
    <xf numFmtId="0" fontId="60" fillId="0" borderId="0" xfId="0" applyFont="1" applyFill="1"/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/>
    <xf numFmtId="1" fontId="13" fillId="0" borderId="0" xfId="0" applyNumberFormat="1" applyFont="1" applyFill="1" applyAlignment="1">
      <alignment horizontal="center" vertical="center"/>
    </xf>
    <xf numFmtId="3" fontId="20" fillId="0" borderId="0" xfId="0" applyNumberFormat="1" applyFont="1" applyFill="1"/>
    <xf numFmtId="10" fontId="20" fillId="0" borderId="0" xfId="0" applyNumberFormat="1" applyFont="1" applyFill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0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0" fontId="37" fillId="0" borderId="0" xfId="0" applyFont="1" applyFill="1" applyAlignment="1">
      <alignment horizontal="right" vertical="center" readingOrder="2"/>
    </xf>
    <xf numFmtId="38" fontId="14" fillId="0" borderId="0" xfId="0" applyNumberFormat="1" applyFont="1" applyFill="1"/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51" fillId="0" borderId="0" xfId="0" applyNumberFormat="1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53" fillId="0" borderId="0" xfId="0" applyNumberFormat="1" applyFont="1" applyFill="1" applyAlignment="1">
      <alignment vertical="center" wrapText="1" shrinkToFit="1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1" fontId="18" fillId="0" borderId="2" xfId="0" applyNumberFormat="1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3" fontId="55" fillId="0" borderId="0" xfId="0" applyNumberFormat="1" applyFont="1" applyFill="1"/>
    <xf numFmtId="164" fontId="14" fillId="0" borderId="0" xfId="1" applyNumberFormat="1" applyFont="1" applyFill="1" applyAlignment="1"/>
    <xf numFmtId="164" fontId="14" fillId="0" borderId="0" xfId="0" applyNumberFormat="1" applyFont="1" applyFill="1"/>
    <xf numFmtId="3" fontId="14" fillId="0" borderId="0" xfId="0" applyNumberFormat="1" applyFont="1" applyFill="1"/>
    <xf numFmtId="164" fontId="54" fillId="0" borderId="0" xfId="1" applyNumberFormat="1" applyFont="1" applyFill="1" applyAlignment="1"/>
    <xf numFmtId="164" fontId="35" fillId="0" borderId="0" xfId="0" applyNumberFormat="1" applyFont="1" applyFill="1" applyAlignment="1">
      <alignment vertical="center" wrapText="1"/>
    </xf>
    <xf numFmtId="0" fontId="36" fillId="0" borderId="0" xfId="0" applyFont="1" applyFill="1"/>
    <xf numFmtId="3" fontId="36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horizontal="right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Alignment="1">
      <alignment vertical="center"/>
    </xf>
    <xf numFmtId="1" fontId="1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0" fillId="0" borderId="0" xfId="0" applyNumberFormat="1" applyFont="1" applyFill="1"/>
    <xf numFmtId="37" fontId="27" fillId="0" borderId="0" xfId="0" applyNumberFormat="1" applyFont="1" applyFill="1" applyAlignment="1">
      <alignment horizontal="center" vertical="center"/>
    </xf>
    <xf numFmtId="43" fontId="20" fillId="0" borderId="0" xfId="0" applyNumberFormat="1" applyFont="1" applyFill="1"/>
    <xf numFmtId="0" fontId="10" fillId="0" borderId="0" xfId="0" applyFont="1" applyFill="1" applyAlignment="1">
      <alignment horizontal="center" vertical="center" wrapText="1"/>
    </xf>
    <xf numFmtId="164" fontId="27" fillId="0" borderId="0" xfId="1" applyNumberFormat="1" applyFont="1" applyFill="1" applyAlignment="1">
      <alignment vertical="center"/>
    </xf>
    <xf numFmtId="3" fontId="65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41" fontId="14" fillId="0" borderId="0" xfId="0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3" fontId="10" fillId="0" borderId="0" xfId="0" applyNumberFormat="1" applyFont="1" applyFill="1"/>
    <xf numFmtId="0" fontId="29" fillId="0" borderId="15" xfId="0" applyFont="1" applyFill="1" applyBorder="1" applyAlignment="1">
      <alignment horizontal="center" vertical="center" wrapText="1" readingOrder="2"/>
    </xf>
    <xf numFmtId="37" fontId="32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2" xfId="1" applyNumberFormat="1" applyFont="1" applyFill="1" applyBorder="1" applyAlignment="1">
      <alignment vertical="center"/>
    </xf>
    <xf numFmtId="0" fontId="18" fillId="0" borderId="0" xfId="0" applyFont="1" applyFill="1"/>
    <xf numFmtId="0" fontId="29" fillId="0" borderId="1" xfId="0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0" xfId="0" applyFont="1" applyFill="1" applyAlignment="1">
      <alignment horizontal="center"/>
    </xf>
    <xf numFmtId="37" fontId="44" fillId="0" borderId="0" xfId="0" applyNumberFormat="1" applyFont="1" applyFill="1" applyAlignment="1">
      <alignment horizontal="right" vertical="center"/>
    </xf>
    <xf numFmtId="0" fontId="45" fillId="0" borderId="0" xfId="0" applyFont="1" applyFill="1"/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59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5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Alignment="1">
      <alignment horizontal="center" vertical="center" wrapText="1"/>
    </xf>
    <xf numFmtId="10" fontId="20" fillId="0" borderId="0" xfId="0" applyNumberFormat="1" applyFont="1" applyFill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19050</xdr:rowOff>
    </xdr:from>
    <xdr:to>
      <xdr:col>8</xdr:col>
      <xdr:colOff>590550</xdr:colOff>
      <xdr:row>36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BB9314-2FDA-4621-B90F-C20E111E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19050" y="19050"/>
          <a:ext cx="5467349" cy="768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K17" sqref="K17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92" t="s">
        <v>73</v>
      </c>
      <c r="B24" s="292"/>
      <c r="C24" s="292"/>
      <c r="D24" s="292"/>
      <c r="E24" s="292"/>
      <c r="F24" s="292"/>
      <c r="G24" s="292"/>
      <c r="H24" s="292"/>
      <c r="I24" s="292"/>
      <c r="J24" s="292"/>
      <c r="K24" s="18"/>
      <c r="L24" s="18"/>
    </row>
    <row r="25" spans="1:13" ht="15" customHeight="1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18"/>
      <c r="L25" s="18"/>
    </row>
    <row r="26" spans="1:13" ht="15" customHeight="1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18"/>
      <c r="L26" s="18"/>
    </row>
    <row r="28" spans="1:13" ht="15" customHeight="1">
      <c r="A28" s="292" t="s">
        <v>289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1:13" ht="15" customHeight="1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30" spans="1:13" ht="15" customHeight="1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</row>
    <row r="31" spans="1:13" ht="15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U26"/>
  <sheetViews>
    <sheetView rightToLeft="1" view="pageBreakPreview" zoomScale="80" zoomScaleNormal="100" zoomScaleSheetLayoutView="80" workbookViewId="0">
      <selection activeCell="I20" sqref="I20"/>
    </sheetView>
  </sheetViews>
  <sheetFormatPr defaultColWidth="9.140625" defaultRowHeight="21.75"/>
  <cols>
    <col min="1" max="1" width="33.5703125" style="144" customWidth="1"/>
    <col min="2" max="2" width="0.5703125" style="144" customWidth="1"/>
    <col min="3" max="3" width="17.7109375" style="12" bestFit="1" customWidth="1"/>
    <col min="4" max="4" width="0.85546875" style="12" customWidth="1"/>
    <col min="5" max="5" width="25.7109375" style="12" bestFit="1" customWidth="1"/>
    <col min="6" max="6" width="0.85546875" style="12" customWidth="1"/>
    <col min="7" max="7" width="26.5703125" style="12" customWidth="1"/>
    <col min="8" max="8" width="0.7109375" style="12" customWidth="1"/>
    <col min="9" max="9" width="25.140625" style="12" customWidth="1"/>
    <col min="10" max="10" width="1.42578125" style="12" customWidth="1"/>
    <col min="11" max="11" width="18.42578125" style="12" bestFit="1" customWidth="1"/>
    <col min="12" max="12" width="1.140625" style="12" customWidth="1"/>
    <col min="13" max="13" width="25.7109375" style="12" bestFit="1" customWidth="1"/>
    <col min="14" max="14" width="1" style="12" customWidth="1"/>
    <col min="15" max="15" width="27" style="12" bestFit="1" customWidth="1"/>
    <col min="16" max="16" width="1.140625" style="12" customWidth="1"/>
    <col min="17" max="17" width="25.7109375" style="12" bestFit="1" customWidth="1"/>
    <col min="18" max="19" width="14.28515625" style="144" bestFit="1" customWidth="1"/>
    <col min="20" max="20" width="12.140625" style="144" bestFit="1" customWidth="1"/>
    <col min="21" max="21" width="14.28515625" style="144" bestFit="1" customWidth="1"/>
    <col min="22" max="16384" width="9.140625" style="144"/>
  </cols>
  <sheetData>
    <row r="1" spans="1:21" ht="22.5">
      <c r="A1" s="349" t="s">
        <v>89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21" ht="22.5">
      <c r="A2" s="349" t="s">
        <v>56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</row>
    <row r="3" spans="1:21" ht="22.5">
      <c r="A3" s="349" t="str">
        <f>' سهام'!A3:W3</f>
        <v>برای ماه منتهی به 1402/07/30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21">
      <c r="A4" s="331" t="s">
        <v>62</v>
      </c>
      <c r="B4" s="331"/>
      <c r="C4" s="331"/>
      <c r="D4" s="331"/>
      <c r="E4" s="331"/>
      <c r="F4" s="331"/>
      <c r="G4" s="331"/>
      <c r="H4" s="331"/>
    </row>
    <row r="5" spans="1:21" s="267" customFormat="1" ht="16.5" customHeight="1" thickBot="1">
      <c r="A5" s="222"/>
      <c r="B5" s="222"/>
      <c r="C5" s="360" t="s">
        <v>318</v>
      </c>
      <c r="D5" s="360"/>
      <c r="E5" s="360"/>
      <c r="F5" s="360"/>
      <c r="G5" s="360"/>
      <c r="H5" s="360"/>
      <c r="I5" s="360"/>
      <c r="J5" s="82"/>
      <c r="K5" s="354" t="s">
        <v>319</v>
      </c>
      <c r="L5" s="354"/>
      <c r="M5" s="354"/>
      <c r="N5" s="354"/>
      <c r="O5" s="354"/>
      <c r="P5" s="354"/>
      <c r="Q5" s="354"/>
    </row>
    <row r="6" spans="1:21" s="267" customFormat="1" ht="27" customHeight="1" thickBot="1">
      <c r="A6" s="222" t="s">
        <v>38</v>
      </c>
      <c r="B6" s="222"/>
      <c r="C6" s="96" t="s">
        <v>3</v>
      </c>
      <c r="D6" s="82"/>
      <c r="E6" s="97" t="s">
        <v>21</v>
      </c>
      <c r="F6" s="82"/>
      <c r="G6" s="96" t="s">
        <v>42</v>
      </c>
      <c r="H6" s="82"/>
      <c r="I6" s="97" t="s">
        <v>43</v>
      </c>
      <c r="J6" s="82"/>
      <c r="K6" s="96" t="s">
        <v>3</v>
      </c>
      <c r="L6" s="82"/>
      <c r="M6" s="97" t="s">
        <v>21</v>
      </c>
      <c r="N6" s="82"/>
      <c r="O6" s="96" t="s">
        <v>42</v>
      </c>
      <c r="P6" s="82"/>
      <c r="Q6" s="97" t="s">
        <v>43</v>
      </c>
    </row>
    <row r="7" spans="1:21" s="267" customFormat="1" ht="27" customHeight="1">
      <c r="A7" s="222" t="s">
        <v>103</v>
      </c>
      <c r="B7" s="222"/>
      <c r="C7" s="103">
        <v>200000</v>
      </c>
      <c r="D7" s="82"/>
      <c r="E7" s="131">
        <v>213968811123</v>
      </c>
      <c r="F7" s="82"/>
      <c r="G7" s="103">
        <v>212618455920</v>
      </c>
      <c r="H7" s="82"/>
      <c r="I7" s="104">
        <f>E7-G7</f>
        <v>1350355203</v>
      </c>
      <c r="J7" s="82"/>
      <c r="K7" s="131">
        <v>200000</v>
      </c>
      <c r="L7" s="131"/>
      <c r="M7" s="131">
        <v>213968811123</v>
      </c>
      <c r="N7" s="131"/>
      <c r="O7" s="131">
        <v>202941210238</v>
      </c>
      <c r="P7" s="131"/>
      <c r="Q7" s="131">
        <f>M7-O7</f>
        <v>11027600885</v>
      </c>
      <c r="R7" s="268"/>
      <c r="S7" s="268"/>
      <c r="T7" s="269"/>
      <c r="U7" s="270"/>
    </row>
    <row r="8" spans="1:21" s="267" customFormat="1" ht="27" customHeight="1">
      <c r="A8" s="222" t="s">
        <v>234</v>
      </c>
      <c r="B8" s="222"/>
      <c r="C8" s="103">
        <v>650000</v>
      </c>
      <c r="D8" s="82"/>
      <c r="E8" s="104">
        <v>603347373467</v>
      </c>
      <c r="F8" s="82"/>
      <c r="G8" s="103">
        <v>601550449217</v>
      </c>
      <c r="H8" s="82"/>
      <c r="I8" s="104">
        <f t="shared" ref="I8:I10" si="0">E8-G8</f>
        <v>1796924250</v>
      </c>
      <c r="J8" s="82"/>
      <c r="K8" s="103">
        <v>650000</v>
      </c>
      <c r="L8" s="82"/>
      <c r="M8" s="104">
        <v>603347373467</v>
      </c>
      <c r="N8" s="82"/>
      <c r="O8" s="103">
        <v>604000000000</v>
      </c>
      <c r="P8" s="82"/>
      <c r="Q8" s="131">
        <f t="shared" ref="Q8:Q10" si="1">M8-O8</f>
        <v>-652626533</v>
      </c>
      <c r="R8" s="268"/>
      <c r="S8" s="268"/>
      <c r="T8" s="269"/>
      <c r="U8" s="270"/>
    </row>
    <row r="9" spans="1:21" s="267" customFormat="1" ht="27" customHeight="1">
      <c r="A9" s="222" t="s">
        <v>118</v>
      </c>
      <c r="B9" s="222"/>
      <c r="C9" s="103">
        <v>176000</v>
      </c>
      <c r="D9" s="82"/>
      <c r="E9" s="104">
        <v>183003832544</v>
      </c>
      <c r="F9" s="82"/>
      <c r="G9" s="103">
        <v>182369995448</v>
      </c>
      <c r="H9" s="82"/>
      <c r="I9" s="104">
        <f t="shared" si="0"/>
        <v>633837096</v>
      </c>
      <c r="J9" s="82"/>
      <c r="K9" s="103">
        <v>176000</v>
      </c>
      <c r="L9" s="82"/>
      <c r="M9" s="104">
        <v>183003832544</v>
      </c>
      <c r="N9" s="82"/>
      <c r="O9" s="103">
        <v>178511996730</v>
      </c>
      <c r="P9" s="82"/>
      <c r="Q9" s="131">
        <f t="shared" si="1"/>
        <v>4491835814</v>
      </c>
      <c r="R9" s="268"/>
      <c r="S9" s="268"/>
      <c r="T9" s="269"/>
      <c r="U9" s="270"/>
    </row>
    <row r="10" spans="1:21" s="267" customFormat="1" ht="27" customHeight="1">
      <c r="A10" s="222" t="s">
        <v>235</v>
      </c>
      <c r="B10" s="222"/>
      <c r="C10" s="103">
        <v>0</v>
      </c>
      <c r="D10" s="82"/>
      <c r="E10" s="104">
        <v>0</v>
      </c>
      <c r="F10" s="82"/>
      <c r="G10" s="103">
        <v>0</v>
      </c>
      <c r="H10" s="82"/>
      <c r="I10" s="104">
        <f t="shared" si="0"/>
        <v>0</v>
      </c>
      <c r="J10" s="82"/>
      <c r="K10" s="103">
        <v>0</v>
      </c>
      <c r="L10" s="82"/>
      <c r="M10" s="104">
        <v>0</v>
      </c>
      <c r="N10" s="82"/>
      <c r="O10" s="103">
        <v>0</v>
      </c>
      <c r="P10" s="82"/>
      <c r="Q10" s="131">
        <f t="shared" si="1"/>
        <v>0</v>
      </c>
      <c r="R10" s="268"/>
      <c r="S10" s="268"/>
    </row>
    <row r="11" spans="1:21" s="267" customFormat="1" ht="23.25" thickBot="1">
      <c r="A11" s="222" t="s">
        <v>2</v>
      </c>
      <c r="B11" s="222"/>
      <c r="C11" s="271"/>
      <c r="D11" s="222"/>
      <c r="E11" s="141">
        <f>SUM(E7:E10)</f>
        <v>1000320017134</v>
      </c>
      <c r="F11" s="142"/>
      <c r="G11" s="141">
        <f>SUM(G7:G10)</f>
        <v>996538900585</v>
      </c>
      <c r="H11" s="142"/>
      <c r="I11" s="141">
        <f>SUM(I7:I10)</f>
        <v>3781116549</v>
      </c>
      <c r="J11" s="142"/>
      <c r="K11" s="271"/>
      <c r="L11" s="142"/>
      <c r="M11" s="141">
        <f>SUM(M7:M10)</f>
        <v>1000320017134</v>
      </c>
      <c r="N11" s="142"/>
      <c r="O11" s="141">
        <f>SUM(O7:O10)</f>
        <v>985453206968</v>
      </c>
      <c r="P11" s="142"/>
      <c r="Q11" s="141">
        <f>SUM(Q7:Q10)</f>
        <v>14866810166</v>
      </c>
      <c r="R11" s="272"/>
    </row>
    <row r="12" spans="1:21" s="267" customFormat="1" ht="22.5" thickTop="1">
      <c r="A12" s="222"/>
      <c r="B12" s="22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21" s="267" customFormat="1" ht="24.75" customHeight="1">
      <c r="A13" s="357" t="s">
        <v>44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9"/>
    </row>
    <row r="14" spans="1:21">
      <c r="Q14" s="254"/>
    </row>
    <row r="15" spans="1:21" s="91" customFormat="1" ht="24">
      <c r="I15" s="73"/>
      <c r="J15" s="88"/>
      <c r="K15" s="88"/>
      <c r="L15" s="88"/>
      <c r="M15" s="88"/>
      <c r="N15" s="88"/>
      <c r="O15" s="88"/>
      <c r="P15" s="88"/>
      <c r="Q15" s="73"/>
    </row>
    <row r="16" spans="1:21">
      <c r="A16" s="208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</row>
    <row r="17" spans="1:17" ht="24.75">
      <c r="A17" s="208"/>
      <c r="C17" s="73"/>
      <c r="D17" s="73"/>
      <c r="E17" s="73"/>
      <c r="F17" s="73"/>
      <c r="G17" s="73"/>
      <c r="H17" s="73"/>
      <c r="I17" s="116"/>
      <c r="J17" s="89"/>
      <c r="K17" s="89"/>
      <c r="L17" s="89"/>
      <c r="M17" s="91"/>
      <c r="N17" s="91"/>
      <c r="O17" s="91"/>
      <c r="P17" s="91"/>
      <c r="Q17" s="59"/>
    </row>
    <row r="18" spans="1:17" s="91" customFormat="1" ht="24.75">
      <c r="G18" s="73"/>
      <c r="I18" s="140"/>
      <c r="J18" s="89"/>
      <c r="K18" s="89"/>
      <c r="L18" s="89"/>
      <c r="M18" s="89"/>
      <c r="N18" s="89"/>
      <c r="O18" s="89"/>
      <c r="P18" s="89"/>
      <c r="Q18" s="90"/>
    </row>
    <row r="19" spans="1:17" s="91" customFormat="1" ht="24">
      <c r="G19" s="73"/>
      <c r="I19" s="140"/>
      <c r="J19" s="89"/>
      <c r="K19" s="89"/>
      <c r="L19" s="89"/>
      <c r="M19" s="89"/>
      <c r="N19" s="89"/>
      <c r="O19" s="89"/>
      <c r="P19" s="89"/>
      <c r="Q19" s="89"/>
    </row>
    <row r="20" spans="1:17" s="91" customFormat="1" ht="24">
      <c r="G20" s="194"/>
      <c r="Q20" s="80"/>
    </row>
    <row r="21" spans="1:17" s="91" customFormat="1" ht="24"/>
    <row r="22" spans="1:17" s="91" customFormat="1" ht="24"/>
    <row r="23" spans="1:17" s="91" customFormat="1" ht="24">
      <c r="I23" s="240"/>
    </row>
    <row r="24" spans="1:17" s="91" customFormat="1" ht="24">
      <c r="M24" s="240"/>
    </row>
    <row r="25" spans="1:17" s="91" customFormat="1" ht="30.75">
      <c r="E25" s="65"/>
    </row>
    <row r="26" spans="1:17" s="91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3:Q13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60" zoomScaleNormal="100" workbookViewId="0">
      <selection activeCell="A7" sqref="A7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61" t="s">
        <v>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</row>
    <row r="2" spans="1:21" ht="27.75">
      <c r="A2" s="361" t="s">
        <v>56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</row>
    <row r="3" spans="1:21" ht="27.75">
      <c r="A3" s="361" t="str">
        <f>' سهام'!A3:W3</f>
        <v>برای ماه منتهی به 1402/07/30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</row>
    <row r="5" spans="1:21" s="39" customFormat="1" ht="24.75">
      <c r="A5" s="368" t="s">
        <v>28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67" t="s">
        <v>318</v>
      </c>
      <c r="D7" s="367"/>
      <c r="E7" s="367"/>
      <c r="F7" s="367"/>
      <c r="G7" s="367"/>
      <c r="H7" s="367"/>
      <c r="I7" s="367"/>
      <c r="J7" s="367"/>
      <c r="K7" s="367"/>
      <c r="L7" s="9"/>
      <c r="M7" s="367" t="s">
        <v>320</v>
      </c>
      <c r="N7" s="367"/>
      <c r="O7" s="367"/>
      <c r="P7" s="367"/>
      <c r="Q7" s="367"/>
      <c r="R7" s="367"/>
      <c r="S7" s="367"/>
      <c r="T7" s="367"/>
      <c r="U7" s="367"/>
    </row>
    <row r="8" spans="1:21" s="19" customFormat="1" ht="24.75" customHeight="1">
      <c r="A8" s="377" t="s">
        <v>24</v>
      </c>
      <c r="B8" s="377"/>
      <c r="C8" s="362" t="s">
        <v>12</v>
      </c>
      <c r="D8" s="379"/>
      <c r="E8" s="364" t="s">
        <v>13</v>
      </c>
      <c r="F8" s="372"/>
      <c r="G8" s="364" t="s">
        <v>14</v>
      </c>
      <c r="H8" s="375"/>
      <c r="I8" s="366" t="s">
        <v>2</v>
      </c>
      <c r="J8" s="366"/>
      <c r="K8" s="366"/>
      <c r="L8" s="377"/>
      <c r="M8" s="362" t="s">
        <v>12</v>
      </c>
      <c r="N8" s="369"/>
      <c r="O8" s="364" t="s">
        <v>13</v>
      </c>
      <c r="P8" s="372"/>
      <c r="Q8" s="364" t="s">
        <v>14</v>
      </c>
      <c r="R8" s="372"/>
      <c r="S8" s="366" t="s">
        <v>2</v>
      </c>
      <c r="T8" s="366"/>
      <c r="U8" s="366"/>
    </row>
    <row r="9" spans="1:21" s="19" customFormat="1" ht="6" customHeight="1" thickBot="1">
      <c r="A9" s="377"/>
      <c r="B9" s="377"/>
      <c r="C9" s="363"/>
      <c r="D9" s="377"/>
      <c r="E9" s="365"/>
      <c r="F9" s="373"/>
      <c r="G9" s="365"/>
      <c r="H9" s="376"/>
      <c r="I9" s="367"/>
      <c r="J9" s="367"/>
      <c r="K9" s="367"/>
      <c r="L9" s="377"/>
      <c r="M9" s="363"/>
      <c r="N9" s="370"/>
      <c r="O9" s="365"/>
      <c r="P9" s="373"/>
      <c r="Q9" s="365"/>
      <c r="R9" s="373"/>
      <c r="S9" s="367"/>
      <c r="T9" s="367"/>
      <c r="U9" s="367"/>
    </row>
    <row r="10" spans="1:21" s="19" customFormat="1" ht="42.75" customHeight="1" thickBot="1">
      <c r="A10" s="378"/>
      <c r="B10" s="377"/>
      <c r="C10" s="50" t="s">
        <v>59</v>
      </c>
      <c r="D10" s="377"/>
      <c r="E10" s="51" t="s">
        <v>60</v>
      </c>
      <c r="F10" s="374"/>
      <c r="G10" s="51" t="s">
        <v>61</v>
      </c>
      <c r="H10" s="376"/>
      <c r="I10" s="10" t="s">
        <v>6</v>
      </c>
      <c r="J10" s="10"/>
      <c r="K10" s="49" t="s">
        <v>19</v>
      </c>
      <c r="L10" s="377"/>
      <c r="M10" s="50" t="s">
        <v>59</v>
      </c>
      <c r="N10" s="371"/>
      <c r="O10" s="51" t="s">
        <v>60</v>
      </c>
      <c r="P10" s="374"/>
      <c r="Q10" s="51" t="s">
        <v>61</v>
      </c>
      <c r="R10" s="374"/>
      <c r="S10" s="11" t="s">
        <v>6</v>
      </c>
      <c r="T10" s="11"/>
      <c r="U10" s="49" t="s">
        <v>19</v>
      </c>
    </row>
    <row r="11" spans="1:21" s="20" customFormat="1" ht="30.75">
      <c r="A11" s="62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6"/>
  <sheetViews>
    <sheetView rightToLeft="1" view="pageBreakPreview" zoomScale="90" zoomScaleNormal="100" zoomScaleSheetLayoutView="90" workbookViewId="0">
      <selection activeCell="S18" sqref="S18"/>
    </sheetView>
  </sheetViews>
  <sheetFormatPr defaultColWidth="9.140625" defaultRowHeight="21.75"/>
  <cols>
    <col min="1" max="1" width="34.42578125" style="145" bestFit="1" customWidth="1"/>
    <col min="2" max="2" width="0.42578125" style="145" customWidth="1"/>
    <col min="3" max="3" width="21.140625" style="145" bestFit="1" customWidth="1"/>
    <col min="4" max="4" width="0.7109375" style="145" customWidth="1"/>
    <col min="5" max="5" width="20" style="145" bestFit="1" customWidth="1"/>
    <col min="6" max="6" width="0.5703125" style="145" customWidth="1"/>
    <col min="7" max="7" width="18.85546875" style="145" bestFit="1" customWidth="1"/>
    <col min="8" max="8" width="0.5703125" style="145" customWidth="1"/>
    <col min="9" max="9" width="22.85546875" style="145" bestFit="1" customWidth="1"/>
    <col min="10" max="10" width="0.42578125" style="145" customWidth="1"/>
    <col min="11" max="11" width="22.85546875" style="145" bestFit="1" customWidth="1"/>
    <col min="12" max="12" width="0.5703125" style="145" customWidth="1"/>
    <col min="13" max="13" width="21.140625" style="145" bestFit="1" customWidth="1"/>
    <col min="14" max="14" width="0.85546875" style="145" customWidth="1"/>
    <col min="15" max="15" width="21.140625" style="145" bestFit="1" customWidth="1"/>
    <col min="16" max="16" width="0.5703125" style="145" customWidth="1"/>
    <col min="17" max="17" width="22.85546875" style="145" bestFit="1" customWidth="1"/>
    <col min="18" max="18" width="9.140625" style="145"/>
    <col min="19" max="19" width="12.7109375" style="145" bestFit="1" customWidth="1"/>
    <col min="20" max="16384" width="9.140625" style="145"/>
  </cols>
  <sheetData>
    <row r="1" spans="1:17" ht="21" customHeight="1">
      <c r="A1" s="349" t="s">
        <v>89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ht="18" customHeight="1">
      <c r="A2" s="349" t="s">
        <v>56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</row>
    <row r="3" spans="1:17" ht="19.5" customHeight="1">
      <c r="A3" s="349" t="str">
        <f>' سهام'!A3:W3</f>
        <v>برای ماه منتهی به 1402/07/30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17">
      <c r="A4" s="331" t="s">
        <v>29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1:17" ht="4.5" customHeight="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7" ht="22.5" customHeight="1" thickBot="1">
      <c r="A6" s="273"/>
      <c r="B6" s="274"/>
      <c r="C6" s="382" t="s">
        <v>318</v>
      </c>
      <c r="D6" s="382"/>
      <c r="E6" s="382"/>
      <c r="F6" s="382"/>
      <c r="G6" s="382"/>
      <c r="H6" s="382"/>
      <c r="I6" s="382"/>
      <c r="J6" s="201"/>
      <c r="K6" s="382" t="s">
        <v>319</v>
      </c>
      <c r="L6" s="382"/>
      <c r="M6" s="382"/>
      <c r="N6" s="382"/>
      <c r="O6" s="382"/>
      <c r="P6" s="382"/>
      <c r="Q6" s="382"/>
    </row>
    <row r="7" spans="1:17" ht="15.75" customHeight="1">
      <c r="A7" s="383"/>
      <c r="B7" s="384"/>
      <c r="C7" s="380" t="s">
        <v>15</v>
      </c>
      <c r="D7" s="380"/>
      <c r="E7" s="380" t="s">
        <v>13</v>
      </c>
      <c r="F7" s="383"/>
      <c r="G7" s="380" t="s">
        <v>14</v>
      </c>
      <c r="H7" s="383"/>
      <c r="I7" s="380" t="s">
        <v>2</v>
      </c>
      <c r="J7" s="275"/>
      <c r="K7" s="380" t="s">
        <v>15</v>
      </c>
      <c r="L7" s="380"/>
      <c r="M7" s="380" t="s">
        <v>13</v>
      </c>
      <c r="N7" s="383"/>
      <c r="O7" s="380" t="s">
        <v>14</v>
      </c>
      <c r="P7" s="383"/>
      <c r="Q7" s="380" t="s">
        <v>2</v>
      </c>
    </row>
    <row r="8" spans="1:17" ht="12" customHeight="1">
      <c r="A8" s="384"/>
      <c r="B8" s="384"/>
      <c r="C8" s="381"/>
      <c r="D8" s="381"/>
      <c r="E8" s="381"/>
      <c r="F8" s="384"/>
      <c r="G8" s="381"/>
      <c r="H8" s="384"/>
      <c r="I8" s="381"/>
      <c r="J8" s="275"/>
      <c r="K8" s="381"/>
      <c r="L8" s="381"/>
      <c r="M8" s="381"/>
      <c r="N8" s="384"/>
      <c r="O8" s="381"/>
      <c r="P8" s="384"/>
      <c r="Q8" s="381"/>
    </row>
    <row r="9" spans="1:17" ht="14.25" customHeight="1" thickBot="1">
      <c r="A9" s="384"/>
      <c r="B9" s="384"/>
      <c r="C9" s="276" t="s">
        <v>65</v>
      </c>
      <c r="D9" s="381"/>
      <c r="E9" s="276" t="s">
        <v>60</v>
      </c>
      <c r="F9" s="384"/>
      <c r="G9" s="276" t="s">
        <v>61</v>
      </c>
      <c r="H9" s="384"/>
      <c r="I9" s="382"/>
      <c r="J9" s="277"/>
      <c r="K9" s="276" t="s">
        <v>65</v>
      </c>
      <c r="L9" s="381"/>
      <c r="M9" s="276" t="s">
        <v>60</v>
      </c>
      <c r="N9" s="384"/>
      <c r="O9" s="276" t="s">
        <v>61</v>
      </c>
      <c r="P9" s="384"/>
      <c r="Q9" s="382"/>
    </row>
    <row r="10" spans="1:17" ht="27.75" customHeight="1">
      <c r="A10" s="201" t="s">
        <v>187</v>
      </c>
      <c r="B10" s="201"/>
      <c r="C10" s="73">
        <f>VLOOKUP(A10,'سود اوراق بهادار و سپرده بانکی'!$A$7:$K$99,11,0)</f>
        <v>0</v>
      </c>
      <c r="D10" s="275"/>
      <c r="E10" s="73">
        <v>0</v>
      </c>
      <c r="F10" s="201"/>
      <c r="G10" s="73">
        <f>VLOOKUP(A10,'درآمد ناشی ازفروش'!$A$7:$I$15,9,0)</f>
        <v>0</v>
      </c>
      <c r="H10" s="201"/>
      <c r="I10" s="73">
        <f>G10+E10+C10</f>
        <v>0</v>
      </c>
      <c r="J10" s="277"/>
      <c r="K10" s="73">
        <f>VLOOKUP(A10,'سود اوراق بهادار و سپرده بانکی'!$A$7:$Q$99,17,0)</f>
        <v>26850405289</v>
      </c>
      <c r="L10" s="275"/>
      <c r="M10" s="73">
        <v>0</v>
      </c>
      <c r="N10" s="201"/>
      <c r="O10" s="73">
        <f>VLOOKUP(A10,'درآمد ناشی ازفروش'!$A$7:$Q$15,17,0)</f>
        <v>10950050000</v>
      </c>
      <c r="P10" s="201"/>
      <c r="Q10" s="73">
        <f>K10+M10+O10</f>
        <v>37800455289</v>
      </c>
    </row>
    <row r="11" spans="1:17" ht="27.75" customHeight="1">
      <c r="A11" s="206" t="s">
        <v>149</v>
      </c>
      <c r="B11" s="201"/>
      <c r="C11" s="73">
        <v>0</v>
      </c>
      <c r="D11" s="275"/>
      <c r="E11" s="73">
        <v>0</v>
      </c>
      <c r="F11" s="201"/>
      <c r="G11" s="73">
        <f>VLOOKUP(A11,'درآمد ناشی ازفروش'!$A$7:$I$15,9,0)</f>
        <v>0</v>
      </c>
      <c r="H11" s="201"/>
      <c r="I11" s="73">
        <f t="shared" ref="I11:I18" si="0">G11+E11+C11</f>
        <v>0</v>
      </c>
      <c r="J11" s="277"/>
      <c r="K11" s="73">
        <v>0</v>
      </c>
      <c r="L11" s="275"/>
      <c r="M11" s="73">
        <v>0</v>
      </c>
      <c r="N11" s="201"/>
      <c r="O11" s="73">
        <f>VLOOKUP(A11,'درآمد ناشی ازفروش'!$A$7:$Q$15,17,0)</f>
        <v>1039600129</v>
      </c>
      <c r="P11" s="201"/>
      <c r="Q11" s="73">
        <f t="shared" ref="Q11:Q18" si="1">K11+M11+O11</f>
        <v>1039600129</v>
      </c>
    </row>
    <row r="12" spans="1:17" ht="21" customHeight="1">
      <c r="A12" s="206" t="s">
        <v>103</v>
      </c>
      <c r="B12" s="201"/>
      <c r="C12" s="73">
        <f>VLOOKUP(A12,'سود اوراق بهادار و سپرده بانکی'!$A$7:$K$99,11,0)</f>
        <v>3035087143</v>
      </c>
      <c r="D12" s="275"/>
      <c r="E12" s="73">
        <f>VLOOKUP('درآمد سرمایه گذاری در اوراق بها'!A12,'درآمد ناشی از تغییر قیمت اوراق '!$A$7:$I$10,9,0)</f>
        <v>1350355203</v>
      </c>
      <c r="F12" s="201"/>
      <c r="G12" s="73">
        <f>VLOOKUP(A12,'درآمد ناشی ازفروش'!$A$7:$I$15,9,0)</f>
        <v>0</v>
      </c>
      <c r="H12" s="201"/>
      <c r="I12" s="73">
        <f t="shared" si="0"/>
        <v>4385442346</v>
      </c>
      <c r="J12" s="277"/>
      <c r="K12" s="73">
        <f>VLOOKUP(A12,'سود اوراق بهادار و سپرده بانکی'!$A$7:$Q$99,17,0)</f>
        <v>30911486840</v>
      </c>
      <c r="L12" s="275"/>
      <c r="M12" s="73">
        <v>11027600885</v>
      </c>
      <c r="N12" s="201"/>
      <c r="O12" s="73">
        <f>VLOOKUP(A12,'درآمد ناشی ازفروش'!$A$7:$Q$15,17,0)</f>
        <v>0</v>
      </c>
      <c r="P12" s="201"/>
      <c r="Q12" s="73">
        <f t="shared" si="1"/>
        <v>41939087725</v>
      </c>
    </row>
    <row r="13" spans="1:17" ht="26.25" customHeight="1">
      <c r="A13" s="206" t="s">
        <v>234</v>
      </c>
      <c r="B13" s="201"/>
      <c r="C13" s="73">
        <f>VLOOKUP(A13,'سود اوراق بهادار و سپرده بانکی'!$A$7:$K$99,11,0)</f>
        <v>9573639922</v>
      </c>
      <c r="D13" s="275"/>
      <c r="E13" s="73">
        <f>VLOOKUP('درآمد سرمایه گذاری در اوراق بها'!A13,'درآمد ناشی از تغییر قیمت اوراق '!$A$7:$I$10,9,0)</f>
        <v>1796924250</v>
      </c>
      <c r="F13" s="201"/>
      <c r="G13" s="73">
        <v>0</v>
      </c>
      <c r="H13" s="201"/>
      <c r="I13" s="73">
        <f t="shared" si="0"/>
        <v>11370564172</v>
      </c>
      <c r="J13" s="277"/>
      <c r="K13" s="73">
        <f>VLOOKUP(A13,'سود اوراق بهادار و سپرده بانکی'!$A$7:$Q$99,17,0)</f>
        <v>15489369863</v>
      </c>
      <c r="L13" s="275"/>
      <c r="M13" s="73">
        <v>-652626533</v>
      </c>
      <c r="N13" s="201"/>
      <c r="O13" s="73">
        <v>0</v>
      </c>
      <c r="P13" s="201"/>
      <c r="Q13" s="73">
        <f t="shared" si="1"/>
        <v>14836743330</v>
      </c>
    </row>
    <row r="14" spans="1:17" ht="26.25" customHeight="1">
      <c r="A14" s="206" t="s">
        <v>150</v>
      </c>
      <c r="B14" s="201"/>
      <c r="C14" s="73">
        <f>VLOOKUP(A14,'سود اوراق بهادار و سپرده بانکی'!$A$7:$K$99,11,0)</f>
        <v>0</v>
      </c>
      <c r="D14" s="275"/>
      <c r="E14" s="73">
        <v>0</v>
      </c>
      <c r="F14" s="201"/>
      <c r="G14" s="73">
        <f>VLOOKUP(A14,'درآمد ناشی ازفروش'!$A$7:$I$15,9,0)</f>
        <v>0</v>
      </c>
      <c r="H14" s="201"/>
      <c r="I14" s="73">
        <f t="shared" si="0"/>
        <v>0</v>
      </c>
      <c r="J14" s="277"/>
      <c r="K14" s="73">
        <f>VLOOKUP(A14,'سود اوراق بهادار و سپرده بانکی'!$A$7:$Q$99,17,0)</f>
        <v>404041938</v>
      </c>
      <c r="L14" s="275"/>
      <c r="M14" s="73">
        <v>0</v>
      </c>
      <c r="N14" s="201"/>
      <c r="O14" s="73">
        <f>VLOOKUP(A14,'درآمد ناشی ازفروش'!$A$7:$Q$15,17,0)</f>
        <v>49500000</v>
      </c>
      <c r="P14" s="201"/>
      <c r="Q14" s="73">
        <f t="shared" si="1"/>
        <v>453541938</v>
      </c>
    </row>
    <row r="15" spans="1:17" ht="26.25" customHeight="1">
      <c r="A15" s="206" t="s">
        <v>118</v>
      </c>
      <c r="B15" s="201"/>
      <c r="C15" s="73">
        <f>VLOOKUP(A15,'سود اوراق بهادار و سپرده بانکی'!$A$7:$K$99,11,0)</f>
        <v>2672038630</v>
      </c>
      <c r="D15" s="275"/>
      <c r="E15" s="73">
        <f>VLOOKUP('درآمد سرمایه گذاری در اوراق بها'!A15,'درآمد ناشی از تغییر قیمت اوراق '!$A$7:$I$10,9,0)</f>
        <v>633837096</v>
      </c>
      <c r="F15" s="201"/>
      <c r="G15" s="73">
        <f>VLOOKUP(A15,'درآمد ناشی ازفروش'!$A$7:$I$15,9,0)</f>
        <v>0</v>
      </c>
      <c r="H15" s="201"/>
      <c r="I15" s="73">
        <f t="shared" si="0"/>
        <v>3305875726</v>
      </c>
      <c r="J15" s="277"/>
      <c r="K15" s="73">
        <f>VLOOKUP(A15,'سود اوراق بهادار و سپرده بانکی'!$A$7:$Q$99,17,0)</f>
        <v>21430049026</v>
      </c>
      <c r="L15" s="275"/>
      <c r="M15" s="73">
        <v>4491835814</v>
      </c>
      <c r="N15" s="201"/>
      <c r="O15" s="73">
        <f>VLOOKUP(A15,'درآمد ناشی ازفروش'!$A$7:$Q$15,17,0)</f>
        <v>551211561</v>
      </c>
      <c r="P15" s="201"/>
      <c r="Q15" s="73">
        <f t="shared" si="1"/>
        <v>26473096401</v>
      </c>
    </row>
    <row r="16" spans="1:17" ht="27.75" customHeight="1">
      <c r="A16" s="206" t="s">
        <v>235</v>
      </c>
      <c r="B16" s="201"/>
      <c r="C16" s="73">
        <f>VLOOKUP(A16,'سود اوراق بهادار و سپرده بانکی'!$A$7:$K$99,11,0)</f>
        <v>2311547946</v>
      </c>
      <c r="D16" s="275"/>
      <c r="E16" s="73">
        <f>VLOOKUP('درآمد سرمایه گذاری در اوراق بها'!A16,'درآمد ناشی از تغییر قیمت اوراق '!$A$7:$I$10,9,0)</f>
        <v>0</v>
      </c>
      <c r="F16" s="201"/>
      <c r="G16" s="73">
        <f>VLOOKUP(A16,'درآمد ناشی ازفروش'!$A$7:$I$15,9,0)</f>
        <v>110625000</v>
      </c>
      <c r="H16" s="201"/>
      <c r="I16" s="73">
        <f t="shared" si="0"/>
        <v>2422172946</v>
      </c>
      <c r="J16" s="277"/>
      <c r="K16" s="73">
        <f>VLOOKUP(A16,'سود اوراق بهادار و سپرده بانکی'!$A$7:$Q$99,17,0)</f>
        <v>3342773973</v>
      </c>
      <c r="L16" s="275"/>
      <c r="M16" s="73">
        <v>0</v>
      </c>
      <c r="N16" s="201"/>
      <c r="O16" s="73">
        <f>VLOOKUP(A16,'درآمد ناشی ازفروش'!$A$7:$Q$15,17,0)</f>
        <v>0</v>
      </c>
      <c r="P16" s="201"/>
      <c r="Q16" s="73">
        <f t="shared" si="1"/>
        <v>3342773973</v>
      </c>
    </row>
    <row r="17" spans="1:20" ht="27.75" customHeight="1">
      <c r="A17" s="206" t="s">
        <v>117</v>
      </c>
      <c r="B17" s="144"/>
      <c r="C17" s="73">
        <f>VLOOKUP(A17,'سود اوراق بهادار و سپرده بانکی'!$A$7:$K$99,11,0)</f>
        <v>0</v>
      </c>
      <c r="D17" s="73"/>
      <c r="E17" s="73">
        <v>0</v>
      </c>
      <c r="F17" s="73"/>
      <c r="G17" s="73">
        <f>VLOOKUP(A17,'درآمد ناشی ازفروش'!$A$7:$I$15,9,0)</f>
        <v>0</v>
      </c>
      <c r="H17" s="73"/>
      <c r="I17" s="73">
        <f t="shared" si="0"/>
        <v>0</v>
      </c>
      <c r="J17" s="73"/>
      <c r="K17" s="73">
        <f>VLOOKUP(A17,'سود اوراق بهادار و سپرده بانکی'!$A$7:$Q$99,17,0)</f>
        <v>32445693272</v>
      </c>
      <c r="L17" s="73"/>
      <c r="M17" s="73">
        <v>0</v>
      </c>
      <c r="N17" s="73"/>
      <c r="O17" s="73">
        <f>VLOOKUP(A17,'درآمد ناشی ازفروش'!$A$7:$Q$15,17,0)</f>
        <v>14798434341</v>
      </c>
      <c r="P17" s="73"/>
      <c r="Q17" s="73">
        <f t="shared" si="1"/>
        <v>47244127613</v>
      </c>
      <c r="T17" s="261"/>
    </row>
    <row r="18" spans="1:20" ht="21" customHeight="1">
      <c r="A18" s="206" t="s">
        <v>111</v>
      </c>
      <c r="B18" s="144"/>
      <c r="C18" s="73">
        <f>VLOOKUP(A18,'سود اوراق بهادار و سپرده بانکی'!$A$7:$K$99,11,0)</f>
        <v>0</v>
      </c>
      <c r="D18" s="73"/>
      <c r="E18" s="73">
        <v>0</v>
      </c>
      <c r="F18" s="73"/>
      <c r="G18" s="73">
        <f>VLOOKUP(A18,'درآمد ناشی ازفروش'!$A$7:$I$15,9,0)</f>
        <v>0</v>
      </c>
      <c r="H18" s="73"/>
      <c r="I18" s="73">
        <f t="shared" si="0"/>
        <v>0</v>
      </c>
      <c r="J18" s="73"/>
      <c r="K18" s="73">
        <f>VLOOKUP(A18,'سود اوراق بهادار و سپرده بانکی'!$A$7:$Q$99,17,0)</f>
        <v>59103289518</v>
      </c>
      <c r="L18" s="73"/>
      <c r="M18" s="73">
        <v>0</v>
      </c>
      <c r="N18" s="73"/>
      <c r="O18" s="73">
        <f>VLOOKUP(A18,'درآمد ناشی ازفروش'!$A$7:$Q$15,17,0)</f>
        <v>14606615871</v>
      </c>
      <c r="P18" s="73"/>
      <c r="Q18" s="73">
        <f t="shared" si="1"/>
        <v>73709905389</v>
      </c>
      <c r="T18" s="261"/>
    </row>
    <row r="19" spans="1:20" ht="21" customHeight="1" thickBot="1">
      <c r="A19" s="278" t="s">
        <v>2</v>
      </c>
      <c r="B19" s="279"/>
      <c r="C19" s="280">
        <f>SUM(C10:C18)</f>
        <v>17592313641</v>
      </c>
      <c r="D19" s="92">
        <f t="shared" ref="D19:P19" si="2">SUM(D17:D17)</f>
        <v>0</v>
      </c>
      <c r="E19" s="280">
        <f>SUM(E10:E18)</f>
        <v>3781116549</v>
      </c>
      <c r="F19" s="92">
        <f t="shared" si="2"/>
        <v>0</v>
      </c>
      <c r="G19" s="280">
        <f>SUM(G10:G18)</f>
        <v>110625000</v>
      </c>
      <c r="H19" s="92">
        <f t="shared" si="2"/>
        <v>0</v>
      </c>
      <c r="I19" s="280">
        <f>SUM(I10:I18)</f>
        <v>21484055190</v>
      </c>
      <c r="J19" s="92">
        <f t="shared" si="2"/>
        <v>0</v>
      </c>
      <c r="K19" s="280">
        <f>SUM(K10:K18)</f>
        <v>189977109719</v>
      </c>
      <c r="L19" s="92">
        <f t="shared" si="2"/>
        <v>0</v>
      </c>
      <c r="M19" s="280">
        <f>SUM(M10:M18)</f>
        <v>14866810166</v>
      </c>
      <c r="N19" s="92">
        <f t="shared" si="2"/>
        <v>0</v>
      </c>
      <c r="O19" s="280">
        <f>SUM(O10:O18)</f>
        <v>41995411902</v>
      </c>
      <c r="P19" s="92">
        <f t="shared" si="2"/>
        <v>0</v>
      </c>
      <c r="Q19" s="280">
        <f>SUM(Q10:Q18)</f>
        <v>246839331787</v>
      </c>
    </row>
    <row r="20" spans="1:20" ht="22.5" thickTop="1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</row>
    <row r="21" spans="1:20" s="73" customFormat="1"/>
    <row r="22" spans="1:20" s="73" customFormat="1"/>
    <row r="23" spans="1:20" s="73" customFormat="1" ht="27">
      <c r="B23" s="102"/>
    </row>
    <row r="24" spans="1:20">
      <c r="C24" s="261"/>
      <c r="E24" s="261"/>
      <c r="I24" s="261"/>
      <c r="O24" s="261"/>
    </row>
    <row r="25" spans="1:20">
      <c r="O25" s="281"/>
      <c r="Q25" s="281"/>
    </row>
    <row r="26" spans="1:20">
      <c r="O26" s="261"/>
      <c r="Q26" s="261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97"/>
  <sheetViews>
    <sheetView rightToLeft="1" view="pageBreakPreview" zoomScaleNormal="100" zoomScaleSheetLayoutView="100" workbookViewId="0">
      <selection activeCell="N17" sqref="N17"/>
    </sheetView>
  </sheetViews>
  <sheetFormatPr defaultColWidth="9.140625" defaultRowHeight="21.75"/>
  <cols>
    <col min="1" max="1" width="43" style="145" customWidth="1"/>
    <col min="2" max="2" width="0.7109375" style="145" customWidth="1"/>
    <col min="3" max="3" width="22.85546875" style="145" customWidth="1"/>
    <col min="4" max="4" width="0.7109375" style="145" customWidth="1"/>
    <col min="5" max="5" width="18.42578125" style="74" customWidth="1"/>
    <col min="6" max="6" width="1.42578125" style="74" customWidth="1"/>
    <col min="7" max="7" width="21.7109375" style="74" customWidth="1"/>
    <col min="8" max="8" width="1.42578125" style="74" customWidth="1"/>
    <col min="9" max="9" width="19.5703125" style="74" customWidth="1"/>
    <col min="10" max="10" width="1.28515625" style="145" customWidth="1"/>
    <col min="11" max="11" width="22" style="145" customWidth="1"/>
    <col min="12" max="12" width="0.7109375" style="145" customWidth="1"/>
    <col min="13" max="13" width="19.42578125" style="145" bestFit="1" customWidth="1"/>
    <col min="14" max="14" width="9.140625" style="145"/>
    <col min="15" max="15" width="9.140625" style="145" customWidth="1"/>
    <col min="16" max="16384" width="9.140625" style="145"/>
  </cols>
  <sheetData>
    <row r="1" spans="1:14" ht="22.5">
      <c r="A1" s="349" t="s">
        <v>89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4" ht="22.5">
      <c r="A2" s="349" t="s">
        <v>56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4" ht="22.5">
      <c r="A3" s="349" t="str">
        <f>' سهام'!A3:W3</f>
        <v>برای ماه منتهی به 1402/07/30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4">
      <c r="A4" s="331" t="s">
        <v>30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 ht="22.5" thickBot="1">
      <c r="A5" s="197"/>
      <c r="B5" s="197"/>
      <c r="C5" s="197"/>
      <c r="D5" s="196"/>
      <c r="E5" s="66"/>
      <c r="F5" s="66"/>
      <c r="G5" s="66"/>
      <c r="H5" s="66"/>
      <c r="I5" s="66"/>
      <c r="J5" s="197"/>
      <c r="K5" s="197"/>
      <c r="L5" s="197"/>
    </row>
    <row r="6" spans="1:14" ht="37.5" customHeight="1" thickBot="1">
      <c r="A6" s="385" t="s">
        <v>20</v>
      </c>
      <c r="B6" s="385"/>
      <c r="C6" s="385"/>
      <c r="D6" s="201"/>
      <c r="E6" s="386" t="s">
        <v>318</v>
      </c>
      <c r="F6" s="386"/>
      <c r="G6" s="386"/>
      <c r="H6" s="386"/>
      <c r="I6" s="385" t="s">
        <v>319</v>
      </c>
      <c r="J6" s="385"/>
      <c r="K6" s="385"/>
      <c r="L6" s="385"/>
    </row>
    <row r="7" spans="1:14" ht="37.5">
      <c r="A7" s="282" t="s">
        <v>16</v>
      </c>
      <c r="B7" s="201"/>
      <c r="C7" s="282" t="s">
        <v>9</v>
      </c>
      <c r="D7" s="275"/>
      <c r="E7" s="93" t="s">
        <v>17</v>
      </c>
      <c r="F7" s="94"/>
      <c r="G7" s="93" t="s">
        <v>18</v>
      </c>
      <c r="H7" s="95"/>
      <c r="I7" s="93" t="s">
        <v>17</v>
      </c>
      <c r="J7" s="201"/>
      <c r="K7" s="282" t="s">
        <v>18</v>
      </c>
      <c r="L7" s="201"/>
    </row>
    <row r="8" spans="1:14">
      <c r="A8" s="283" t="s">
        <v>222</v>
      </c>
      <c r="B8" s="201"/>
      <c r="C8" s="210" t="s">
        <v>259</v>
      </c>
      <c r="D8" s="275"/>
      <c r="E8" s="69">
        <f>VLOOKUP(A8,'سود اوراق بهادار و سپرده بانکی'!$A$7:$K$99,11,0)</f>
        <v>1213879</v>
      </c>
      <c r="F8" s="94"/>
      <c r="G8" s="143">
        <f>E8/$E$93</f>
        <v>3.4094083622334957E-5</v>
      </c>
      <c r="H8" s="106"/>
      <c r="I8" s="69">
        <f>VLOOKUP(A8,'سود اوراق بهادار و سپرده بانکی'!$A$7:$Q$99,17,0)</f>
        <v>32724575</v>
      </c>
      <c r="J8" s="201"/>
      <c r="K8" s="143">
        <f>I8/$I$93</f>
        <v>1.2605737451427374E-4</v>
      </c>
      <c r="L8" s="201"/>
      <c r="M8" s="74"/>
      <c r="N8" s="261"/>
    </row>
    <row r="9" spans="1:14">
      <c r="A9" s="283" t="s">
        <v>210</v>
      </c>
      <c r="B9" s="201"/>
      <c r="C9" s="210" t="s">
        <v>94</v>
      </c>
      <c r="D9" s="275"/>
      <c r="E9" s="69">
        <f>VLOOKUP(A9,'سود اوراق بهادار و سپرده بانکی'!$A$7:$K$99,11,0)</f>
        <v>1512753722</v>
      </c>
      <c r="F9" s="94"/>
      <c r="G9" s="143">
        <f t="shared" ref="G9:G72" si="0">E9/$E$93</f>
        <v>4.2488544490732971E-2</v>
      </c>
      <c r="H9" s="106"/>
      <c r="I9" s="69">
        <f>VLOOKUP(A9,'سود اوراق بهادار و سپرده بانکی'!$A$7:$Q$99,17,0)</f>
        <v>20308015220</v>
      </c>
      <c r="J9" s="201"/>
      <c r="K9" s="143">
        <f t="shared" ref="K9:K72" si="1">I9/$I$93</f>
        <v>7.8227909154789971E-2</v>
      </c>
      <c r="L9" s="201"/>
      <c r="M9" s="74"/>
      <c r="N9" s="261"/>
    </row>
    <row r="10" spans="1:14">
      <c r="A10" s="283" t="s">
        <v>216</v>
      </c>
      <c r="B10" s="201"/>
      <c r="C10" s="210" t="s">
        <v>114</v>
      </c>
      <c r="D10" s="275"/>
      <c r="E10" s="69">
        <f>VLOOKUP(A10,'سود اوراق بهادار و سپرده بانکی'!$A$7:$K$99,11,0)</f>
        <v>1224741861</v>
      </c>
      <c r="F10" s="94"/>
      <c r="G10" s="143">
        <f t="shared" si="0"/>
        <v>3.4399187583530264E-2</v>
      </c>
      <c r="H10" s="106"/>
      <c r="I10" s="69">
        <f>VLOOKUP(A10,'سود اوراق بهادار و سپرده بانکی'!$A$7:$Q$99,17,0)</f>
        <v>7143995617</v>
      </c>
      <c r="J10" s="201"/>
      <c r="K10" s="143">
        <f t="shared" si="1"/>
        <v>2.7519175757683607E-2</v>
      </c>
      <c r="L10" s="201"/>
      <c r="M10" s="74"/>
      <c r="N10" s="261"/>
    </row>
    <row r="11" spans="1:14">
      <c r="A11" s="283" t="s">
        <v>248</v>
      </c>
      <c r="B11" s="201"/>
      <c r="C11" s="210" t="s">
        <v>262</v>
      </c>
      <c r="D11" s="275"/>
      <c r="E11" s="69">
        <f>VLOOKUP(A11,'سود اوراق بهادار و سپرده بانکی'!$A$7:$K$99,11,0)</f>
        <v>0</v>
      </c>
      <c r="F11" s="94"/>
      <c r="G11" s="143">
        <f t="shared" si="0"/>
        <v>0</v>
      </c>
      <c r="H11" s="106"/>
      <c r="I11" s="69">
        <f>VLOOKUP(A11,'سود اوراق بهادار و سپرده بانکی'!$A$7:$Q$99,17,0)</f>
        <v>6428819.3478260869</v>
      </c>
      <c r="J11" s="201"/>
      <c r="K11" s="143">
        <f t="shared" si="1"/>
        <v>2.4764266249860296E-5</v>
      </c>
      <c r="L11" s="201"/>
      <c r="M11" s="74"/>
      <c r="N11" s="261"/>
    </row>
    <row r="12" spans="1:14">
      <c r="A12" s="283" t="s">
        <v>246</v>
      </c>
      <c r="B12" s="201"/>
      <c r="C12" s="210" t="s">
        <v>263</v>
      </c>
      <c r="D12" s="275"/>
      <c r="E12" s="69">
        <f>VLOOKUP(A12,'سود اوراق بهادار و سپرده بانکی'!$A$7:$K$99,11,0)</f>
        <v>0</v>
      </c>
      <c r="F12" s="94"/>
      <c r="G12" s="143">
        <f t="shared" si="0"/>
        <v>0</v>
      </c>
      <c r="H12" s="106"/>
      <c r="I12" s="69">
        <f>VLOOKUP(A12,'سود اوراق بهادار و سپرده بانکی'!$A$7:$Q$99,17,0)</f>
        <v>42272866.956521742</v>
      </c>
      <c r="J12" s="201"/>
      <c r="K12" s="143">
        <f t="shared" si="1"/>
        <v>1.6283806960763671E-4</v>
      </c>
      <c r="L12" s="201"/>
      <c r="M12" s="74"/>
      <c r="N12" s="261"/>
    </row>
    <row r="13" spans="1:14">
      <c r="A13" s="283" t="s">
        <v>221</v>
      </c>
      <c r="B13" s="201"/>
      <c r="C13" s="210" t="s">
        <v>107</v>
      </c>
      <c r="D13" s="275"/>
      <c r="E13" s="69">
        <f>VLOOKUP(A13,'سود اوراق بهادار و سپرده بانکی'!$A$7:$K$99,11,0)</f>
        <v>9965</v>
      </c>
      <c r="F13" s="94"/>
      <c r="G13" s="143">
        <f t="shared" si="0"/>
        <v>2.7988583977197714E-7</v>
      </c>
      <c r="H13" s="106"/>
      <c r="I13" s="69">
        <f>VLOOKUP(A13,'سود اوراق بهادار و سپرده بانکی'!$A$7:$Q$99,17,0)</f>
        <v>105809</v>
      </c>
      <c r="J13" s="201"/>
      <c r="K13" s="143">
        <f t="shared" si="1"/>
        <v>4.075837421870502E-7</v>
      </c>
      <c r="L13" s="201"/>
      <c r="M13" s="74"/>
      <c r="N13" s="261"/>
    </row>
    <row r="14" spans="1:14">
      <c r="A14" s="283" t="s">
        <v>243</v>
      </c>
      <c r="B14" s="201"/>
      <c r="C14" s="210" t="s">
        <v>229</v>
      </c>
      <c r="D14" s="275"/>
      <c r="E14" s="69">
        <f>VLOOKUP(A14,'سود اوراق بهادار و سپرده بانکی'!$A$7:$K$99,11,0)</f>
        <v>0</v>
      </c>
      <c r="F14" s="94"/>
      <c r="G14" s="143">
        <f t="shared" si="0"/>
        <v>0</v>
      </c>
      <c r="H14" s="106"/>
      <c r="I14" s="69">
        <f>VLOOKUP(A14,'سود اوراق بهادار و سپرده بانکی'!$A$7:$Q$99,17,0)</f>
        <v>59635978.043478265</v>
      </c>
      <c r="J14" s="201"/>
      <c r="K14" s="143">
        <f t="shared" si="1"/>
        <v>2.2972200001838817E-4</v>
      </c>
      <c r="L14" s="201"/>
      <c r="M14" s="74"/>
      <c r="N14" s="261"/>
    </row>
    <row r="15" spans="1:14">
      <c r="A15" s="283" t="s">
        <v>224</v>
      </c>
      <c r="B15" s="201"/>
      <c r="C15" s="210" t="s">
        <v>109</v>
      </c>
      <c r="D15" s="275"/>
      <c r="E15" s="69">
        <f>VLOOKUP(A15,'سود اوراق بهادار و سپرده بانکی'!$A$7:$K$99,11,0)</f>
        <v>2388</v>
      </c>
      <c r="F15" s="94"/>
      <c r="G15" s="143">
        <f t="shared" si="0"/>
        <v>6.7071488748166721E-8</v>
      </c>
      <c r="H15" s="106"/>
      <c r="I15" s="69">
        <f>VLOOKUP(A15,'سود اوراق بهادار و سپرده بانکی'!$A$7:$Q$99,17,0)</f>
        <v>49560</v>
      </c>
      <c r="J15" s="201"/>
      <c r="K15" s="143">
        <f t="shared" si="1"/>
        <v>1.9090862084312495E-7</v>
      </c>
      <c r="L15" s="201"/>
      <c r="M15" s="74"/>
      <c r="N15" s="261"/>
    </row>
    <row r="16" spans="1:14">
      <c r="A16" s="283" t="s">
        <v>225</v>
      </c>
      <c r="B16" s="201"/>
      <c r="C16" s="210" t="s">
        <v>230</v>
      </c>
      <c r="D16" s="275"/>
      <c r="E16" s="69">
        <f>VLOOKUP(A16,'سود اوراق بهادار و سپرده بانکی'!$A$7:$K$99,11,0)</f>
        <v>0</v>
      </c>
      <c r="F16" s="94"/>
      <c r="G16" s="143">
        <f t="shared" si="0"/>
        <v>0</v>
      </c>
      <c r="H16" s="106"/>
      <c r="I16" s="69">
        <f>VLOOKUP(A16,'سود اوراق بهادار و سپرده بانکی'!$A$7:$Q$99,17,0)</f>
        <v>4228956.1956521738</v>
      </c>
      <c r="J16" s="201"/>
      <c r="K16" s="143">
        <f t="shared" si="1"/>
        <v>1.6290237992694615E-5</v>
      </c>
      <c r="L16" s="201"/>
      <c r="M16" s="74"/>
      <c r="N16" s="261"/>
    </row>
    <row r="17" spans="1:14">
      <c r="A17" s="283" t="s">
        <v>113</v>
      </c>
      <c r="B17" s="144"/>
      <c r="C17" s="210" t="s">
        <v>116</v>
      </c>
      <c r="D17" s="144"/>
      <c r="E17" s="69">
        <f>VLOOKUP(A17,'سود اوراق بهادار و سپرده بانکی'!$A$7:$K$99,11,0)</f>
        <v>0</v>
      </c>
      <c r="F17" s="144"/>
      <c r="G17" s="143">
        <f t="shared" si="0"/>
        <v>0</v>
      </c>
      <c r="H17" s="144"/>
      <c r="I17" s="69">
        <f>VLOOKUP(A17,'سود اوراق بهادار و سپرده بانکی'!$A$7:$Q$99,17,0)</f>
        <v>1001855345.7446809</v>
      </c>
      <c r="J17" s="144"/>
      <c r="K17" s="143">
        <f t="shared" si="1"/>
        <v>3.8592175613484494E-3</v>
      </c>
      <c r="L17" s="201"/>
      <c r="M17" s="74"/>
      <c r="N17" s="261"/>
    </row>
    <row r="18" spans="1:14">
      <c r="A18" s="283" t="s">
        <v>226</v>
      </c>
      <c r="B18" s="144"/>
      <c r="C18" s="210" t="s">
        <v>231</v>
      </c>
      <c r="D18" s="144"/>
      <c r="E18" s="69">
        <f>VLOOKUP(A18,'سود اوراق بهادار و سپرده بانکی'!$A$7:$K$99,11,0)</f>
        <v>0</v>
      </c>
      <c r="F18" s="144"/>
      <c r="G18" s="143">
        <f t="shared" si="0"/>
        <v>0</v>
      </c>
      <c r="H18" s="144"/>
      <c r="I18" s="69">
        <f>VLOOKUP(A18,'سود اوراق بهادار و سپرده بانکی'!$A$7:$Q$99,17,0)</f>
        <v>1349352.765957447</v>
      </c>
      <c r="J18" s="144"/>
      <c r="K18" s="143">
        <f t="shared" si="1"/>
        <v>5.1978021706979861E-6</v>
      </c>
      <c r="L18" s="201"/>
      <c r="M18" s="74"/>
      <c r="N18" s="261"/>
    </row>
    <row r="19" spans="1:14">
      <c r="A19" s="283" t="s">
        <v>227</v>
      </c>
      <c r="B19" s="144"/>
      <c r="C19" s="210" t="s">
        <v>232</v>
      </c>
      <c r="D19" s="144"/>
      <c r="E19" s="69">
        <f>VLOOKUP(A19,'سود اوراق بهادار و سپرده بانکی'!$A$7:$K$99,11,0)</f>
        <v>0</v>
      </c>
      <c r="F19" s="144"/>
      <c r="G19" s="143">
        <f t="shared" si="0"/>
        <v>0</v>
      </c>
      <c r="H19" s="144"/>
      <c r="I19" s="69">
        <f>VLOOKUP(A19,'سود اوراق بهادار و سپرده بانکی'!$A$7:$Q$99,17,0)</f>
        <v>1153326.0638297873</v>
      </c>
      <c r="J19" s="144"/>
      <c r="K19" s="143">
        <f t="shared" si="1"/>
        <v>4.442693467073741E-6</v>
      </c>
      <c r="L19" s="201"/>
      <c r="M19" s="74"/>
      <c r="N19" s="261"/>
    </row>
    <row r="20" spans="1:14">
      <c r="A20" s="283" t="s">
        <v>228</v>
      </c>
      <c r="B20" s="144"/>
      <c r="C20" s="210" t="s">
        <v>233</v>
      </c>
      <c r="D20" s="144"/>
      <c r="E20" s="69">
        <f>VLOOKUP(A20,'سود اوراق بهادار و سپرده بانکی'!$A$7:$K$99,11,0)</f>
        <v>0</v>
      </c>
      <c r="F20" s="144"/>
      <c r="G20" s="143">
        <f t="shared" si="0"/>
        <v>0</v>
      </c>
      <c r="H20" s="144"/>
      <c r="I20" s="69">
        <f>VLOOKUP(A20,'سود اوراق بهادار و سپرده بانکی'!$A$7:$Q$99,17,0)</f>
        <v>3758989.7872340428</v>
      </c>
      <c r="J20" s="144"/>
      <c r="K20" s="143">
        <f t="shared" si="1"/>
        <v>1.4479894189754698E-5</v>
      </c>
      <c r="L20" s="201"/>
      <c r="M20" s="74"/>
      <c r="N20" s="261"/>
    </row>
    <row r="21" spans="1:14">
      <c r="A21" s="283" t="s">
        <v>112</v>
      </c>
      <c r="B21" s="144"/>
      <c r="C21" s="210" t="s">
        <v>115</v>
      </c>
      <c r="D21" s="144"/>
      <c r="E21" s="69">
        <f>VLOOKUP(A21,'سود اوراق بهادار و سپرده بانکی'!$A$7:$K$99,11,0)</f>
        <v>0</v>
      </c>
      <c r="F21" s="144"/>
      <c r="G21" s="143">
        <f t="shared" si="0"/>
        <v>0</v>
      </c>
      <c r="H21" s="144"/>
      <c r="I21" s="69">
        <f>VLOOKUP(A21,'سود اوراق بهادار و سپرده بانکی'!$A$7:$Q$99,17,0)</f>
        <v>664010914.78723407</v>
      </c>
      <c r="J21" s="144"/>
      <c r="K21" s="143">
        <f t="shared" si="1"/>
        <v>2.5578169484829021E-3</v>
      </c>
      <c r="L21" s="201"/>
      <c r="M21" s="74"/>
      <c r="N21" s="261"/>
    </row>
    <row r="22" spans="1:14">
      <c r="A22" s="283" t="s">
        <v>129</v>
      </c>
      <c r="B22" s="144"/>
      <c r="C22" s="210" t="s">
        <v>139</v>
      </c>
      <c r="D22" s="144"/>
      <c r="E22" s="69">
        <f>VLOOKUP(A22,'سود اوراق بهادار و سپرده بانکی'!$A$7:$K$99,11,0)</f>
        <v>0</v>
      </c>
      <c r="F22" s="144"/>
      <c r="G22" s="143">
        <f t="shared" si="0"/>
        <v>0</v>
      </c>
      <c r="H22" s="144"/>
      <c r="I22" s="69">
        <f>VLOOKUP(A22,'سود اوراق بهادار و سپرده بانکی'!$A$7:$Q$99,17,0)</f>
        <v>171151516.91489363</v>
      </c>
      <c r="J22" s="144"/>
      <c r="K22" s="143">
        <f t="shared" si="1"/>
        <v>6.5928773303936873E-4</v>
      </c>
      <c r="L22" s="201"/>
      <c r="M22" s="74"/>
      <c r="N22" s="261"/>
    </row>
    <row r="23" spans="1:14">
      <c r="A23" s="283" t="s">
        <v>130</v>
      </c>
      <c r="B23" s="144"/>
      <c r="C23" s="210" t="s">
        <v>140</v>
      </c>
      <c r="D23" s="144"/>
      <c r="E23" s="69">
        <f>VLOOKUP(A23,'سود اوراق بهادار و سپرده بانکی'!$A$7:$K$99,11,0)</f>
        <v>0</v>
      </c>
      <c r="F23" s="144"/>
      <c r="G23" s="143">
        <f t="shared" si="0"/>
        <v>0</v>
      </c>
      <c r="H23" s="144"/>
      <c r="I23" s="69">
        <f>VLOOKUP(A23,'سود اوراق بهادار و سپرده بانکی'!$A$7:$Q$99,17,0)</f>
        <v>149009273.61702129</v>
      </c>
      <c r="J23" s="144"/>
      <c r="K23" s="143">
        <f t="shared" si="1"/>
        <v>5.7399424776152905E-4</v>
      </c>
      <c r="L23" s="201"/>
      <c r="M23" s="74"/>
      <c r="N23" s="261"/>
    </row>
    <row r="24" spans="1:14">
      <c r="A24" s="283" t="s">
        <v>123</v>
      </c>
      <c r="B24" s="144"/>
      <c r="C24" s="210" t="s">
        <v>126</v>
      </c>
      <c r="D24" s="144"/>
      <c r="E24" s="69">
        <f>VLOOKUP(A24,'سود اوراق بهادار و سپرده بانکی'!$A$7:$K$99,11,0)</f>
        <v>0</v>
      </c>
      <c r="F24" s="144"/>
      <c r="G24" s="143">
        <f t="shared" si="0"/>
        <v>0</v>
      </c>
      <c r="H24" s="144"/>
      <c r="I24" s="69">
        <f>VLOOKUP(A24,'سود اوراق بهادار و سپرده بانکی'!$A$7:$Q$99,17,0)</f>
        <v>362850403.40425533</v>
      </c>
      <c r="J24" s="144"/>
      <c r="K24" s="143">
        <f t="shared" si="1"/>
        <v>1.3977253851145666E-3</v>
      </c>
      <c r="L24" s="201"/>
      <c r="M24" s="74"/>
      <c r="N24" s="261"/>
    </row>
    <row r="25" spans="1:14">
      <c r="A25" s="283" t="s">
        <v>131</v>
      </c>
      <c r="B25" s="144"/>
      <c r="C25" s="210" t="s">
        <v>141</v>
      </c>
      <c r="D25" s="144"/>
      <c r="E25" s="69">
        <f>VLOOKUP(A25,'سود اوراق بهادار و سپرده بانکی'!$A$7:$K$99,11,0)</f>
        <v>0</v>
      </c>
      <c r="F25" s="144"/>
      <c r="G25" s="143">
        <f t="shared" si="0"/>
        <v>0</v>
      </c>
      <c r="H25" s="144"/>
      <c r="I25" s="69">
        <f>VLOOKUP(A25,'سود اوراق بهادار و سپرده بانکی'!$A$7:$Q$99,17,0)</f>
        <v>583413794.04255319</v>
      </c>
      <c r="J25" s="144"/>
      <c r="K25" s="143">
        <f t="shared" si="1"/>
        <v>2.247351146116198E-3</v>
      </c>
      <c r="L25" s="201"/>
      <c r="M25" s="74"/>
      <c r="N25" s="261"/>
    </row>
    <row r="26" spans="1:14">
      <c r="A26" s="283" t="s">
        <v>132</v>
      </c>
      <c r="B26" s="144"/>
      <c r="C26" s="210" t="s">
        <v>142</v>
      </c>
      <c r="D26" s="144"/>
      <c r="E26" s="69">
        <f>VLOOKUP(A26,'سود اوراق بهادار و سپرده بانکی'!$A$7:$K$99,11,0)</f>
        <v>0</v>
      </c>
      <c r="F26" s="144"/>
      <c r="G26" s="143">
        <f t="shared" si="0"/>
        <v>0</v>
      </c>
      <c r="H26" s="144"/>
      <c r="I26" s="69">
        <f>VLOOKUP(A26,'سود اوراق بهادار و سپرده بانکی'!$A$7:$Q$99,17,0)</f>
        <v>619357263.51063836</v>
      </c>
      <c r="J26" s="144"/>
      <c r="K26" s="143">
        <f t="shared" si="1"/>
        <v>2.3858079294993523E-3</v>
      </c>
      <c r="L26" s="201"/>
      <c r="M26" s="74"/>
      <c r="N26" s="261"/>
    </row>
    <row r="27" spans="1:14">
      <c r="A27" s="283" t="s">
        <v>133</v>
      </c>
      <c r="B27" s="144"/>
      <c r="C27" s="210" t="s">
        <v>143</v>
      </c>
      <c r="D27" s="144"/>
      <c r="E27" s="69">
        <f>VLOOKUP(A27,'سود اوراق بهادار و سپرده بانکی'!$A$7:$K$99,11,0)</f>
        <v>0</v>
      </c>
      <c r="F27" s="144"/>
      <c r="G27" s="143">
        <f t="shared" si="0"/>
        <v>0</v>
      </c>
      <c r="H27" s="144"/>
      <c r="I27" s="69">
        <f>VLOOKUP(A27,'سود اوراق بهادار و سپرده بانکی'!$A$7:$Q$99,17,0)</f>
        <v>1767443800.2127662</v>
      </c>
      <c r="J27" s="144"/>
      <c r="K27" s="143">
        <f t="shared" si="1"/>
        <v>6.8083183679651105E-3</v>
      </c>
      <c r="L27" s="201"/>
      <c r="M27" s="74"/>
      <c r="N27" s="261"/>
    </row>
    <row r="28" spans="1:14">
      <c r="A28" s="283" t="s">
        <v>134</v>
      </c>
      <c r="B28" s="144"/>
      <c r="C28" s="210" t="s">
        <v>144</v>
      </c>
      <c r="D28" s="144"/>
      <c r="E28" s="69">
        <f>VLOOKUP(A28,'سود اوراق بهادار و سپرده بانکی'!$A$7:$K$99,11,0)</f>
        <v>0</v>
      </c>
      <c r="F28" s="144"/>
      <c r="G28" s="143">
        <f t="shared" si="0"/>
        <v>0</v>
      </c>
      <c r="H28" s="144"/>
      <c r="I28" s="69">
        <f>VLOOKUP(A28,'سود اوراق بهادار و سپرده بانکی'!$A$7:$Q$99,17,0)</f>
        <v>402350847.12765962</v>
      </c>
      <c r="J28" s="144"/>
      <c r="K28" s="143">
        <f t="shared" si="1"/>
        <v>1.5498838845884686E-3</v>
      </c>
      <c r="L28" s="201"/>
      <c r="M28" s="74"/>
      <c r="N28" s="261"/>
    </row>
    <row r="29" spans="1:14">
      <c r="A29" s="283" t="s">
        <v>135</v>
      </c>
      <c r="B29" s="144"/>
      <c r="C29" s="210" t="s">
        <v>145</v>
      </c>
      <c r="D29" s="144"/>
      <c r="E29" s="69">
        <f>VLOOKUP(A29,'سود اوراق بهادار و سپرده بانکی'!$A$7:$K$99,11,0)</f>
        <v>0</v>
      </c>
      <c r="F29" s="144"/>
      <c r="G29" s="143">
        <f t="shared" si="0"/>
        <v>0</v>
      </c>
      <c r="H29" s="144"/>
      <c r="I29" s="69">
        <f>VLOOKUP(A29,'سود اوراق بهادار و سپرده بانکی'!$A$7:$Q$99,17,0)</f>
        <v>173300430.63829789</v>
      </c>
      <c r="J29" s="144"/>
      <c r="K29" s="143">
        <f t="shared" si="1"/>
        <v>6.6756550049792344E-4</v>
      </c>
      <c r="L29" s="201"/>
      <c r="M29" s="74"/>
      <c r="N29" s="261"/>
    </row>
    <row r="30" spans="1:14">
      <c r="A30" s="283" t="s">
        <v>136</v>
      </c>
      <c r="B30" s="144"/>
      <c r="C30" s="210" t="s">
        <v>146</v>
      </c>
      <c r="D30" s="144"/>
      <c r="E30" s="69">
        <f>VLOOKUP(A30,'سود اوراق بهادار و سپرده بانکی'!$A$7:$K$99,11,0)</f>
        <v>0</v>
      </c>
      <c r="F30" s="144"/>
      <c r="G30" s="143">
        <f t="shared" si="0"/>
        <v>0</v>
      </c>
      <c r="H30" s="144"/>
      <c r="I30" s="69">
        <f>VLOOKUP(A30,'سود اوراق بهادار و سپرده بانکی'!$A$7:$Q$99,17,0)</f>
        <v>551472914.6808511</v>
      </c>
      <c r="J30" s="144"/>
      <c r="K30" s="143">
        <f t="shared" si="1"/>
        <v>2.1243126225597175E-3</v>
      </c>
      <c r="L30" s="201"/>
      <c r="M30" s="74"/>
      <c r="N30" s="261"/>
    </row>
    <row r="31" spans="1:14">
      <c r="A31" s="283" t="s">
        <v>137</v>
      </c>
      <c r="B31" s="144"/>
      <c r="C31" s="210" t="s">
        <v>147</v>
      </c>
      <c r="D31" s="144"/>
      <c r="E31" s="69">
        <f>VLOOKUP(A31,'سود اوراق بهادار و سپرده بانکی'!$A$7:$K$99,11,0)</f>
        <v>0</v>
      </c>
      <c r="F31" s="144"/>
      <c r="G31" s="143">
        <f t="shared" si="0"/>
        <v>0</v>
      </c>
      <c r="H31" s="144"/>
      <c r="I31" s="69">
        <f>VLOOKUP(A31,'سود اوراق بهادار و سپرده بانکی'!$A$7:$Q$99,17,0)</f>
        <v>282371915.625</v>
      </c>
      <c r="J31" s="144"/>
      <c r="K31" s="143">
        <f t="shared" si="1"/>
        <v>1.0877165653107345E-3</v>
      </c>
      <c r="L31" s="201"/>
      <c r="M31" s="74"/>
      <c r="N31" s="261"/>
    </row>
    <row r="32" spans="1:14">
      <c r="A32" s="283" t="s">
        <v>138</v>
      </c>
      <c r="B32" s="144"/>
      <c r="C32" s="210" t="s">
        <v>148</v>
      </c>
      <c r="D32" s="144"/>
      <c r="E32" s="69">
        <f>VLOOKUP(A32,'سود اوراق بهادار و سپرده بانکی'!$A$7:$K$99,11,0)</f>
        <v>0</v>
      </c>
      <c r="F32" s="144"/>
      <c r="G32" s="143">
        <f t="shared" si="0"/>
        <v>0</v>
      </c>
      <c r="H32" s="144"/>
      <c r="I32" s="69">
        <f>VLOOKUP(A32,'سود اوراق بهادار و سپرده بانکی'!$A$7:$Q$99,17,0)</f>
        <v>306789858.75000006</v>
      </c>
      <c r="J32" s="144"/>
      <c r="K32" s="143">
        <f t="shared" si="1"/>
        <v>1.1817762070746494E-3</v>
      </c>
      <c r="L32" s="201"/>
      <c r="M32" s="74"/>
      <c r="N32" s="261"/>
    </row>
    <row r="33" spans="1:14">
      <c r="A33" s="283" t="s">
        <v>124</v>
      </c>
      <c r="B33" s="144"/>
      <c r="C33" s="210" t="s">
        <v>127</v>
      </c>
      <c r="D33" s="144"/>
      <c r="E33" s="69">
        <f>VLOOKUP(A33,'سود اوراق بهادار و سپرده بانکی'!$A$7:$K$99,11,0)</f>
        <v>0</v>
      </c>
      <c r="F33" s="144"/>
      <c r="G33" s="143">
        <f t="shared" si="0"/>
        <v>0</v>
      </c>
      <c r="H33" s="144"/>
      <c r="I33" s="69">
        <f>VLOOKUP(A33,'سود اوراق بهادار و سپرده بانکی'!$A$7:$Q$99,17,0)</f>
        <v>22062489664.591835</v>
      </c>
      <c r="J33" s="144"/>
      <c r="K33" s="143">
        <f t="shared" si="1"/>
        <v>8.4986268648767668E-2</v>
      </c>
      <c r="L33" s="201"/>
      <c r="M33" s="74"/>
      <c r="N33" s="261"/>
    </row>
    <row r="34" spans="1:14">
      <c r="A34" s="283" t="s">
        <v>125</v>
      </c>
      <c r="B34" s="144"/>
      <c r="C34" s="210" t="s">
        <v>128</v>
      </c>
      <c r="D34" s="144"/>
      <c r="E34" s="69">
        <f>VLOOKUP(A34,'سود اوراق بهادار و سپرده بانکی'!$A$7:$K$99,11,0)</f>
        <v>0</v>
      </c>
      <c r="F34" s="144"/>
      <c r="G34" s="143">
        <f t="shared" si="0"/>
        <v>0</v>
      </c>
      <c r="H34" s="144"/>
      <c r="I34" s="69">
        <f>VLOOKUP(A34,'سود اوراق بهادار و سپرده بانکی'!$A$7:$Q$99,17,0)</f>
        <v>14523287670.918367</v>
      </c>
      <c r="J34" s="144"/>
      <c r="K34" s="143">
        <f t="shared" si="1"/>
        <v>5.5944730011359682E-2</v>
      </c>
      <c r="L34" s="201"/>
      <c r="M34" s="74"/>
      <c r="N34" s="261"/>
    </row>
    <row r="35" spans="1:14">
      <c r="A35" s="283" t="s">
        <v>158</v>
      </c>
      <c r="B35" s="144"/>
      <c r="C35" s="210" t="s">
        <v>163</v>
      </c>
      <c r="D35" s="144"/>
      <c r="E35" s="69">
        <f>VLOOKUP(A35,'سود اوراق بهادار و سپرده بانکی'!$A$7:$K$99,11,0)</f>
        <v>0</v>
      </c>
      <c r="F35" s="144"/>
      <c r="G35" s="143">
        <f t="shared" si="0"/>
        <v>0</v>
      </c>
      <c r="H35" s="144"/>
      <c r="I35" s="69">
        <f>VLOOKUP(A35,'سود اوراق بهادار و سپرده بانکی'!$A$7:$Q$99,17,0)</f>
        <v>2223801368.2653065</v>
      </c>
      <c r="J35" s="144"/>
      <c r="K35" s="143">
        <f t="shared" si="1"/>
        <v>8.5662399565089569E-3</v>
      </c>
      <c r="L35" s="201"/>
      <c r="M35" s="74"/>
      <c r="N35" s="261"/>
    </row>
    <row r="36" spans="1:14">
      <c r="A36" s="283" t="s">
        <v>159</v>
      </c>
      <c r="B36" s="144"/>
      <c r="C36" s="210" t="s">
        <v>164</v>
      </c>
      <c r="D36" s="144"/>
      <c r="E36" s="69">
        <f>VLOOKUP(A36,'سود اوراق بهادار و سپرده بانکی'!$A$7:$K$99,11,0)</f>
        <v>0</v>
      </c>
      <c r="F36" s="144"/>
      <c r="G36" s="143">
        <f t="shared" si="0"/>
        <v>0</v>
      </c>
      <c r="H36" s="144"/>
      <c r="I36" s="69">
        <f>VLOOKUP(A36,'سود اوراق بهادار و سپرده بانکی'!$A$7:$Q$99,17,0)</f>
        <v>6322112876.0204086</v>
      </c>
      <c r="J36" s="144"/>
      <c r="K36" s="143">
        <f t="shared" si="1"/>
        <v>2.4353225382881729E-2</v>
      </c>
      <c r="L36" s="201"/>
      <c r="M36" s="74"/>
      <c r="N36" s="261"/>
    </row>
    <row r="37" spans="1:14">
      <c r="A37" s="283" t="s">
        <v>160</v>
      </c>
      <c r="B37" s="144"/>
      <c r="C37" s="207" t="s">
        <v>165</v>
      </c>
      <c r="D37" s="144"/>
      <c r="E37" s="69">
        <f>VLOOKUP(A37,'سود اوراق بهادار و سپرده بانکی'!$A$7:$K$99,11,0)</f>
        <v>0</v>
      </c>
      <c r="F37" s="144"/>
      <c r="G37" s="143">
        <f t="shared" si="0"/>
        <v>0</v>
      </c>
      <c r="H37" s="144"/>
      <c r="I37" s="69">
        <f>VLOOKUP(A37,'سود اوراق بهادار و سپرده بانکی'!$A$7:$Q$99,17,0)</f>
        <v>241169176.83673471</v>
      </c>
      <c r="J37" s="144"/>
      <c r="K37" s="143">
        <f t="shared" si="1"/>
        <v>9.2900070499945002E-4</v>
      </c>
      <c r="L37" s="201"/>
      <c r="M37" s="74"/>
      <c r="N37" s="261"/>
    </row>
    <row r="38" spans="1:14">
      <c r="A38" s="283" t="s">
        <v>161</v>
      </c>
      <c r="B38" s="144"/>
      <c r="C38" s="207" t="s">
        <v>166</v>
      </c>
      <c r="D38" s="144"/>
      <c r="E38" s="69">
        <f>VLOOKUP(A38,'سود اوراق بهادار و سپرده بانکی'!$A$7:$K$99,11,0)</f>
        <v>0</v>
      </c>
      <c r="F38" s="144"/>
      <c r="G38" s="143">
        <f t="shared" si="0"/>
        <v>0</v>
      </c>
      <c r="H38" s="144"/>
      <c r="I38" s="69">
        <f>VLOOKUP(A38,'سود اوراق بهادار و سپرده بانکی'!$A$7:$Q$99,17,0)</f>
        <v>1712689520.4000001</v>
      </c>
      <c r="J38" s="144"/>
      <c r="K38" s="143">
        <f t="shared" si="1"/>
        <v>6.5974010143671743E-3</v>
      </c>
      <c r="L38" s="201"/>
      <c r="M38" s="74"/>
      <c r="N38" s="261"/>
    </row>
    <row r="39" spans="1:14">
      <c r="A39" s="283" t="s">
        <v>247</v>
      </c>
      <c r="B39" s="144"/>
      <c r="C39" s="207" t="s">
        <v>167</v>
      </c>
      <c r="D39" s="144"/>
      <c r="E39" s="69">
        <f>VLOOKUP(A39,'سود اوراق بهادار و سپرده بانکی'!$A$7:$K$99,11,0)</f>
        <v>0</v>
      </c>
      <c r="F39" s="144"/>
      <c r="G39" s="143">
        <f t="shared" si="0"/>
        <v>0</v>
      </c>
      <c r="H39" s="144"/>
      <c r="I39" s="69">
        <f>VLOOKUP(A39,'سود اوراق بهادار و سپرده بانکی'!$A$7:$Q$99,17,0)</f>
        <v>4983904108.8000002</v>
      </c>
      <c r="J39" s="144"/>
      <c r="K39" s="143">
        <f t="shared" si="1"/>
        <v>1.9198350682513961E-2</v>
      </c>
      <c r="L39" s="201"/>
      <c r="M39" s="74"/>
      <c r="N39" s="261"/>
    </row>
    <row r="40" spans="1:14">
      <c r="A40" s="283" t="s">
        <v>153</v>
      </c>
      <c r="B40" s="144"/>
      <c r="C40" s="207" t="s">
        <v>272</v>
      </c>
      <c r="D40" s="144"/>
      <c r="E40" s="69">
        <f>VLOOKUP(A40,'سود اوراق بهادار و سپرده بانکی'!$A$7:$K$99,11,0)</f>
        <v>0</v>
      </c>
      <c r="F40" s="144"/>
      <c r="G40" s="143">
        <f t="shared" si="0"/>
        <v>0</v>
      </c>
      <c r="H40" s="144"/>
      <c r="I40" s="69">
        <f>VLOOKUP(A40,'سود اوراق بهادار و سپرده بانکی'!$A$7:$Q$99,17,0)</f>
        <v>2147054794.2</v>
      </c>
      <c r="J40" s="144"/>
      <c r="K40" s="143">
        <f t="shared" si="1"/>
        <v>8.2706067319479725E-3</v>
      </c>
      <c r="L40" s="201"/>
      <c r="M40" s="74"/>
      <c r="N40" s="261"/>
    </row>
    <row r="41" spans="1:14">
      <c r="A41" s="283" t="s">
        <v>223</v>
      </c>
      <c r="B41" s="144"/>
      <c r="C41" s="207" t="s">
        <v>168</v>
      </c>
      <c r="D41" s="144"/>
      <c r="E41" s="69">
        <f>VLOOKUP(A41,'سود اوراق بهادار و سپرده بانکی'!$A$7:$K$99,11,0)</f>
        <v>1242789481</v>
      </c>
      <c r="F41" s="144"/>
      <c r="G41" s="143">
        <f t="shared" si="0"/>
        <v>3.4906089066679843E-2</v>
      </c>
      <c r="H41" s="144"/>
      <c r="I41" s="69">
        <f>VLOOKUP(A41,'سود اوراق بهادار و سپرده بانکی'!$A$7:$Q$99,17,0)</f>
        <v>1242819221</v>
      </c>
      <c r="J41" s="144"/>
      <c r="K41" s="143">
        <f t="shared" si="1"/>
        <v>4.787427430154095E-3</v>
      </c>
      <c r="L41" s="201"/>
      <c r="M41" s="74"/>
      <c r="N41" s="261"/>
    </row>
    <row r="42" spans="1:14">
      <c r="A42" s="283" t="s">
        <v>154</v>
      </c>
      <c r="B42" s="144"/>
      <c r="C42" s="207" t="s">
        <v>273</v>
      </c>
      <c r="D42" s="144"/>
      <c r="E42" s="69">
        <f>VLOOKUP(A42,'سود اوراق بهادار و سپرده بانکی'!$A$7:$K$99,11,0)</f>
        <v>0</v>
      </c>
      <c r="F42" s="144"/>
      <c r="G42" s="143">
        <f t="shared" si="0"/>
        <v>0</v>
      </c>
      <c r="H42" s="144"/>
      <c r="I42" s="69">
        <f>VLOOKUP(A42,'سود اوراق بهادار و سپرده بانکی'!$A$7:$Q$99,17,0)</f>
        <v>343403012.69999999</v>
      </c>
      <c r="J42" s="144"/>
      <c r="K42" s="143">
        <f t="shared" si="1"/>
        <v>1.3228126623876337E-3</v>
      </c>
      <c r="L42" s="201"/>
      <c r="M42" s="74"/>
      <c r="N42" s="261"/>
    </row>
    <row r="43" spans="1:14">
      <c r="A43" s="283" t="s">
        <v>155</v>
      </c>
      <c r="B43" s="144"/>
      <c r="C43" s="207" t="s">
        <v>276</v>
      </c>
      <c r="D43" s="144"/>
      <c r="E43" s="69">
        <f>VLOOKUP(A43,'سود اوراق بهادار و سپرده بانکی'!$A$7:$K$99,11,0)</f>
        <v>0</v>
      </c>
      <c r="F43" s="144"/>
      <c r="G43" s="143">
        <f t="shared" si="0"/>
        <v>0</v>
      </c>
      <c r="H43" s="144"/>
      <c r="I43" s="69">
        <f>VLOOKUP(A43,'سود اوراق بهادار و سپرده بانکی'!$A$7:$Q$99,17,0)</f>
        <v>501780820.67307693</v>
      </c>
      <c r="J43" s="144"/>
      <c r="K43" s="143">
        <f t="shared" si="1"/>
        <v>1.9328951662677264E-3</v>
      </c>
      <c r="L43" s="201"/>
      <c r="M43" s="74"/>
      <c r="N43" s="261"/>
    </row>
    <row r="44" spans="1:14">
      <c r="A44" s="283" t="s">
        <v>156</v>
      </c>
      <c r="B44" s="144"/>
      <c r="C44" s="207" t="s">
        <v>277</v>
      </c>
      <c r="D44" s="144"/>
      <c r="E44" s="69">
        <f>VLOOKUP(A44,'سود اوراق بهادار و سپرده بانکی'!$A$7:$K$99,11,0)</f>
        <v>0</v>
      </c>
      <c r="F44" s="144"/>
      <c r="G44" s="143">
        <f t="shared" si="0"/>
        <v>0</v>
      </c>
      <c r="H44" s="144"/>
      <c r="I44" s="69">
        <f>VLOOKUP(A44,'سود اوراق بهادار و سپرده بانکی'!$A$7:$Q$99,17,0)</f>
        <v>288095546.25</v>
      </c>
      <c r="J44" s="144"/>
      <c r="K44" s="143">
        <f t="shared" si="1"/>
        <v>1.1097643947868083E-3</v>
      </c>
      <c r="L44" s="201"/>
      <c r="M44" s="74"/>
      <c r="N44" s="261"/>
    </row>
    <row r="45" spans="1:14">
      <c r="A45" s="283" t="s">
        <v>244</v>
      </c>
      <c r="B45" s="144"/>
      <c r="C45" s="207" t="s">
        <v>265</v>
      </c>
      <c r="D45" s="144"/>
      <c r="E45" s="69">
        <f>VLOOKUP(A45,'سود اوراق بهادار و سپرده بانکی'!$A$7:$K$99,11,0)</f>
        <v>0</v>
      </c>
      <c r="F45" s="144"/>
      <c r="G45" s="143">
        <f t="shared" si="0"/>
        <v>0</v>
      </c>
      <c r="H45" s="144"/>
      <c r="I45" s="69">
        <f>VLOOKUP(A45,'سود اوراق بهادار و سپرده بانکی'!$A$7:$Q$99,17,0)</f>
        <v>12327892662.115385</v>
      </c>
      <c r="J45" s="144"/>
      <c r="K45" s="143">
        <f t="shared" si="1"/>
        <v>4.7487913358081689E-2</v>
      </c>
      <c r="L45" s="201"/>
      <c r="M45" s="74"/>
      <c r="N45" s="261"/>
    </row>
    <row r="46" spans="1:14">
      <c r="A46" s="283" t="s">
        <v>157</v>
      </c>
      <c r="B46" s="144"/>
      <c r="C46" s="207" t="s">
        <v>274</v>
      </c>
      <c r="D46" s="144"/>
      <c r="E46" s="69">
        <f>VLOOKUP(A46,'سود اوراق بهادار و سپرده بانکی'!$A$7:$K$99,11,0)</f>
        <v>0</v>
      </c>
      <c r="F46" s="144"/>
      <c r="G46" s="143">
        <f t="shared" si="0"/>
        <v>0</v>
      </c>
      <c r="H46" s="144"/>
      <c r="I46" s="69">
        <f>VLOOKUP(A46,'سود اوراق بهادار و سپرده بانکی'!$A$7:$Q$99,17,0)</f>
        <v>46560060612.169807</v>
      </c>
      <c r="J46" s="144"/>
      <c r="K46" s="143">
        <f t="shared" si="1"/>
        <v>0.1793526424100412</v>
      </c>
      <c r="L46" s="201"/>
      <c r="M46" s="74"/>
      <c r="N46" s="261"/>
    </row>
    <row r="47" spans="1:14">
      <c r="A47" s="283" t="s">
        <v>151</v>
      </c>
      <c r="B47" s="144"/>
      <c r="C47" s="207" t="s">
        <v>275</v>
      </c>
      <c r="D47" s="144"/>
      <c r="E47" s="69">
        <f>VLOOKUP(A47,'سود اوراق بهادار و سپرده بانکی'!$A$7:$K$99,11,0)</f>
        <v>0</v>
      </c>
      <c r="F47" s="144"/>
      <c r="G47" s="143">
        <f t="shared" si="0"/>
        <v>0</v>
      </c>
      <c r="H47" s="144"/>
      <c r="I47" s="69">
        <f>VLOOKUP(A47,'سود اوراق بهادار و سپرده بانکی'!$A$7:$Q$99,17,0)</f>
        <v>578219178.39622641</v>
      </c>
      <c r="J47" s="144"/>
      <c r="K47" s="143">
        <f t="shared" si="1"/>
        <v>2.2273411197067882E-3</v>
      </c>
      <c r="L47" s="201"/>
      <c r="M47" s="74"/>
      <c r="N47" s="261"/>
    </row>
    <row r="48" spans="1:14">
      <c r="A48" s="283" t="s">
        <v>152</v>
      </c>
      <c r="B48" s="144"/>
      <c r="C48" s="207" t="s">
        <v>162</v>
      </c>
      <c r="D48" s="144"/>
      <c r="E48" s="69">
        <f>VLOOKUP(A48,'سود اوراق بهادار و سپرده بانکی'!$A$7:$K$99,11,0)</f>
        <v>0</v>
      </c>
      <c r="F48" s="144"/>
      <c r="G48" s="143">
        <f t="shared" si="0"/>
        <v>0</v>
      </c>
      <c r="H48" s="144"/>
      <c r="I48" s="69">
        <f>VLOOKUP(A48,'سود اوراق بهادار و سپرده بانکی'!$A$7:$Q$99,17,0)</f>
        <v>1042846032.735849</v>
      </c>
      <c r="J48" s="144"/>
      <c r="K48" s="143">
        <f t="shared" si="1"/>
        <v>4.0171165831582988E-3</v>
      </c>
      <c r="L48" s="201"/>
      <c r="M48" s="74"/>
      <c r="N48" s="261"/>
    </row>
    <row r="49" spans="1:14">
      <c r="A49" s="283" t="s">
        <v>169</v>
      </c>
      <c r="B49" s="144"/>
      <c r="C49" s="207" t="s">
        <v>266</v>
      </c>
      <c r="D49" s="144"/>
      <c r="E49" s="69">
        <f>VLOOKUP(A49,'سود اوراق بهادار و سپرده بانکی'!$A$7:$K$99,11,0)</f>
        <v>0</v>
      </c>
      <c r="F49" s="144"/>
      <c r="G49" s="143">
        <f t="shared" si="0"/>
        <v>0</v>
      </c>
      <c r="H49" s="144"/>
      <c r="I49" s="69">
        <f>VLOOKUP(A49,'سود اوراق بهادار و سپرده بانکی'!$A$7:$Q$99,17,0)</f>
        <v>2825529660</v>
      </c>
      <c r="J49" s="144"/>
      <c r="K49" s="143">
        <f t="shared" si="1"/>
        <v>1.0884139841443579E-2</v>
      </c>
      <c r="L49" s="201"/>
      <c r="M49" s="74"/>
      <c r="N49" s="261"/>
    </row>
    <row r="50" spans="1:14">
      <c r="A50" s="283" t="s">
        <v>170</v>
      </c>
      <c r="B50" s="144"/>
      <c r="C50" s="207" t="s">
        <v>269</v>
      </c>
      <c r="D50" s="144"/>
      <c r="E50" s="69">
        <f>VLOOKUP(A50,'سود اوراق بهادار و سپرده بانکی'!$A$7:$K$99,11,0)</f>
        <v>0</v>
      </c>
      <c r="F50" s="144"/>
      <c r="G50" s="143">
        <f t="shared" si="0"/>
        <v>0</v>
      </c>
      <c r="H50" s="144"/>
      <c r="I50" s="69">
        <f>VLOOKUP(A50,'سود اوراق بهادار و سپرده بانکی'!$A$7:$Q$99,17,0)</f>
        <v>1214156714.4339621</v>
      </c>
      <c r="J50" s="144"/>
      <c r="K50" s="143">
        <f t="shared" si="1"/>
        <v>4.6770174301857875E-3</v>
      </c>
      <c r="L50" s="201"/>
      <c r="M50" s="74"/>
      <c r="N50" s="261"/>
    </row>
    <row r="51" spans="1:14">
      <c r="A51" s="283" t="s">
        <v>171</v>
      </c>
      <c r="B51" s="144"/>
      <c r="C51" s="207" t="s">
        <v>270</v>
      </c>
      <c r="D51" s="144"/>
      <c r="E51" s="69">
        <f>VLOOKUP(A51,'سود اوراق بهادار و سپرده بانکی'!$A$7:$K$99,11,0)</f>
        <v>0</v>
      </c>
      <c r="F51" s="144"/>
      <c r="G51" s="143">
        <f t="shared" si="0"/>
        <v>0</v>
      </c>
      <c r="H51" s="144"/>
      <c r="I51" s="69">
        <f>VLOOKUP(A51,'سود اوراق بهادار و سپرده بانکی'!$A$7:$Q$99,17,0)</f>
        <v>516671506.80000001</v>
      </c>
      <c r="J51" s="144"/>
      <c r="K51" s="143">
        <f t="shared" si="1"/>
        <v>1.9902551410840852E-3</v>
      </c>
      <c r="L51" s="201"/>
      <c r="M51" s="74"/>
      <c r="N51" s="261"/>
    </row>
    <row r="52" spans="1:14">
      <c r="A52" s="283" t="s">
        <v>242</v>
      </c>
      <c r="B52" s="144"/>
      <c r="C52" s="207" t="s">
        <v>172</v>
      </c>
      <c r="D52" s="144"/>
      <c r="E52" s="69">
        <f>VLOOKUP(A52,'سود اوراق بهادار و سپرده بانکی'!$A$7:$K$99,11,0)</f>
        <v>0</v>
      </c>
      <c r="F52" s="144"/>
      <c r="G52" s="143">
        <f t="shared" si="0"/>
        <v>0</v>
      </c>
      <c r="H52" s="144"/>
      <c r="I52" s="69">
        <f>VLOOKUP(A52,'سود اوراق بهادار و سپرده بانکی'!$A$7:$Q$99,17,0)</f>
        <v>9970685138.9423065</v>
      </c>
      <c r="J52" s="144"/>
      <c r="K52" s="143">
        <f t="shared" si="1"/>
        <v>3.840778346925984E-2</v>
      </c>
      <c r="L52" s="201"/>
      <c r="M52" s="74"/>
      <c r="N52" s="261"/>
    </row>
    <row r="53" spans="1:14">
      <c r="A53" s="283" t="s">
        <v>175</v>
      </c>
      <c r="B53" s="144"/>
      <c r="C53" s="207" t="s">
        <v>204</v>
      </c>
      <c r="D53" s="144"/>
      <c r="E53" s="69">
        <f>VLOOKUP(A53,'سود اوراق بهادار و سپرده بانکی'!$A$7:$K$99,11,0)</f>
        <v>1836209588.7735848</v>
      </c>
      <c r="F53" s="144"/>
      <c r="G53" s="143">
        <f t="shared" si="0"/>
        <v>5.1573413221400063E-2</v>
      </c>
      <c r="H53" s="144"/>
      <c r="I53" s="69">
        <f>VLOOKUP(A53,'سود اوراق بهادار و سپرده بانکی'!$A$7:$Q$99,17,0)</f>
        <v>11107557563.566038</v>
      </c>
      <c r="J53" s="144"/>
      <c r="K53" s="143">
        <f t="shared" si="1"/>
        <v>4.2787096355851768E-2</v>
      </c>
      <c r="L53" s="201"/>
      <c r="M53" s="74"/>
      <c r="N53" s="261"/>
    </row>
    <row r="54" spans="1:14">
      <c r="A54" s="283" t="s">
        <v>185</v>
      </c>
      <c r="B54" s="144"/>
      <c r="C54" s="207" t="s">
        <v>205</v>
      </c>
      <c r="D54" s="144"/>
      <c r="E54" s="69">
        <f>VLOOKUP(A54,'سود اوراق بهادار و سپرده بانکی'!$A$7:$K$99,11,0)</f>
        <v>1733141095.471698</v>
      </c>
      <c r="F54" s="144"/>
      <c r="G54" s="143">
        <f t="shared" si="0"/>
        <v>4.8678539984889177E-2</v>
      </c>
      <c r="H54" s="144"/>
      <c r="I54" s="69">
        <f>VLOOKUP(A54,'سود اوراق بهادار و سپرده بانکی'!$A$7:$Q$99,17,0)</f>
        <v>8543079967.1698112</v>
      </c>
      <c r="J54" s="144"/>
      <c r="K54" s="143">
        <f t="shared" si="1"/>
        <v>3.2908547503731192E-2</v>
      </c>
      <c r="L54" s="201"/>
      <c r="M54" s="74"/>
      <c r="N54" s="261"/>
    </row>
    <row r="55" spans="1:14">
      <c r="A55" s="283" t="s">
        <v>186</v>
      </c>
      <c r="B55" s="144"/>
      <c r="C55" s="210" t="s">
        <v>271</v>
      </c>
      <c r="D55" s="144"/>
      <c r="E55" s="69">
        <f>VLOOKUP(A55,'سود اوراق بهادار و سپرده بانکی'!$A$7:$K$99,11,0)</f>
        <v>462328766.32075471</v>
      </c>
      <c r="F55" s="144"/>
      <c r="G55" s="143">
        <f t="shared" si="0"/>
        <v>1.298537631835691E-2</v>
      </c>
      <c r="H55" s="144"/>
      <c r="I55" s="69">
        <f>VLOOKUP(A55,'سود اوراق بهادار و سپرده بانکی'!$A$7:$Q$99,17,0)</f>
        <v>2232114586.339623</v>
      </c>
      <c r="J55" s="144"/>
      <c r="K55" s="143">
        <f t="shared" si="1"/>
        <v>8.598263059764322E-3</v>
      </c>
      <c r="L55" s="201"/>
      <c r="M55" s="74"/>
      <c r="N55" s="261"/>
    </row>
    <row r="56" spans="1:14">
      <c r="A56" s="283" t="s">
        <v>245</v>
      </c>
      <c r="B56" s="144"/>
      <c r="C56" s="210" t="s">
        <v>177</v>
      </c>
      <c r="D56" s="144"/>
      <c r="E56" s="69">
        <f>VLOOKUP(A56,'سود اوراق بهادار و سپرده بانکی'!$A$7:$K$99,11,0)</f>
        <v>0</v>
      </c>
      <c r="F56" s="144"/>
      <c r="G56" s="143">
        <f t="shared" si="0"/>
        <v>0</v>
      </c>
      <c r="H56" s="144"/>
      <c r="I56" s="69">
        <f>VLOOKUP(A56,'سود اوراق بهادار و سپرده بانکی'!$A$7:$Q$99,17,0)</f>
        <v>739726027.78846145</v>
      </c>
      <c r="J56" s="144"/>
      <c r="K56" s="143">
        <f t="shared" si="1"/>
        <v>2.849476912164211E-3</v>
      </c>
      <c r="L56" s="201"/>
      <c r="M56" s="74"/>
      <c r="N56" s="261"/>
    </row>
    <row r="57" spans="1:14">
      <c r="A57" s="283" t="s">
        <v>183</v>
      </c>
      <c r="B57" s="144"/>
      <c r="C57" s="210" t="s">
        <v>200</v>
      </c>
      <c r="D57" s="144"/>
      <c r="E57" s="69">
        <f>VLOOKUP(A57,'سود اوراق بهادار و سپرده بانکی'!$A$7:$K$99,11,0)</f>
        <v>438314038</v>
      </c>
      <c r="F57" s="144"/>
      <c r="G57" s="143">
        <f t="shared" si="0"/>
        <v>1.231087733160826E-2</v>
      </c>
      <c r="H57" s="144"/>
      <c r="I57" s="69">
        <f>VLOOKUP(A57,'سود اوراق بهادار و سپرده بانکی'!$A$7:$Q$99,17,0)</f>
        <v>2989449878</v>
      </c>
      <c r="J57" s="144"/>
      <c r="K57" s="143">
        <f t="shared" si="1"/>
        <v>1.1515572100254806E-2</v>
      </c>
      <c r="L57" s="201"/>
      <c r="M57" s="74"/>
      <c r="N57" s="261"/>
    </row>
    <row r="58" spans="1:14">
      <c r="A58" s="283" t="s">
        <v>250</v>
      </c>
      <c r="B58" s="144"/>
      <c r="C58" s="210" t="s">
        <v>178</v>
      </c>
      <c r="D58" s="144"/>
      <c r="E58" s="69">
        <f>VLOOKUP(A58,'سود اوراق بهادار و سپرده بانکی'!$A$7:$K$99,11,0)</f>
        <v>0</v>
      </c>
      <c r="F58" s="144"/>
      <c r="G58" s="143">
        <f t="shared" si="0"/>
        <v>0</v>
      </c>
      <c r="H58" s="144"/>
      <c r="I58" s="69">
        <f>VLOOKUP(A58,'سود اوراق بهادار و سپرده بانکی'!$A$7:$Q$99,17,0)</f>
        <v>901685342.59615386</v>
      </c>
      <c r="J58" s="144"/>
      <c r="K58" s="143">
        <f t="shared" si="1"/>
        <v>3.4733556333634459E-3</v>
      </c>
      <c r="L58" s="201"/>
      <c r="M58" s="74"/>
      <c r="N58" s="261"/>
    </row>
    <row r="59" spans="1:14">
      <c r="A59" s="283" t="s">
        <v>182</v>
      </c>
      <c r="B59" s="144"/>
      <c r="C59" s="210" t="s">
        <v>197</v>
      </c>
      <c r="D59" s="144"/>
      <c r="E59" s="69">
        <f>VLOOKUP(A59,'سود اوراق بهادار و سپرده بانکی'!$A$7:$K$99,11,0)</f>
        <v>0</v>
      </c>
      <c r="F59" s="144"/>
      <c r="G59" s="143">
        <f t="shared" si="0"/>
        <v>0</v>
      </c>
      <c r="H59" s="144"/>
      <c r="I59" s="69">
        <f>VLOOKUP(A59,'سود اوراق بهادار و سپرده بانکی'!$A$7:$Q$99,17,0)</f>
        <v>9982029607.6346149</v>
      </c>
      <c r="J59" s="144"/>
      <c r="K59" s="143">
        <f t="shared" si="1"/>
        <v>3.8451483164018647E-2</v>
      </c>
      <c r="L59" s="201"/>
      <c r="M59" s="74"/>
      <c r="N59" s="261"/>
    </row>
    <row r="60" spans="1:14">
      <c r="A60" s="283" t="s">
        <v>176</v>
      </c>
      <c r="B60" s="144"/>
      <c r="C60" s="210" t="s">
        <v>179</v>
      </c>
      <c r="D60" s="144"/>
      <c r="E60" s="69">
        <f>VLOOKUP(A60,'سود اوراق بهادار و سپرده بانکی'!$A$7:$K$99,11,0)</f>
        <v>0</v>
      </c>
      <c r="F60" s="144"/>
      <c r="G60" s="143">
        <f t="shared" si="0"/>
        <v>0</v>
      </c>
      <c r="H60" s="144"/>
      <c r="I60" s="69">
        <f>VLOOKUP(A60,'سود اوراق بهادار و سپرده بانکی'!$A$7:$Q$99,17,0)</f>
        <v>671999177.59615386</v>
      </c>
      <c r="J60" s="144"/>
      <c r="K60" s="143">
        <f t="shared" si="1"/>
        <v>2.588588301101613E-3</v>
      </c>
      <c r="L60" s="201"/>
      <c r="M60" s="74"/>
      <c r="N60" s="261"/>
    </row>
    <row r="61" spans="1:14">
      <c r="A61" s="283" t="s">
        <v>180</v>
      </c>
      <c r="B61" s="144"/>
      <c r="C61" s="210" t="s">
        <v>181</v>
      </c>
      <c r="D61" s="144"/>
      <c r="E61" s="69">
        <f>VLOOKUP(A61,'سود اوراق بهادار و سپرده بانکی'!$A$7:$K$99,11,0)</f>
        <v>0</v>
      </c>
      <c r="F61" s="144"/>
      <c r="G61" s="143">
        <f t="shared" si="0"/>
        <v>0</v>
      </c>
      <c r="H61" s="144"/>
      <c r="I61" s="69">
        <f>VLOOKUP(A61,'سود اوراق بهادار و سپرده بانکی'!$A$7:$Q$99,17,0)</f>
        <v>302054794.61538464</v>
      </c>
      <c r="J61" s="144"/>
      <c r="K61" s="143">
        <f t="shared" si="1"/>
        <v>1.1635364055503723E-3</v>
      </c>
      <c r="L61" s="201"/>
      <c r="M61" s="74"/>
      <c r="N61" s="261"/>
    </row>
    <row r="62" spans="1:14">
      <c r="A62" s="283" t="s">
        <v>195</v>
      </c>
      <c r="B62" s="144"/>
      <c r="C62" s="210" t="s">
        <v>193</v>
      </c>
      <c r="D62" s="144"/>
      <c r="E62" s="69">
        <f>VLOOKUP(A62,'سود اوراق بهادار و سپرده بانکی'!$A$7:$K$99,11,0)</f>
        <v>0</v>
      </c>
      <c r="F62" s="144"/>
      <c r="G62" s="143">
        <f t="shared" si="0"/>
        <v>0</v>
      </c>
      <c r="H62" s="144"/>
      <c r="I62" s="69">
        <f>VLOOKUP(A62,'سود اوراق بهادار و سپرده بانکی'!$A$7:$Q$99,17,0)</f>
        <v>2348124657.4038463</v>
      </c>
      <c r="J62" s="144"/>
      <c r="K62" s="143">
        <f t="shared" si="1"/>
        <v>9.0451420482789268E-3</v>
      </c>
      <c r="L62" s="201"/>
      <c r="M62" s="74"/>
      <c r="N62" s="261"/>
    </row>
    <row r="63" spans="1:14">
      <c r="A63" s="283" t="s">
        <v>196</v>
      </c>
      <c r="B63" s="144"/>
      <c r="C63" s="210" t="s">
        <v>194</v>
      </c>
      <c r="D63" s="144"/>
      <c r="E63" s="69">
        <f>VLOOKUP(A63,'سود اوراق بهادار و سپرده بانکی'!$A$7:$K$99,11,0)</f>
        <v>0</v>
      </c>
      <c r="F63" s="144"/>
      <c r="G63" s="143">
        <f t="shared" si="0"/>
        <v>0</v>
      </c>
      <c r="H63" s="144"/>
      <c r="I63" s="69">
        <f>VLOOKUP(A63,'سود اوراق بهادار و سپرده بانکی'!$A$7:$Q$99,17,0)</f>
        <v>827146849.32692313</v>
      </c>
      <c r="J63" s="144"/>
      <c r="K63" s="143">
        <f t="shared" si="1"/>
        <v>3.1862280920044186E-3</v>
      </c>
      <c r="L63" s="201"/>
      <c r="M63" s="74"/>
      <c r="N63" s="261"/>
    </row>
    <row r="64" spans="1:14">
      <c r="A64" s="283" t="s">
        <v>189</v>
      </c>
      <c r="B64" s="144"/>
      <c r="C64" s="210" t="s">
        <v>206</v>
      </c>
      <c r="D64" s="144"/>
      <c r="E64" s="69">
        <f>VLOOKUP(A64,'سود اوراق بهادار و سپرده بانکی'!$A$7:$K$99,11,0)</f>
        <v>0</v>
      </c>
      <c r="F64" s="144"/>
      <c r="G64" s="143">
        <f t="shared" si="0"/>
        <v>0</v>
      </c>
      <c r="H64" s="144"/>
      <c r="I64" s="69">
        <f>VLOOKUP(A64,'سود اوراق بهادار و سپرده بانکی'!$A$7:$Q$99,17,0)</f>
        <v>463895754.30000001</v>
      </c>
      <c r="J64" s="144"/>
      <c r="K64" s="143">
        <f t="shared" si="1"/>
        <v>1.7869592144550879E-3</v>
      </c>
      <c r="L64" s="201"/>
      <c r="M64" s="74"/>
      <c r="N64" s="261"/>
    </row>
    <row r="65" spans="1:14">
      <c r="A65" s="283" t="s">
        <v>190</v>
      </c>
      <c r="B65" s="144"/>
      <c r="C65" s="210" t="s">
        <v>207</v>
      </c>
      <c r="D65" s="144"/>
      <c r="E65" s="69">
        <f>VLOOKUP(A65,'سود اوراق بهادار و سپرده بانکی'!$A$7:$K$99,11,0)</f>
        <v>0</v>
      </c>
      <c r="F65" s="144"/>
      <c r="G65" s="143">
        <f t="shared" si="0"/>
        <v>0</v>
      </c>
      <c r="H65" s="144"/>
      <c r="I65" s="69">
        <f>VLOOKUP(A65,'سود اوراق بهادار و سپرده بانکی'!$A$7:$Q$99,17,0)</f>
        <v>399452054.40000004</v>
      </c>
      <c r="J65" s="144"/>
      <c r="K65" s="143">
        <f t="shared" si="1"/>
        <v>1.5387175302352084E-3</v>
      </c>
      <c r="L65" s="201"/>
      <c r="M65" s="74"/>
      <c r="N65" s="261"/>
    </row>
    <row r="66" spans="1:14">
      <c r="A66" s="283" t="s">
        <v>192</v>
      </c>
      <c r="B66" s="144"/>
      <c r="C66" s="210" t="s">
        <v>198</v>
      </c>
      <c r="D66" s="144"/>
      <c r="E66" s="69">
        <f>VLOOKUP(A66,'سود اوراق بهادار و سپرده بانکی'!$A$7:$K$99,11,0)</f>
        <v>0</v>
      </c>
      <c r="F66" s="144"/>
      <c r="G66" s="143">
        <f t="shared" si="0"/>
        <v>0</v>
      </c>
      <c r="H66" s="144"/>
      <c r="I66" s="69">
        <f>VLOOKUP(A66,'سود اوراق بهادار و سپرده بانکی'!$A$7:$Q$99,17,0)</f>
        <v>1138674328.8076923</v>
      </c>
      <c r="J66" s="144"/>
      <c r="K66" s="143">
        <f t="shared" si="1"/>
        <v>4.386253948792323E-3</v>
      </c>
      <c r="L66" s="201"/>
      <c r="M66" s="74"/>
      <c r="N66" s="261"/>
    </row>
    <row r="67" spans="1:14">
      <c r="A67" s="283" t="s">
        <v>191</v>
      </c>
      <c r="B67" s="144"/>
      <c r="C67" s="210" t="s">
        <v>199</v>
      </c>
      <c r="D67" s="144"/>
      <c r="E67" s="69">
        <f>VLOOKUP(A67,'سود اوراق بهادار و سپرده بانکی'!$A$7:$K$99,11,0)</f>
        <v>0</v>
      </c>
      <c r="F67" s="144"/>
      <c r="G67" s="143">
        <f t="shared" si="0"/>
        <v>0</v>
      </c>
      <c r="H67" s="144"/>
      <c r="I67" s="69">
        <f>VLOOKUP(A67,'سود اوراق بهادار و سپرده بانکی'!$A$7:$Q$99,17,0)</f>
        <v>556777395.11538458</v>
      </c>
      <c r="J67" s="144"/>
      <c r="K67" s="143">
        <f t="shared" si="1"/>
        <v>2.1447458558939815E-3</v>
      </c>
      <c r="L67" s="201"/>
      <c r="M67" s="74"/>
      <c r="N67" s="261"/>
    </row>
    <row r="68" spans="1:14">
      <c r="A68" s="283" t="s">
        <v>217</v>
      </c>
      <c r="B68" s="144"/>
      <c r="C68" s="210" t="s">
        <v>281</v>
      </c>
      <c r="D68" s="144"/>
      <c r="E68" s="69">
        <f>VLOOKUP(A68,'سود اوراق بهادار و سپرده بانکی'!$A$7:$K$99,11,0)</f>
        <v>0</v>
      </c>
      <c r="F68" s="144"/>
      <c r="G68" s="143">
        <f t="shared" si="0"/>
        <v>0</v>
      </c>
      <c r="H68" s="144"/>
      <c r="I68" s="69">
        <f>VLOOKUP(A68,'سود اوراق بهادار و سپرده بانکی'!$A$7:$Q$99,17,0)</f>
        <v>774776693.07692313</v>
      </c>
      <c r="J68" s="144"/>
      <c r="K68" s="143">
        <f t="shared" si="1"/>
        <v>2.9844945507811241E-3</v>
      </c>
      <c r="L68" s="201"/>
      <c r="M68" s="74"/>
      <c r="N68" s="261"/>
    </row>
    <row r="69" spans="1:14">
      <c r="A69" s="283" t="s">
        <v>211</v>
      </c>
      <c r="B69" s="144"/>
      <c r="C69" s="210" t="s">
        <v>261</v>
      </c>
      <c r="D69" s="144"/>
      <c r="E69" s="69">
        <f>VLOOKUP(A69,'سود اوراق بهادار و سپرده بانکی'!$A$7:$K$99,11,0)</f>
        <v>352692118.55769229</v>
      </c>
      <c r="F69" s="144"/>
      <c r="G69" s="143">
        <f t="shared" si="0"/>
        <v>9.9060240625667272E-3</v>
      </c>
      <c r="H69" s="144"/>
      <c r="I69" s="69">
        <f>VLOOKUP(A69,'سود اوراق بهادار و سپرده بانکی'!$A$7:$Q$99,17,0)</f>
        <v>5418077054.7115393</v>
      </c>
      <c r="J69" s="144"/>
      <c r="K69" s="143">
        <f t="shared" si="1"/>
        <v>2.0870815539482657E-2</v>
      </c>
      <c r="L69" s="201"/>
      <c r="M69" s="74"/>
      <c r="N69" s="261"/>
    </row>
    <row r="70" spans="1:14">
      <c r="A70" s="283" t="s">
        <v>219</v>
      </c>
      <c r="B70" s="144"/>
      <c r="C70" s="210" t="s">
        <v>282</v>
      </c>
      <c r="D70" s="144"/>
      <c r="E70" s="69">
        <f>VLOOKUP(A70,'سود اوراق بهادار و سپرده بانکی'!$A$7:$K$99,11,0)</f>
        <v>0</v>
      </c>
      <c r="F70" s="144"/>
      <c r="G70" s="143">
        <f t="shared" si="0"/>
        <v>0</v>
      </c>
      <c r="H70" s="144"/>
      <c r="I70" s="69">
        <f>VLOOKUP(A70,'سود اوراق بهادار و سپرده بانکی'!$A$7:$Q$99,17,0)</f>
        <v>1027473124.9038461</v>
      </c>
      <c r="J70" s="144"/>
      <c r="K70" s="143">
        <f t="shared" si="1"/>
        <v>3.9578990562705637E-3</v>
      </c>
      <c r="L70" s="201"/>
      <c r="M70" s="74"/>
      <c r="N70" s="261"/>
    </row>
    <row r="71" spans="1:14">
      <c r="A71" s="283" t="s">
        <v>220</v>
      </c>
      <c r="B71" s="144"/>
      <c r="C71" s="210" t="s">
        <v>283</v>
      </c>
      <c r="D71" s="144"/>
      <c r="E71" s="69">
        <f>VLOOKUP(A71,'سود اوراق بهادار و سپرده بانکی'!$A$7:$K$99,11,0)</f>
        <v>0</v>
      </c>
      <c r="F71" s="144"/>
      <c r="G71" s="143">
        <f t="shared" si="0"/>
        <v>0</v>
      </c>
      <c r="H71" s="144"/>
      <c r="I71" s="69">
        <f>VLOOKUP(A71,'سود اوراق بهادار و سپرده بانکی'!$A$7:$Q$99,17,0)</f>
        <v>1052236298</v>
      </c>
      <c r="J71" s="144"/>
      <c r="K71" s="143">
        <f t="shared" si="1"/>
        <v>4.0532885482698839E-3</v>
      </c>
      <c r="L71" s="201"/>
      <c r="M71" s="74"/>
      <c r="N71" s="261"/>
    </row>
    <row r="72" spans="1:14">
      <c r="A72" s="283" t="s">
        <v>202</v>
      </c>
      <c r="B72" s="144"/>
      <c r="C72" s="210" t="s">
        <v>208</v>
      </c>
      <c r="D72" s="144"/>
      <c r="E72" s="69">
        <f>VLOOKUP(A72,'سود اوراق بهادار و سپرده بانکی'!$A$7:$K$99,11,0)</f>
        <v>0</v>
      </c>
      <c r="F72" s="144"/>
      <c r="G72" s="143">
        <f t="shared" si="0"/>
        <v>0</v>
      </c>
      <c r="H72" s="144"/>
      <c r="I72" s="69">
        <f>VLOOKUP(A72,'سود اوراق بهادار و سپرده بانکی'!$A$7:$Q$99,17,0)</f>
        <v>1668747945.2884617</v>
      </c>
      <c r="J72" s="144"/>
      <c r="K72" s="143">
        <f t="shared" si="1"/>
        <v>6.4281349630714033E-3</v>
      </c>
      <c r="L72" s="201"/>
      <c r="M72" s="74"/>
      <c r="N72" s="261"/>
    </row>
    <row r="73" spans="1:14">
      <c r="A73" s="283" t="s">
        <v>212</v>
      </c>
      <c r="B73" s="144"/>
      <c r="C73" s="210" t="s">
        <v>214</v>
      </c>
      <c r="D73" s="144"/>
      <c r="E73" s="69">
        <f>VLOOKUP(A73,'سود اوراق بهادار و سپرده بانکی'!$A$7:$K$99,11,0)</f>
        <v>668749316.53846157</v>
      </c>
      <c r="F73" s="144"/>
      <c r="G73" s="143">
        <f t="shared" ref="G73:G92" si="2">E73/$E$93</f>
        <v>1.8783087210868347E-2</v>
      </c>
      <c r="H73" s="144"/>
      <c r="I73" s="69">
        <f>VLOOKUP(A73,'سود اوراق بهادار و سپرده بانکی'!$A$7:$Q$99,17,0)</f>
        <v>2388390409.9038463</v>
      </c>
      <c r="J73" s="144"/>
      <c r="K73" s="143">
        <f t="shared" ref="K73:K92" si="3">I73/$I$93</f>
        <v>9.2002485712205252E-3</v>
      </c>
      <c r="L73" s="201"/>
      <c r="M73" s="74"/>
      <c r="N73" s="261"/>
    </row>
    <row r="74" spans="1:14">
      <c r="A74" s="283" t="s">
        <v>218</v>
      </c>
      <c r="B74" s="144"/>
      <c r="C74" s="210" t="s">
        <v>280</v>
      </c>
      <c r="D74" s="144"/>
      <c r="E74" s="69">
        <f>VLOOKUP(A74,'سود اوراق بهادار و سپرده بانکی'!$A$7:$K$99,11,0)</f>
        <v>0</v>
      </c>
      <c r="F74" s="144"/>
      <c r="G74" s="143">
        <f t="shared" si="2"/>
        <v>0</v>
      </c>
      <c r="H74" s="144"/>
      <c r="I74" s="69">
        <f>VLOOKUP(A74,'سود اوراق بهادار و سپرده بانکی'!$A$7:$Q$99,17,0)</f>
        <v>1618952747.2692306</v>
      </c>
      <c r="J74" s="144"/>
      <c r="K74" s="143">
        <f t="shared" si="3"/>
        <v>6.2363203428441698E-3</v>
      </c>
      <c r="L74" s="201"/>
      <c r="M74" s="74"/>
      <c r="N74" s="261"/>
    </row>
    <row r="75" spans="1:14">
      <c r="A75" s="283" t="s">
        <v>203</v>
      </c>
      <c r="B75" s="144"/>
      <c r="C75" s="210" t="s">
        <v>209</v>
      </c>
      <c r="D75" s="144"/>
      <c r="E75" s="69">
        <f>VLOOKUP(A75,'سود اوراق بهادار و سپرده بانکی'!$A$7:$K$99,11,0)</f>
        <v>0</v>
      </c>
      <c r="F75" s="144"/>
      <c r="G75" s="143">
        <f t="shared" si="2"/>
        <v>0</v>
      </c>
      <c r="H75" s="144"/>
      <c r="I75" s="69">
        <f>VLOOKUP(A75,'سود اوراق بهادار و سپرده بانکی'!$A$7:$Q$99,17,0)</f>
        <v>188408219.71153846</v>
      </c>
      <c r="J75" s="144"/>
      <c r="K75" s="143">
        <f t="shared" si="3"/>
        <v>7.2576177119931958E-4</v>
      </c>
      <c r="L75" s="201"/>
      <c r="M75" s="74"/>
      <c r="N75" s="261"/>
    </row>
    <row r="76" spans="1:14">
      <c r="A76" s="283" t="s">
        <v>213</v>
      </c>
      <c r="B76" s="144"/>
      <c r="C76" s="210" t="s">
        <v>215</v>
      </c>
      <c r="D76" s="144"/>
      <c r="E76" s="69">
        <f>VLOOKUP(A76,'سود اوراق بهادار و سپرده بانکی'!$A$7:$K$99,11,0)</f>
        <v>144200952.69230771</v>
      </c>
      <c r="F76" s="144"/>
      <c r="G76" s="143">
        <f t="shared" si="2"/>
        <v>4.0501560200908874E-3</v>
      </c>
      <c r="H76" s="144"/>
      <c r="I76" s="69">
        <f>VLOOKUP(A76,'سود اوراق بهادار و سپرده بانکی'!$A$7:$Q$99,17,0)</f>
        <v>367056986.53846151</v>
      </c>
      <c r="J76" s="144"/>
      <c r="K76" s="143">
        <f t="shared" si="3"/>
        <v>1.4139294404941721E-3</v>
      </c>
      <c r="L76" s="201"/>
      <c r="M76" s="74"/>
      <c r="N76" s="261"/>
    </row>
    <row r="77" spans="1:14">
      <c r="A77" s="283" t="s">
        <v>257</v>
      </c>
      <c r="B77" s="144"/>
      <c r="C77" s="210" t="s">
        <v>267</v>
      </c>
      <c r="D77" s="144"/>
      <c r="E77" s="69">
        <f>VLOOKUP(A77,'سود اوراق بهادار و سپرده بانکی'!$A$7:$K$99,11,0)</f>
        <v>3538828355.9433961</v>
      </c>
      <c r="F77" s="144"/>
      <c r="G77" s="143">
        <f t="shared" si="2"/>
        <v>9.9394675987165351E-2</v>
      </c>
      <c r="H77" s="144"/>
      <c r="I77" s="69">
        <f>VLOOKUP(A77,'سود اوراق بهادار و سپرده بانکی'!$A$7:$Q$99,17,0)</f>
        <v>6613144120.8301888</v>
      </c>
      <c r="J77" s="144"/>
      <c r="K77" s="143">
        <f t="shared" si="3"/>
        <v>2.5474298295894097E-2</v>
      </c>
      <c r="L77" s="201"/>
      <c r="M77" s="74"/>
      <c r="N77" s="261"/>
    </row>
    <row r="78" spans="1:14">
      <c r="A78" s="283" t="s">
        <v>256</v>
      </c>
      <c r="B78" s="144"/>
      <c r="C78" s="210" t="s">
        <v>268</v>
      </c>
      <c r="D78" s="144"/>
      <c r="E78" s="69">
        <f>VLOOKUP(A78,'سود اوراق بهادار و سپرده بانکی'!$A$7:$K$99,11,0)</f>
        <v>938701232.83018875</v>
      </c>
      <c r="F78" s="144"/>
      <c r="G78" s="143">
        <f t="shared" si="2"/>
        <v>2.6365196472219531E-2</v>
      </c>
      <c r="H78" s="144"/>
      <c r="I78" s="69">
        <f>VLOOKUP(A78,'سود اوراق بهادار و سپرده بانکی'!$A$7:$Q$99,17,0)</f>
        <v>1539173665.7169809</v>
      </c>
      <c r="J78" s="144"/>
      <c r="K78" s="143">
        <f t="shared" si="3"/>
        <v>5.929005685231757E-3</v>
      </c>
      <c r="L78" s="201"/>
      <c r="M78" s="74"/>
      <c r="N78" s="261"/>
    </row>
    <row r="79" spans="1:14">
      <c r="A79" s="283" t="s">
        <v>252</v>
      </c>
      <c r="B79" s="144"/>
      <c r="C79" s="210" t="s">
        <v>279</v>
      </c>
      <c r="D79" s="144"/>
      <c r="E79" s="69">
        <f>VLOOKUP(A79,'سود اوراق بهادار و سپرده بانکی'!$A$7:$K$99,11,0)</f>
        <v>5963917809.8076916</v>
      </c>
      <c r="F79" s="144"/>
      <c r="G79" s="143">
        <f t="shared" si="2"/>
        <v>0.16750789207517075</v>
      </c>
      <c r="H79" s="144"/>
      <c r="I79" s="69">
        <f>VLOOKUP(A79,'سود اوراق بهادار و سپرده بانکی'!$A$7:$Q$99,17,0)</f>
        <v>10624191779.423077</v>
      </c>
      <c r="J79" s="144"/>
      <c r="K79" s="143">
        <f t="shared" si="3"/>
        <v>4.0925137211108256E-2</v>
      </c>
      <c r="L79" s="201"/>
      <c r="M79" s="74"/>
      <c r="N79" s="261"/>
    </row>
    <row r="80" spans="1:14">
      <c r="A80" s="283" t="s">
        <v>258</v>
      </c>
      <c r="B80" s="144"/>
      <c r="C80" s="210" t="s">
        <v>260</v>
      </c>
      <c r="D80" s="144"/>
      <c r="E80" s="69">
        <f>VLOOKUP(A80,'سود اوراق بهادار و سپرده بانکی'!$A$7:$K$99,11,0)</f>
        <v>2063835616.4150944</v>
      </c>
      <c r="F80" s="144"/>
      <c r="G80" s="143">
        <f t="shared" si="2"/>
        <v>5.796671998511338E-2</v>
      </c>
      <c r="H80" s="144"/>
      <c r="I80" s="69">
        <f>VLOOKUP(A80,'سود اوراق بهادار و سپرده بانکی'!$A$7:$Q$99,17,0)</f>
        <v>2718366300.8867922</v>
      </c>
      <c r="J80" s="144"/>
      <c r="K80" s="143">
        <f t="shared" si="3"/>
        <v>1.0471339012282583E-2</v>
      </c>
      <c r="L80" s="201"/>
      <c r="M80" s="74"/>
      <c r="N80" s="261"/>
    </row>
    <row r="81" spans="1:14">
      <c r="A81" s="283" t="s">
        <v>254</v>
      </c>
      <c r="B81" s="144"/>
      <c r="C81" s="210" t="s">
        <v>284</v>
      </c>
      <c r="D81" s="144"/>
      <c r="E81" s="69">
        <f>VLOOKUP(A81,'سود اوراق بهادار و سپرده بانکی'!$A$7:$K$99,11,0)</f>
        <v>545345771.19230771</v>
      </c>
      <c r="F81" s="144"/>
      <c r="G81" s="143">
        <f t="shared" si="2"/>
        <v>1.5317065643377375E-2</v>
      </c>
      <c r="H81" s="144"/>
      <c r="I81" s="69">
        <f>VLOOKUP(A81,'سود اوراق بهادار و سپرده بانکی'!$A$7:$Q$99,17,0)</f>
        <v>711008845.25</v>
      </c>
      <c r="J81" s="144"/>
      <c r="K81" s="143">
        <f t="shared" si="3"/>
        <v>2.7388562964879007E-3</v>
      </c>
      <c r="L81" s="201"/>
      <c r="M81" s="74"/>
      <c r="N81" s="261"/>
    </row>
    <row r="82" spans="1:14">
      <c r="A82" s="283" t="s">
        <v>255</v>
      </c>
      <c r="B82" s="144"/>
      <c r="C82" s="210" t="s">
        <v>264</v>
      </c>
      <c r="D82" s="144"/>
      <c r="E82" s="69">
        <f>VLOOKUP(A82,'سود اوراق بهادار و سپرده بانکی'!$A$7:$K$99,11,0)</f>
        <v>1414109588.7735851</v>
      </c>
      <c r="F82" s="144"/>
      <c r="G82" s="143">
        <f t="shared" si="2"/>
        <v>3.9717937760511801E-2</v>
      </c>
      <c r="H82" s="144"/>
      <c r="I82" s="69">
        <f>VLOOKUP(A82,'سود اوراق بهادار و سپرده بانکی'!$A$7:$Q$99,17,0)</f>
        <v>1817396002.9433961</v>
      </c>
      <c r="J82" s="144"/>
      <c r="K82" s="143">
        <f t="shared" si="3"/>
        <v>7.0007377814312269E-3</v>
      </c>
      <c r="L82" s="201"/>
      <c r="M82" s="74"/>
      <c r="N82" s="261"/>
    </row>
    <row r="83" spans="1:14">
      <c r="A83" s="283" t="s">
        <v>251</v>
      </c>
      <c r="B83" s="144"/>
      <c r="C83" s="210" t="s">
        <v>285</v>
      </c>
      <c r="D83" s="144"/>
      <c r="E83" s="69">
        <f>VLOOKUP(A83,'سود اوراق بهادار و سپرده بانکی'!$A$7:$K$99,11,0)</f>
        <v>477456813.23076922</v>
      </c>
      <c r="F83" s="144"/>
      <c r="G83" s="143">
        <f t="shared" si="2"/>
        <v>1.3410276078870636E-2</v>
      </c>
      <c r="H83" s="144"/>
      <c r="I83" s="69">
        <f>VLOOKUP(A83,'سود اوراق بهادار و سپرده بانکی'!$A$7:$Q$99,17,0)</f>
        <v>557244825.76923072</v>
      </c>
      <c r="J83" s="144"/>
      <c r="K83" s="143">
        <f t="shared" si="3"/>
        <v>2.1465464317911884E-3</v>
      </c>
      <c r="L83" s="201"/>
      <c r="M83" s="74"/>
      <c r="N83" s="261"/>
    </row>
    <row r="84" spans="1:14">
      <c r="A84" s="283" t="s">
        <v>304</v>
      </c>
      <c r="B84" s="144"/>
      <c r="C84" s="210" t="s">
        <v>313</v>
      </c>
      <c r="D84" s="144"/>
      <c r="E84" s="69">
        <f>VLOOKUP(A84,'سود اوراق بهادار و سپرده بانکی'!$A$7:$K$99,11,0)</f>
        <v>1036849314.0566038</v>
      </c>
      <c r="F84" s="144"/>
      <c r="G84" s="143">
        <f t="shared" si="2"/>
        <v>2.9121870645432115E-2</v>
      </c>
      <c r="H84" s="144"/>
      <c r="I84" s="69">
        <f>VLOOKUP(A84,'سود اوراق بهادار و سپرده بانکی'!$A$7:$Q$99,17,0)</f>
        <v>1036849314.0566038</v>
      </c>
      <c r="J84" s="144"/>
      <c r="K84" s="143">
        <f t="shared" si="3"/>
        <v>3.9940167992067463E-3</v>
      </c>
      <c r="L84" s="201"/>
      <c r="M84" s="74"/>
      <c r="N84" s="261"/>
    </row>
    <row r="85" spans="1:14">
      <c r="A85" s="283" t="s">
        <v>301</v>
      </c>
      <c r="B85" s="144"/>
      <c r="C85" s="210" t="s">
        <v>310</v>
      </c>
      <c r="D85" s="144"/>
      <c r="E85" s="69">
        <f>VLOOKUP(A85,'سود اوراق بهادار و سپرده بانکی'!$A$7:$K$99,11,0)</f>
        <v>962115458.32075477</v>
      </c>
      <c r="F85" s="144"/>
      <c r="G85" s="143">
        <f t="shared" si="2"/>
        <v>2.7022829203181647E-2</v>
      </c>
      <c r="H85" s="144"/>
      <c r="I85" s="69">
        <f>VLOOKUP(A85,'سود اوراق بهادار و سپرده بانکی'!$A$7:$Q$99,17,0)</f>
        <v>962115458.32075477</v>
      </c>
      <c r="J85" s="144"/>
      <c r="K85" s="143">
        <f t="shared" si="3"/>
        <v>3.7061367078261979E-3</v>
      </c>
      <c r="L85" s="201"/>
      <c r="M85" s="74"/>
      <c r="N85" s="261"/>
    </row>
    <row r="86" spans="1:14">
      <c r="A86" s="283" t="s">
        <v>305</v>
      </c>
      <c r="B86" s="144"/>
      <c r="C86" s="210" t="s">
        <v>314</v>
      </c>
      <c r="D86" s="144"/>
      <c r="E86" s="69">
        <f>VLOOKUP(A86,'سود اوراق بهادار و سپرده بانکی'!$A$7:$K$99,11,0)</f>
        <v>340342140.6981132</v>
      </c>
      <c r="F86" s="144"/>
      <c r="G86" s="143">
        <f t="shared" si="2"/>
        <v>9.559151616566364E-3</v>
      </c>
      <c r="H86" s="144"/>
      <c r="I86" s="69">
        <f>VLOOKUP(A86,'سود اوراق بهادار و سپرده بانکی'!$A$7:$Q$99,17,0)</f>
        <v>340342140.6981132</v>
      </c>
      <c r="J86" s="144"/>
      <c r="K86" s="143">
        <f t="shared" si="3"/>
        <v>1.3110219672210165E-3</v>
      </c>
      <c r="L86" s="201"/>
      <c r="M86" s="74"/>
      <c r="N86" s="261"/>
    </row>
    <row r="87" spans="1:14">
      <c r="A87" s="283" t="s">
        <v>298</v>
      </c>
      <c r="B87" s="144"/>
      <c r="C87" s="210" t="s">
        <v>307</v>
      </c>
      <c r="D87" s="144"/>
      <c r="E87" s="69">
        <f>VLOOKUP(A87,'سود اوراق بهادار و سپرده بانکی'!$A$7:$K$99,11,0)</f>
        <v>6779812637.7924528</v>
      </c>
      <c r="F87" s="144"/>
      <c r="G87" s="143">
        <f t="shared" si="2"/>
        <v>0.19042383879831451</v>
      </c>
      <c r="H87" s="144"/>
      <c r="I87" s="69">
        <f>VLOOKUP(A87,'سود اوراق بهادار و سپرده بانکی'!$A$7:$Q$99,17,0)</f>
        <v>6779812637.7924528</v>
      </c>
      <c r="J87" s="144"/>
      <c r="K87" s="143">
        <f t="shared" si="3"/>
        <v>2.6116317196443629E-2</v>
      </c>
      <c r="L87" s="201"/>
      <c r="M87" s="74"/>
      <c r="N87" s="261"/>
    </row>
    <row r="88" spans="1:14">
      <c r="A88" s="283" t="s">
        <v>306</v>
      </c>
      <c r="B88" s="144"/>
      <c r="C88" s="210" t="s">
        <v>315</v>
      </c>
      <c r="D88" s="144"/>
      <c r="E88" s="69">
        <f>VLOOKUP(A88,'سود اوراق بهادار و سپرده بانکی'!$A$7:$K$99,11,0)</f>
        <v>162884619.52830189</v>
      </c>
      <c r="F88" s="144"/>
      <c r="G88" s="143">
        <f t="shared" si="2"/>
        <v>4.5749220795401674E-3</v>
      </c>
      <c r="H88" s="144"/>
      <c r="I88" s="69">
        <f>VLOOKUP(A88,'سود اوراق بهادار و سپرده بانکی'!$A$7:$Q$99,17,0)</f>
        <v>162884619.52830189</v>
      </c>
      <c r="J88" s="144"/>
      <c r="K88" s="143">
        <f t="shared" si="3"/>
        <v>6.2744306034514228E-4</v>
      </c>
      <c r="L88" s="201"/>
      <c r="M88" s="74"/>
      <c r="N88" s="261"/>
    </row>
    <row r="89" spans="1:14">
      <c r="A89" s="283" t="s">
        <v>299</v>
      </c>
      <c r="B89" s="144"/>
      <c r="C89" s="210" t="s">
        <v>308</v>
      </c>
      <c r="D89" s="144"/>
      <c r="E89" s="69">
        <f>VLOOKUP(A89,'سود اوراق بهادار و سپرده بانکی'!$A$7:$K$99,11,0)</f>
        <v>581303368.65517247</v>
      </c>
      <c r="F89" s="144"/>
      <c r="G89" s="143">
        <f t="shared" si="2"/>
        <v>1.6327002659140208E-2</v>
      </c>
      <c r="H89" s="144"/>
      <c r="I89" s="69">
        <f>VLOOKUP(A89,'سود اوراق بهادار و سپرده بانکی'!$A$7:$Q$99,17,0)</f>
        <v>581303368.65517247</v>
      </c>
      <c r="J89" s="144"/>
      <c r="K89" s="143">
        <f t="shared" si="3"/>
        <v>2.2392216384467638E-3</v>
      </c>
      <c r="L89" s="201"/>
      <c r="M89" s="74"/>
      <c r="N89" s="261"/>
    </row>
    <row r="90" spans="1:14">
      <c r="A90" s="283" t="s">
        <v>302</v>
      </c>
      <c r="B90" s="144"/>
      <c r="C90" s="210" t="s">
        <v>311</v>
      </c>
      <c r="D90" s="144"/>
      <c r="E90" s="69">
        <f>VLOOKUP(A90,'سود اوراق بهادار و سپرده بانکی'!$A$7:$K$99,11,0)</f>
        <v>1133015871.4827585</v>
      </c>
      <c r="F90" s="144"/>
      <c r="G90" s="143">
        <f t="shared" si="2"/>
        <v>3.1822889981428036E-2</v>
      </c>
      <c r="H90" s="144"/>
      <c r="I90" s="69">
        <f>VLOOKUP(A90,'سود اوراق بهادار و سپرده بانکی'!$A$7:$Q$99,17,0)</f>
        <v>1133015871.4827585</v>
      </c>
      <c r="J90" s="144"/>
      <c r="K90" s="143">
        <f t="shared" si="3"/>
        <v>4.3644571714718475E-3</v>
      </c>
      <c r="L90" s="201"/>
      <c r="M90" s="74"/>
      <c r="N90" s="261"/>
    </row>
    <row r="91" spans="1:14">
      <c r="A91" s="283" t="s">
        <v>300</v>
      </c>
      <c r="B91" s="144"/>
      <c r="C91" s="210" t="s">
        <v>309</v>
      </c>
      <c r="D91" s="144"/>
      <c r="E91" s="69">
        <f>VLOOKUP(A91,'سود اوراق بهادار و سپرده بانکی'!$A$7:$K$99,11,0)</f>
        <v>33938613.377358489</v>
      </c>
      <c r="F91" s="144"/>
      <c r="G91" s="143">
        <f>E91/$E$93</f>
        <v>9.5323003570681772E-4</v>
      </c>
      <c r="H91" s="144"/>
      <c r="I91" s="69">
        <f>VLOOKUP(A91,'سود اوراق بهادار و سپرده بانکی'!$A$7:$Q$99,17,0)</f>
        <v>33938613.377358489</v>
      </c>
      <c r="J91" s="144"/>
      <c r="K91" s="143">
        <f t="shared" si="3"/>
        <v>1.3073393610168565E-4</v>
      </c>
      <c r="L91" s="201"/>
      <c r="M91" s="74"/>
      <c r="N91" s="261"/>
    </row>
    <row r="92" spans="1:14" ht="22.5" thickBot="1">
      <c r="A92" s="283" t="s">
        <v>303</v>
      </c>
      <c r="B92" s="144"/>
      <c r="C92" s="210" t="s">
        <v>312</v>
      </c>
      <c r="D92" s="144"/>
      <c r="E92" s="69">
        <f>VLOOKUP(A92,'سود اوراق بهادار و سپرده بانکی'!$A$7:$K$99,11,0)</f>
        <v>14197537.490566038</v>
      </c>
      <c r="F92" s="144"/>
      <c r="G92" s="143">
        <f t="shared" si="2"/>
        <v>3.9876464658717559E-4</v>
      </c>
      <c r="H92" s="144"/>
      <c r="I92" s="69">
        <f>VLOOKUP(A92,'سود اوراق بهادار و سپرده بانکی'!$A$7:$Q$99,17,0)</f>
        <v>14197537.490566038</v>
      </c>
      <c r="J92" s="144"/>
      <c r="K92" s="143">
        <f t="shared" si="3"/>
        <v>5.4689917306144541E-5</v>
      </c>
      <c r="L92" s="201"/>
      <c r="M92" s="74"/>
      <c r="N92" s="261"/>
    </row>
    <row r="93" spans="1:14" ht="22.5" thickBot="1">
      <c r="A93" s="284" t="s">
        <v>2</v>
      </c>
      <c r="B93" s="279"/>
      <c r="D93" s="284"/>
      <c r="E93" s="285">
        <f>SUM(E8:E92)</f>
        <v>35603801921.949608</v>
      </c>
      <c r="F93" s="144"/>
      <c r="G93" s="128">
        <f>SUM(G8:G92)</f>
        <v>1.0000000000000002</v>
      </c>
      <c r="H93" s="144"/>
      <c r="I93" s="285">
        <f>SUM(I8:I92)</f>
        <v>259600639201.75119</v>
      </c>
      <c r="J93" s="144"/>
      <c r="K93" s="128">
        <f>SUM(K8:K92)</f>
        <v>1</v>
      </c>
      <c r="L93" s="201"/>
      <c r="M93" s="261"/>
    </row>
    <row r="94" spans="1:14" ht="22.5" thickTop="1">
      <c r="F94" s="144"/>
      <c r="H94" s="144"/>
      <c r="J94" s="144"/>
    </row>
    <row r="95" spans="1:14">
      <c r="E95" s="140"/>
      <c r="I95" s="170"/>
    </row>
    <row r="96" spans="1:14">
      <c r="E96" s="108"/>
      <c r="I96" s="73"/>
    </row>
    <row r="97" spans="5:9">
      <c r="E97" s="117"/>
      <c r="I97" s="117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2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3"/>
  <sheetViews>
    <sheetView rightToLeft="1" view="pageBreakPreview" zoomScaleNormal="100" zoomScaleSheetLayoutView="100" workbookViewId="0">
      <selection activeCell="R14" sqref="R14"/>
    </sheetView>
  </sheetViews>
  <sheetFormatPr defaultColWidth="9.140625" defaultRowHeight="18"/>
  <cols>
    <col min="1" max="1" width="32.42578125" style="196" customWidth="1"/>
    <col min="2" max="2" width="1.42578125" style="196" customWidth="1"/>
    <col min="3" max="3" width="17.7109375" style="196" bestFit="1" customWidth="1"/>
    <col min="4" max="4" width="0.85546875" style="196" customWidth="1"/>
    <col min="5" max="5" width="18.140625" style="196" customWidth="1"/>
    <col min="6" max="6" width="16.5703125" style="196" customWidth="1"/>
    <col min="7" max="16384" width="9.140625" style="196"/>
  </cols>
  <sheetData>
    <row r="1" spans="1:5" s="286" customFormat="1" ht="18.75">
      <c r="A1" s="328" t="s">
        <v>89</v>
      </c>
      <c r="B1" s="328"/>
      <c r="C1" s="328"/>
      <c r="D1" s="328"/>
      <c r="E1" s="328"/>
    </row>
    <row r="2" spans="1:5" s="286" customFormat="1" ht="18.75">
      <c r="A2" s="328" t="s">
        <v>56</v>
      </c>
      <c r="B2" s="328"/>
      <c r="C2" s="328"/>
      <c r="D2" s="328"/>
      <c r="E2" s="328"/>
    </row>
    <row r="3" spans="1:5" s="286" customFormat="1" ht="18.75">
      <c r="A3" s="328" t="str">
        <f>' سهام'!A3:W3</f>
        <v>برای ماه منتهی به 1402/07/30</v>
      </c>
      <c r="B3" s="328"/>
      <c r="C3" s="328"/>
      <c r="D3" s="328"/>
      <c r="E3" s="328"/>
    </row>
    <row r="4" spans="1:5" ht="18.75">
      <c r="A4" s="331" t="s">
        <v>31</v>
      </c>
      <c r="B4" s="331"/>
      <c r="C4" s="331"/>
      <c r="D4" s="331"/>
      <c r="E4" s="331"/>
    </row>
    <row r="5" spans="1:5" ht="49.5" customHeight="1" thickBot="1">
      <c r="A5" s="273"/>
      <c r="B5" s="274"/>
      <c r="C5" s="287" t="s">
        <v>318</v>
      </c>
      <c r="D5" s="201"/>
      <c r="E5" s="287" t="s">
        <v>321</v>
      </c>
    </row>
    <row r="6" spans="1:5" ht="18.75">
      <c r="A6" s="383"/>
      <c r="B6" s="384"/>
      <c r="C6" s="380" t="s">
        <v>6</v>
      </c>
      <c r="D6" s="275"/>
      <c r="E6" s="380" t="s">
        <v>6</v>
      </c>
    </row>
    <row r="7" spans="1:5" ht="18.75" thickBot="1">
      <c r="A7" s="384"/>
      <c r="B7" s="384"/>
      <c r="C7" s="382"/>
      <c r="D7" s="277"/>
      <c r="E7" s="382"/>
    </row>
    <row r="8" spans="1:5" ht="25.9" customHeight="1">
      <c r="A8" s="288" t="s">
        <v>32</v>
      </c>
      <c r="B8" s="144"/>
      <c r="C8" s="118">
        <v>0</v>
      </c>
      <c r="D8" s="69"/>
      <c r="E8" s="69">
        <v>476</v>
      </c>
    </row>
    <row r="9" spans="1:5" ht="25.9" customHeight="1">
      <c r="A9" s="288" t="s">
        <v>287</v>
      </c>
      <c r="B9" s="144"/>
      <c r="C9" s="118">
        <v>0</v>
      </c>
      <c r="D9" s="69"/>
      <c r="E9" s="69">
        <v>3296424</v>
      </c>
    </row>
    <row r="10" spans="1:5" ht="18.75" thickBot="1">
      <c r="A10" s="289" t="s">
        <v>2</v>
      </c>
      <c r="B10" s="201"/>
      <c r="C10" s="290">
        <f>SUM(C8:C9)</f>
        <v>0</v>
      </c>
      <c r="D10" s="69"/>
      <c r="E10" s="291">
        <f>SUM(E8:E9)</f>
        <v>3296900</v>
      </c>
    </row>
    <row r="11" spans="1:5" ht="18.75" thickTop="1">
      <c r="D11" s="69"/>
    </row>
    <row r="12" spans="1:5">
      <c r="D12" s="69"/>
    </row>
    <row r="13" spans="1:5">
      <c r="E13" s="211"/>
    </row>
    <row r="15" spans="1:5">
      <c r="C15" s="211"/>
      <c r="E15" s="209"/>
    </row>
    <row r="17" spans="6:15">
      <c r="F17" s="240"/>
    </row>
    <row r="19" spans="6:15">
      <c r="N19" s="209"/>
      <c r="O19" s="240"/>
    </row>
    <row r="20" spans="6:15">
      <c r="F20" s="240"/>
      <c r="G20" s="209"/>
    </row>
    <row r="23" spans="6:15">
      <c r="F23" s="240"/>
      <c r="G23" s="209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E8" sqref="E8:E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3" t="s">
        <v>89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3" ht="31.5">
      <c r="A2" s="293" t="s">
        <v>50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</row>
    <row r="3" spans="1:23" ht="31.5">
      <c r="A3" s="293" t="s">
        <v>290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</row>
    <row r="4" spans="1:23" ht="31.5">
      <c r="A4" s="302" t="s">
        <v>25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</row>
    <row r="5" spans="1:23" ht="31.5">
      <c r="A5" s="302" t="s">
        <v>26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</row>
    <row r="7" spans="1:23" ht="36.75" customHeight="1" thickBot="1">
      <c r="A7" s="1"/>
      <c r="B7" s="2"/>
      <c r="C7" s="304" t="s">
        <v>352</v>
      </c>
      <c r="D7" s="304"/>
      <c r="E7" s="304"/>
      <c r="F7" s="304"/>
      <c r="G7" s="304"/>
      <c r="H7" s="3"/>
      <c r="I7" s="303" t="s">
        <v>7</v>
      </c>
      <c r="J7" s="303"/>
      <c r="K7" s="303"/>
      <c r="L7" s="303"/>
      <c r="M7" s="303"/>
      <c r="O7" s="305" t="s">
        <v>291</v>
      </c>
      <c r="P7" s="305"/>
      <c r="Q7" s="305"/>
      <c r="R7" s="305"/>
      <c r="S7" s="305"/>
      <c r="T7" s="305"/>
      <c r="U7" s="305"/>
      <c r="V7" s="305"/>
      <c r="W7" s="305"/>
    </row>
    <row r="8" spans="1:23" ht="29.25" customHeight="1">
      <c r="A8" s="294" t="s">
        <v>1</v>
      </c>
      <c r="B8" s="4"/>
      <c r="C8" s="300" t="s">
        <v>3</v>
      </c>
      <c r="D8" s="297"/>
      <c r="E8" s="300" t="s">
        <v>0</v>
      </c>
      <c r="F8" s="297"/>
      <c r="G8" s="306" t="s">
        <v>21</v>
      </c>
      <c r="H8" s="23"/>
      <c r="I8" s="296" t="s">
        <v>4</v>
      </c>
      <c r="J8" s="296"/>
      <c r="K8" s="25"/>
      <c r="L8" s="296" t="s">
        <v>5</v>
      </c>
      <c r="M8" s="296"/>
      <c r="O8" s="298" t="s">
        <v>3</v>
      </c>
      <c r="P8" s="297"/>
      <c r="Q8" s="306" t="s">
        <v>33</v>
      </c>
      <c r="R8" s="22"/>
      <c r="S8" s="298" t="s">
        <v>0</v>
      </c>
      <c r="T8" s="297"/>
      <c r="U8" s="306" t="s">
        <v>21</v>
      </c>
      <c r="V8" s="5"/>
      <c r="W8" s="308" t="s">
        <v>22</v>
      </c>
    </row>
    <row r="9" spans="1:23" ht="49.5" customHeight="1" thickBot="1">
      <c r="A9" s="295"/>
      <c r="B9" s="4"/>
      <c r="C9" s="299"/>
      <c r="D9" s="301"/>
      <c r="E9" s="299"/>
      <c r="F9" s="301"/>
      <c r="G9" s="307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99"/>
      <c r="P9" s="297"/>
      <c r="Q9" s="307"/>
      <c r="R9" s="22"/>
      <c r="S9" s="299"/>
      <c r="T9" s="297"/>
      <c r="U9" s="307"/>
      <c r="V9" s="5"/>
      <c r="W9" s="309"/>
    </row>
    <row r="10" spans="1:23" ht="28.5" customHeight="1" thickBot="1">
      <c r="A10" s="64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1"/>
      <c r="G14" s="61"/>
      <c r="S14" s="61"/>
      <c r="U14" s="61"/>
    </row>
    <row r="15" spans="1:23">
      <c r="G15" s="24" t="s">
        <v>58</v>
      </c>
    </row>
    <row r="16" spans="1:23">
      <c r="E16" s="61"/>
      <c r="G16" s="61"/>
      <c r="S16" s="61"/>
      <c r="U16" s="61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5"/>
  <sheetViews>
    <sheetView rightToLeft="1" view="pageBreakPreview" zoomScale="55" zoomScaleNormal="50" zoomScaleSheetLayoutView="55" workbookViewId="0">
      <selection activeCell="AA21" sqref="AA21"/>
    </sheetView>
  </sheetViews>
  <sheetFormatPr defaultColWidth="9.140625" defaultRowHeight="30.75"/>
  <cols>
    <col min="1" max="1" width="45.7109375" style="146" customWidth="1"/>
    <col min="2" max="2" width="0.5703125" style="146" customWidth="1"/>
    <col min="3" max="3" width="12.5703125" style="146" customWidth="1"/>
    <col min="4" max="4" width="0.5703125" style="146" customWidth="1"/>
    <col min="5" max="5" width="20.85546875" style="146" customWidth="1"/>
    <col min="6" max="6" width="0.5703125" style="146" hidden="1" customWidth="1"/>
    <col min="7" max="7" width="23.5703125" style="146" customWidth="1"/>
    <col min="8" max="8" width="0.5703125" style="146" customWidth="1"/>
    <col min="9" max="9" width="19.7109375" style="146" customWidth="1"/>
    <col min="10" max="10" width="0.42578125" style="146" customWidth="1"/>
    <col min="11" max="11" width="19.42578125" style="146" customWidth="1"/>
    <col min="12" max="12" width="0.7109375" style="146" customWidth="1"/>
    <col min="13" max="13" width="15.85546875" style="146" customWidth="1"/>
    <col min="14" max="14" width="1.140625" style="146" hidden="1" customWidth="1"/>
    <col min="15" max="15" width="31" style="146" customWidth="1"/>
    <col min="16" max="16" width="0.5703125" style="146" customWidth="1"/>
    <col min="17" max="17" width="31.42578125" style="146" customWidth="1"/>
    <col min="18" max="18" width="0.5703125" style="146" customWidth="1"/>
    <col min="19" max="19" width="18.42578125" style="146" bestFit="1" customWidth="1"/>
    <col min="20" max="20" width="34" style="146" bestFit="1" customWidth="1"/>
    <col min="21" max="21" width="0.5703125" style="146" customWidth="1"/>
    <col min="22" max="22" width="16.140625" style="146" bestFit="1" customWidth="1"/>
    <col min="23" max="23" width="28.42578125" style="146" customWidth="1"/>
    <col min="24" max="24" width="0.5703125" style="146" hidden="1" customWidth="1"/>
    <col min="25" max="25" width="17" style="146" customWidth="1"/>
    <col min="26" max="26" width="0.42578125" style="146" hidden="1" customWidth="1"/>
    <col min="27" max="27" width="23" style="146" bestFit="1" customWidth="1"/>
    <col min="28" max="28" width="0.7109375" style="146" customWidth="1"/>
    <col min="29" max="29" width="28.85546875" style="146" customWidth="1"/>
    <col min="30" max="30" width="0.7109375" style="146" hidden="1" customWidth="1"/>
    <col min="31" max="31" width="29.7109375" style="146" customWidth="1"/>
    <col min="32" max="32" width="0.7109375" style="146" hidden="1" customWidth="1"/>
    <col min="33" max="33" width="16.5703125" style="146" customWidth="1"/>
    <col min="34" max="34" width="9.85546875" style="30" customWidth="1"/>
    <col min="35" max="35" width="25.42578125" style="30" bestFit="1" customWidth="1"/>
    <col min="36" max="36" width="25.140625" style="146" bestFit="1" customWidth="1"/>
    <col min="37" max="16384" width="9.140625" style="146"/>
  </cols>
  <sheetData>
    <row r="1" spans="1:36" s="145" customFormat="1">
      <c r="A1" s="310" t="s">
        <v>89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0"/>
      <c r="AI1" s="30"/>
    </row>
    <row r="2" spans="1:36" s="145" customFormat="1">
      <c r="A2" s="310" t="s">
        <v>50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0"/>
      <c r="AI2" s="30"/>
    </row>
    <row r="3" spans="1:36" s="145" customFormat="1">
      <c r="A3" s="310" t="str">
        <f>' سهام'!A3:W3</f>
        <v>برای ماه منتهی به 1402/07/30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0"/>
      <c r="AI3" s="30"/>
    </row>
    <row r="4" spans="1:36">
      <c r="A4" s="311" t="s">
        <v>66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</row>
    <row r="5" spans="1:36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</row>
    <row r="6" spans="1:36" ht="27.75" customHeight="1" thickBot="1">
      <c r="A6" s="312" t="s">
        <v>67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 t="s">
        <v>352</v>
      </c>
      <c r="N6" s="312"/>
      <c r="O6" s="312"/>
      <c r="P6" s="312"/>
      <c r="Q6" s="312"/>
      <c r="R6" s="148"/>
      <c r="S6" s="313" t="s">
        <v>7</v>
      </c>
      <c r="T6" s="313"/>
      <c r="U6" s="313"/>
      <c r="V6" s="313"/>
      <c r="W6" s="313"/>
      <c r="X6" s="147"/>
      <c r="Y6" s="312" t="s">
        <v>291</v>
      </c>
      <c r="Z6" s="312"/>
      <c r="AA6" s="312"/>
      <c r="AB6" s="312"/>
      <c r="AC6" s="312"/>
      <c r="AD6" s="312"/>
      <c r="AE6" s="312"/>
      <c r="AF6" s="312"/>
      <c r="AG6" s="312"/>
    </row>
    <row r="7" spans="1:36" ht="26.25" customHeight="1">
      <c r="A7" s="315" t="s">
        <v>68</v>
      </c>
      <c r="B7" s="149"/>
      <c r="C7" s="316" t="s">
        <v>69</v>
      </c>
      <c r="D7" s="149"/>
      <c r="E7" s="318" t="s">
        <v>74</v>
      </c>
      <c r="F7" s="149"/>
      <c r="G7" s="314" t="s">
        <v>70</v>
      </c>
      <c r="H7" s="149"/>
      <c r="I7" s="316" t="s">
        <v>23</v>
      </c>
      <c r="J7" s="149"/>
      <c r="K7" s="318" t="s">
        <v>71</v>
      </c>
      <c r="L7" s="150"/>
      <c r="M7" s="319" t="s">
        <v>3</v>
      </c>
      <c r="N7" s="314"/>
      <c r="O7" s="314" t="s">
        <v>0</v>
      </c>
      <c r="P7" s="314"/>
      <c r="Q7" s="314" t="s">
        <v>21</v>
      </c>
      <c r="R7" s="149"/>
      <c r="S7" s="321" t="s">
        <v>4</v>
      </c>
      <c r="T7" s="321"/>
      <c r="U7" s="147"/>
      <c r="V7" s="321" t="s">
        <v>5</v>
      </c>
      <c r="W7" s="321"/>
      <c r="X7" s="147"/>
      <c r="Y7" s="319" t="s">
        <v>3</v>
      </c>
      <c r="Z7" s="315"/>
      <c r="AA7" s="314" t="s">
        <v>72</v>
      </c>
      <c r="AB7" s="149"/>
      <c r="AC7" s="314" t="s">
        <v>0</v>
      </c>
      <c r="AD7" s="315"/>
      <c r="AE7" s="314" t="s">
        <v>21</v>
      </c>
      <c r="AF7" s="151"/>
      <c r="AG7" s="314" t="s">
        <v>22</v>
      </c>
    </row>
    <row r="8" spans="1:36" s="155" customFormat="1" ht="55.5" customHeight="1" thickBot="1">
      <c r="A8" s="312"/>
      <c r="B8" s="149"/>
      <c r="C8" s="317"/>
      <c r="D8" s="149"/>
      <c r="E8" s="317"/>
      <c r="F8" s="149"/>
      <c r="G8" s="312"/>
      <c r="H8" s="149"/>
      <c r="I8" s="317"/>
      <c r="J8" s="149"/>
      <c r="K8" s="317"/>
      <c r="L8" s="148"/>
      <c r="M8" s="320"/>
      <c r="N8" s="315"/>
      <c r="O8" s="312"/>
      <c r="P8" s="315"/>
      <c r="Q8" s="312"/>
      <c r="R8" s="149"/>
      <c r="S8" s="152" t="s">
        <v>3</v>
      </c>
      <c r="T8" s="152" t="s">
        <v>0</v>
      </c>
      <c r="U8" s="153"/>
      <c r="V8" s="152" t="s">
        <v>3</v>
      </c>
      <c r="W8" s="152" t="s">
        <v>49</v>
      </c>
      <c r="X8" s="153"/>
      <c r="Y8" s="320"/>
      <c r="Z8" s="315"/>
      <c r="AA8" s="312"/>
      <c r="AB8" s="149"/>
      <c r="AC8" s="312"/>
      <c r="AD8" s="315"/>
      <c r="AE8" s="312"/>
      <c r="AF8" s="151"/>
      <c r="AG8" s="312"/>
      <c r="AH8" s="30"/>
      <c r="AI8" s="30"/>
      <c r="AJ8" s="154"/>
    </row>
    <row r="9" spans="1:36" s="155" customFormat="1" ht="55.5" customHeight="1">
      <c r="A9" s="156" t="s">
        <v>234</v>
      </c>
      <c r="B9" s="149"/>
      <c r="C9" s="148" t="s">
        <v>93</v>
      </c>
      <c r="D9" s="149"/>
      <c r="E9" s="148" t="s">
        <v>93</v>
      </c>
      <c r="F9" s="149"/>
      <c r="G9" s="157" t="s">
        <v>236</v>
      </c>
      <c r="H9" s="157"/>
      <c r="I9" s="157" t="s">
        <v>238</v>
      </c>
      <c r="J9" s="149"/>
      <c r="K9" s="65" t="s">
        <v>292</v>
      </c>
      <c r="L9" s="148"/>
      <c r="M9" s="30">
        <v>650000</v>
      </c>
      <c r="N9" s="149"/>
      <c r="O9" s="30">
        <v>604000000000</v>
      </c>
      <c r="P9" s="149"/>
      <c r="Q9" s="30">
        <v>601550449217</v>
      </c>
      <c r="R9" s="149"/>
      <c r="S9" s="30"/>
      <c r="T9" s="30"/>
      <c r="U9" s="153"/>
      <c r="V9" s="30">
        <v>0</v>
      </c>
      <c r="W9" s="30">
        <v>0</v>
      </c>
      <c r="X9" s="153"/>
      <c r="Y9" s="30">
        <v>650000</v>
      </c>
      <c r="Z9" s="149"/>
      <c r="AA9" s="105">
        <v>928395</v>
      </c>
      <c r="AB9" s="149"/>
      <c r="AC9" s="30">
        <v>604000000000</v>
      </c>
      <c r="AD9" s="30"/>
      <c r="AE9" s="30">
        <v>603347373467</v>
      </c>
      <c r="AF9" s="151"/>
      <c r="AG9" s="158">
        <f>AE9/درآمدها!$J$5</f>
        <v>0.22368402404997728</v>
      </c>
      <c r="AH9" s="30"/>
      <c r="AI9" s="30"/>
      <c r="AJ9" s="159"/>
    </row>
    <row r="10" spans="1:36" s="155" customFormat="1" ht="55.5" customHeight="1">
      <c r="A10" s="156" t="s">
        <v>103</v>
      </c>
      <c r="B10" s="149"/>
      <c r="C10" s="148" t="s">
        <v>93</v>
      </c>
      <c r="D10" s="149"/>
      <c r="E10" s="148" t="s">
        <v>93</v>
      </c>
      <c r="F10" s="149"/>
      <c r="G10" s="157" t="s">
        <v>104</v>
      </c>
      <c r="H10" s="160"/>
      <c r="I10" s="157" t="s">
        <v>105</v>
      </c>
      <c r="J10" s="149"/>
      <c r="K10" s="65" t="s">
        <v>292</v>
      </c>
      <c r="L10" s="148"/>
      <c r="M10" s="30">
        <v>200000</v>
      </c>
      <c r="N10" s="129">
        <v>200036250000</v>
      </c>
      <c r="O10" s="30">
        <v>200036250000</v>
      </c>
      <c r="P10" s="30"/>
      <c r="Q10" s="30">
        <v>212618455920</v>
      </c>
      <c r="R10" s="30"/>
      <c r="S10" s="30"/>
      <c r="T10" s="30"/>
      <c r="U10" s="30"/>
      <c r="V10" s="30">
        <v>0</v>
      </c>
      <c r="W10" s="30">
        <v>0</v>
      </c>
      <c r="X10" s="30"/>
      <c r="Y10" s="30">
        <v>200000</v>
      </c>
      <c r="Z10" s="30"/>
      <c r="AA10" s="105" t="s">
        <v>295</v>
      </c>
      <c r="AB10" s="30"/>
      <c r="AC10" s="30">
        <v>200036250000</v>
      </c>
      <c r="AD10" s="30"/>
      <c r="AE10" s="30">
        <v>213968811123</v>
      </c>
      <c r="AF10" s="161"/>
      <c r="AG10" s="158">
        <f>AE10/درآمدها!$J$5</f>
        <v>7.9326449070553473E-2</v>
      </c>
      <c r="AH10" s="30"/>
      <c r="AI10" s="30"/>
      <c r="AJ10" s="159"/>
    </row>
    <row r="11" spans="1:36" s="155" customFormat="1" ht="55.5" customHeight="1">
      <c r="A11" s="156" t="s">
        <v>118</v>
      </c>
      <c r="B11" s="149"/>
      <c r="C11" s="157" t="s">
        <v>93</v>
      </c>
      <c r="D11" s="160"/>
      <c r="E11" s="157" t="s">
        <v>93</v>
      </c>
      <c r="F11" s="160"/>
      <c r="G11" s="157" t="s">
        <v>120</v>
      </c>
      <c r="H11" s="160"/>
      <c r="I11" s="157" t="s">
        <v>121</v>
      </c>
      <c r="J11" s="157"/>
      <c r="K11" s="65" t="s">
        <v>292</v>
      </c>
      <c r="L11" s="148"/>
      <c r="M11" s="30">
        <v>176000</v>
      </c>
      <c r="N11" s="130"/>
      <c r="O11" s="30">
        <v>178017411104</v>
      </c>
      <c r="P11" s="30"/>
      <c r="Q11" s="30">
        <v>182369995448</v>
      </c>
      <c r="R11" s="30"/>
      <c r="S11" s="30"/>
      <c r="T11" s="30"/>
      <c r="U11" s="30"/>
      <c r="V11" s="30">
        <v>0</v>
      </c>
      <c r="W11" s="30">
        <v>0</v>
      </c>
      <c r="X11" s="30"/>
      <c r="Y11" s="30">
        <v>176000</v>
      </c>
      <c r="Z11" s="30"/>
      <c r="AA11" s="105" t="s">
        <v>296</v>
      </c>
      <c r="AB11" s="30"/>
      <c r="AC11" s="30">
        <v>178017411104</v>
      </c>
      <c r="AD11" s="30"/>
      <c r="AE11" s="30">
        <v>183003832544</v>
      </c>
      <c r="AF11" s="162"/>
      <c r="AG11" s="158">
        <f>AE11/درآمدها!$J$5</f>
        <v>6.7846543268741108E-2</v>
      </c>
      <c r="AH11" s="30"/>
      <c r="AI11" s="30"/>
      <c r="AJ11" s="159"/>
    </row>
    <row r="12" spans="1:36" s="155" customFormat="1" ht="55.5" customHeight="1" thickBot="1">
      <c r="A12" s="156" t="s">
        <v>235</v>
      </c>
      <c r="B12" s="149"/>
      <c r="C12" s="157" t="s">
        <v>93</v>
      </c>
      <c r="D12" s="160"/>
      <c r="E12" s="157" t="s">
        <v>93</v>
      </c>
      <c r="F12" s="160"/>
      <c r="G12" s="157" t="s">
        <v>237</v>
      </c>
      <c r="H12" s="160"/>
      <c r="I12" s="157" t="s">
        <v>239</v>
      </c>
      <c r="J12" s="157"/>
      <c r="K12" s="65" t="s">
        <v>292</v>
      </c>
      <c r="L12" s="148"/>
      <c r="M12" s="30">
        <v>500000</v>
      </c>
      <c r="N12" s="130"/>
      <c r="O12" s="30">
        <v>500000000000</v>
      </c>
      <c r="P12" s="30"/>
      <c r="Q12" s="30">
        <v>499889375000</v>
      </c>
      <c r="R12" s="30"/>
      <c r="S12" s="30"/>
      <c r="T12" s="30"/>
      <c r="U12" s="30"/>
      <c r="V12" s="30">
        <v>500000</v>
      </c>
      <c r="W12" s="30">
        <v>500000000000</v>
      </c>
      <c r="X12" s="30"/>
      <c r="Y12" s="30">
        <v>0</v>
      </c>
      <c r="Z12" s="30"/>
      <c r="AA12" s="105"/>
      <c r="AB12" s="30"/>
      <c r="AC12" s="30">
        <v>0</v>
      </c>
      <c r="AD12" s="30"/>
      <c r="AE12" s="30">
        <v>0</v>
      </c>
      <c r="AF12" s="162"/>
      <c r="AG12" s="158">
        <f>AE12/درآمدها!$J$5</f>
        <v>0</v>
      </c>
      <c r="AH12" s="30"/>
      <c r="AI12" s="30"/>
      <c r="AJ12" s="159"/>
    </row>
    <row r="13" spans="1:36" s="168" customFormat="1" ht="32.25" thickBot="1">
      <c r="A13" s="163" t="s">
        <v>2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19"/>
      <c r="N13" s="119"/>
      <c r="O13" s="165">
        <f>SUM(O9:O12)</f>
        <v>1482053661104</v>
      </c>
      <c r="P13" s="146"/>
      <c r="Q13" s="165">
        <f>SUM(Q9:Q12)</f>
        <v>1496428275585</v>
      </c>
      <c r="R13" s="146"/>
      <c r="S13" s="166"/>
      <c r="T13" s="165">
        <f>SUM(T9:T12)</f>
        <v>0</v>
      </c>
      <c r="U13" s="146"/>
      <c r="V13" s="166"/>
      <c r="W13" s="165">
        <f>SUM(W9:X12)</f>
        <v>500000000000</v>
      </c>
      <c r="X13" s="146"/>
      <c r="Y13" s="166"/>
      <c r="Z13" s="146"/>
      <c r="AA13" s="146"/>
      <c r="AB13" s="146"/>
      <c r="AC13" s="165">
        <f>SUM(AC9:AC12)</f>
        <v>982053661104</v>
      </c>
      <c r="AD13" s="146"/>
      <c r="AE13" s="165">
        <f>SUM(AE9:AE12)</f>
        <v>1000320017134</v>
      </c>
      <c r="AF13" s="146"/>
      <c r="AG13" s="167">
        <f>SUM(AG9:AG12)</f>
        <v>0.37085701638927188</v>
      </c>
      <c r="AH13" s="30"/>
      <c r="AI13" s="30"/>
      <c r="AJ13" s="154"/>
    </row>
    <row r="14" spans="1:36" s="169" customFormat="1" ht="32.25" thickTop="1">
      <c r="M14" s="146"/>
      <c r="N14" s="146"/>
      <c r="P14" s="146"/>
      <c r="R14" s="146"/>
      <c r="S14" s="146"/>
      <c r="U14" s="146"/>
      <c r="V14" s="146"/>
      <c r="X14" s="146"/>
      <c r="Y14" s="146"/>
      <c r="Z14" s="146"/>
      <c r="AA14" s="146"/>
      <c r="AB14" s="146"/>
      <c r="AD14" s="146"/>
      <c r="AF14" s="146"/>
      <c r="AH14" s="30"/>
      <c r="AI14" s="30"/>
    </row>
    <row r="15" spans="1:36" s="30" customFormat="1">
      <c r="M15" s="170"/>
      <c r="O15" s="170"/>
      <c r="Q15" s="170"/>
      <c r="S15" s="170"/>
      <c r="T15" s="170"/>
      <c r="V15" s="170"/>
      <c r="W15" s="170"/>
      <c r="Y15" s="170"/>
      <c r="AC15" s="170"/>
      <c r="AE15" s="170"/>
    </row>
    <row r="16" spans="1:36" s="30" customFormat="1"/>
    <row r="17" s="30" customFormat="1"/>
    <row r="18" s="30" customFormat="1"/>
    <row r="19" s="30" customFormat="1"/>
    <row r="20" s="30" customFormat="1"/>
    <row r="21" s="30" customFormat="1"/>
    <row r="22" s="30" customFormat="1"/>
    <row r="23" s="30" customFormat="1"/>
    <row r="24" s="30" customFormat="1"/>
    <row r="25" s="30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zoomScale="80" zoomScaleNormal="56" zoomScaleSheetLayoutView="80" workbookViewId="0">
      <selection activeCell="F17" sqref="F17"/>
    </sheetView>
  </sheetViews>
  <sheetFormatPr defaultRowHeight="15"/>
  <cols>
    <col min="1" max="1" width="29" style="179" customWidth="1"/>
    <col min="2" max="2" width="2" style="179" customWidth="1"/>
    <col min="3" max="3" width="15.7109375" style="179" customWidth="1"/>
    <col min="4" max="4" width="2" style="179" customWidth="1"/>
    <col min="5" max="5" width="15.7109375" style="179" customWidth="1"/>
    <col min="6" max="6" width="2" style="179" customWidth="1"/>
    <col min="7" max="7" width="15.7109375" style="179" customWidth="1"/>
    <col min="8" max="8" width="2" style="179" customWidth="1"/>
    <col min="9" max="9" width="15.7109375" style="179" customWidth="1"/>
    <col min="10" max="10" width="2" style="179" customWidth="1"/>
    <col min="11" max="11" width="21.42578125" style="179" customWidth="1"/>
    <col min="12" max="12" width="2" style="179" customWidth="1"/>
    <col min="13" max="13" width="41.5703125" style="179" customWidth="1"/>
    <col min="14" max="14" width="20.140625" style="179" bestFit="1" customWidth="1"/>
    <col min="15" max="15" width="17.28515625" style="125" customWidth="1"/>
    <col min="16" max="16" width="16.7109375" style="179" bestFit="1" customWidth="1"/>
    <col min="17" max="16384" width="9.140625" style="179"/>
  </cols>
  <sheetData>
    <row r="1" spans="1:33" s="145" customFormat="1" ht="24.75">
      <c r="A1" s="321" t="s">
        <v>89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171"/>
      <c r="O1" s="120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spans="1:33" s="145" customFormat="1" ht="24.75">
      <c r="A2" s="321" t="s">
        <v>50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171"/>
      <c r="O2" s="120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3" s="145" customFormat="1" ht="24.75">
      <c r="A3" s="321" t="str">
        <f>' سهام'!A3:W3</f>
        <v>برای ماه منتهی به 1402/07/30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171"/>
      <c r="O3" s="120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5" spans="1:33" s="172" customFormat="1" ht="22.5">
      <c r="A5" s="322" t="s">
        <v>101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121"/>
      <c r="O5" s="122"/>
      <c r="P5" s="123"/>
    </row>
    <row r="6" spans="1:33" s="172" customFormat="1" ht="22.5">
      <c r="A6" s="322" t="s">
        <v>108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121"/>
      <c r="O6" s="122"/>
      <c r="P6" s="123"/>
    </row>
    <row r="7" spans="1:33" s="172" customFormat="1" ht="47.1" customHeight="1" thickBot="1">
      <c r="A7" s="173"/>
    </row>
    <row r="8" spans="1:33" ht="42">
      <c r="A8" s="174" t="s">
        <v>95</v>
      </c>
      <c r="B8" s="175"/>
      <c r="C8" s="176" t="s">
        <v>96</v>
      </c>
      <c r="D8" s="175"/>
      <c r="E8" s="176" t="s">
        <v>102</v>
      </c>
      <c r="F8" s="175"/>
      <c r="G8" s="176" t="s">
        <v>97</v>
      </c>
      <c r="H8" s="175"/>
      <c r="I8" s="177" t="s">
        <v>98</v>
      </c>
      <c r="J8" s="175"/>
      <c r="K8" s="176" t="s">
        <v>99</v>
      </c>
      <c r="L8" s="175"/>
      <c r="M8" s="178" t="s">
        <v>100</v>
      </c>
      <c r="N8" s="172"/>
      <c r="O8" s="172"/>
      <c r="P8" s="172"/>
      <c r="Q8" s="172"/>
    </row>
    <row r="9" spans="1:33" ht="112.5" customHeight="1">
      <c r="A9" s="180" t="s">
        <v>240</v>
      </c>
      <c r="B9" s="181"/>
      <c r="C9" s="182">
        <v>200000</v>
      </c>
      <c r="D9" s="181"/>
      <c r="E9" s="182">
        <v>1020920</v>
      </c>
      <c r="F9" s="181"/>
      <c r="G9" s="183">
        <v>1070038</v>
      </c>
      <c r="H9" s="181"/>
      <c r="I9" s="184">
        <f>(G9/E9)-1</f>
        <v>4.8111507267954323E-2</v>
      </c>
      <c r="J9" s="181"/>
      <c r="K9" s="182">
        <f>اوراق!AE10</f>
        <v>213968811123</v>
      </c>
      <c r="L9" s="185"/>
      <c r="M9" s="186" t="s">
        <v>288</v>
      </c>
      <c r="N9" s="124"/>
      <c r="O9" s="187"/>
      <c r="P9" s="132"/>
      <c r="Q9" s="172"/>
    </row>
    <row r="10" spans="1:33" ht="112.5" customHeight="1">
      <c r="A10" s="188" t="s">
        <v>122</v>
      </c>
      <c r="B10" s="181"/>
      <c r="C10" s="189">
        <v>176000</v>
      </c>
      <c r="D10" s="181"/>
      <c r="E10" s="189">
        <v>1020000</v>
      </c>
      <c r="F10" s="181"/>
      <c r="G10" s="190">
        <v>1039983</v>
      </c>
      <c r="H10" s="181"/>
      <c r="I10" s="184">
        <f>(G10/E10)-1</f>
        <v>1.9591176470588278E-2</v>
      </c>
      <c r="J10" s="181"/>
      <c r="K10" s="189">
        <f>اوراق!AE11</f>
        <v>183003832544</v>
      </c>
      <c r="L10" s="185"/>
      <c r="M10" s="191" t="s">
        <v>288</v>
      </c>
      <c r="N10" s="124"/>
      <c r="O10" s="187"/>
      <c r="P10" s="132"/>
      <c r="Q10" s="172"/>
    </row>
    <row r="11" spans="1:33" ht="112.5">
      <c r="A11" s="189" t="s">
        <v>241</v>
      </c>
      <c r="B11" s="189"/>
      <c r="C11" s="189">
        <v>650000</v>
      </c>
      <c r="D11" s="189"/>
      <c r="E11" s="189">
        <v>929200</v>
      </c>
      <c r="F11" s="189"/>
      <c r="G11" s="189">
        <v>928395</v>
      </c>
      <c r="H11" s="189"/>
      <c r="I11" s="184">
        <f>(G11/E11)-1</f>
        <v>-8.6633663366331159E-4</v>
      </c>
      <c r="J11" s="189"/>
      <c r="K11" s="189">
        <f>اوراق!AE9</f>
        <v>603347373467</v>
      </c>
      <c r="L11" s="189"/>
      <c r="M11" s="189" t="s">
        <v>288</v>
      </c>
      <c r="N11" s="124"/>
      <c r="O11" s="187"/>
      <c r="P11" s="132"/>
      <c r="Q11" s="172"/>
    </row>
    <row r="12" spans="1:33" ht="22.5">
      <c r="C12" s="192"/>
      <c r="L12" s="185"/>
    </row>
    <row r="13" spans="1:33">
      <c r="C13" s="192"/>
    </row>
    <row r="15" spans="1:33" ht="22.5">
      <c r="G15" s="193"/>
      <c r="N15" s="121"/>
    </row>
    <row r="16" spans="1:33" ht="22.5">
      <c r="E16" s="189"/>
      <c r="N16" s="121"/>
    </row>
    <row r="17" spans="11:14" ht="22.5">
      <c r="N17" s="121"/>
    </row>
    <row r="19" spans="11:14">
      <c r="K19" s="192"/>
      <c r="M19" s="194"/>
    </row>
    <row r="20" spans="11:14">
      <c r="K20" s="192"/>
    </row>
    <row r="21" spans="11:14">
      <c r="M21" s="192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6"/>
  <sheetViews>
    <sheetView rightToLeft="1" view="pageBreakPreview" zoomScale="110" zoomScaleNormal="100" zoomScaleSheetLayoutView="110" workbookViewId="0">
      <selection activeCell="C56" sqref="C56"/>
    </sheetView>
  </sheetViews>
  <sheetFormatPr defaultColWidth="9.140625" defaultRowHeight="15"/>
  <cols>
    <col min="1" max="1" width="39.140625" style="195" bestFit="1" customWidth="1"/>
    <col min="2" max="2" width="0.7109375" style="195" customWidth="1"/>
    <col min="3" max="3" width="24.28515625" style="195" customWidth="1"/>
    <col min="4" max="4" width="0.7109375" style="195" customWidth="1"/>
    <col min="5" max="5" width="17" style="195" customWidth="1"/>
    <col min="6" max="6" width="0.7109375" style="195" customWidth="1"/>
    <col min="7" max="7" width="15.85546875" style="195" bestFit="1" customWidth="1"/>
    <col min="8" max="8" width="0.7109375" style="195" customWidth="1"/>
    <col min="9" max="9" width="9.85546875" style="214" customWidth="1"/>
    <col min="10" max="10" width="0.5703125" style="195" customWidth="1"/>
    <col min="11" max="11" width="21.28515625" style="72" customWidth="1"/>
    <col min="12" max="12" width="0.7109375" style="195" customWidth="1"/>
    <col min="13" max="13" width="21.85546875" style="195" customWidth="1"/>
    <col min="14" max="14" width="0.42578125" style="195" customWidth="1"/>
    <col min="15" max="15" width="22.140625" style="195" customWidth="1"/>
    <col min="16" max="16" width="0.42578125" style="195" customWidth="1"/>
    <col min="17" max="17" width="20.140625" style="195" bestFit="1" customWidth="1"/>
    <col min="18" max="18" width="0.5703125" style="195" customWidth="1"/>
    <col min="19" max="19" width="12.140625" style="195" customWidth="1"/>
    <col min="20" max="20" width="13.42578125" style="195" bestFit="1" customWidth="1"/>
    <col min="21" max="21" width="12.28515625" style="195" bestFit="1" customWidth="1"/>
    <col min="22" max="16384" width="9.140625" style="195"/>
  </cols>
  <sheetData>
    <row r="1" spans="1:23" ht="18.75">
      <c r="A1" s="328" t="s">
        <v>89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23" ht="18.75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</row>
    <row r="3" spans="1:23" ht="18.75">
      <c r="A3" s="328" t="str">
        <f>' سهام'!A3:W3</f>
        <v>برای ماه منتهی به 1402/07/30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</row>
    <row r="4" spans="1:23" ht="18.75">
      <c r="A4" s="331" t="s">
        <v>51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</row>
    <row r="5" spans="1:23" ht="18.75" thickBot="1">
      <c r="A5" s="196"/>
      <c r="B5" s="196"/>
      <c r="C5" s="197"/>
      <c r="D5" s="197"/>
      <c r="E5" s="197"/>
      <c r="F5" s="197"/>
      <c r="G5" s="197"/>
      <c r="H5" s="197"/>
      <c r="I5" s="198"/>
      <c r="J5" s="197"/>
      <c r="K5" s="66"/>
      <c r="L5" s="197"/>
      <c r="M5" s="197"/>
      <c r="N5" s="197"/>
      <c r="O5" s="197"/>
      <c r="P5" s="197"/>
      <c r="Q5" s="197"/>
      <c r="R5" s="197"/>
      <c r="S5" s="197"/>
    </row>
    <row r="6" spans="1:23" ht="18.75" customHeight="1" thickBot="1">
      <c r="A6" s="199"/>
      <c r="B6" s="196"/>
      <c r="C6" s="326" t="s">
        <v>11</v>
      </c>
      <c r="D6" s="326"/>
      <c r="E6" s="326"/>
      <c r="F6" s="326"/>
      <c r="G6" s="326"/>
      <c r="H6" s="326"/>
      <c r="I6" s="326"/>
      <c r="J6" s="200"/>
      <c r="K6" s="67" t="s">
        <v>352</v>
      </c>
      <c r="L6" s="201"/>
      <c r="M6" s="327" t="s">
        <v>7</v>
      </c>
      <c r="N6" s="327"/>
      <c r="O6" s="327"/>
      <c r="P6" s="202"/>
      <c r="Q6" s="332" t="s">
        <v>291</v>
      </c>
      <c r="R6" s="332"/>
      <c r="S6" s="332"/>
    </row>
    <row r="7" spans="1:23" ht="24" customHeight="1">
      <c r="A7" s="335" t="s">
        <v>8</v>
      </c>
      <c r="B7" s="203"/>
      <c r="C7" s="339" t="s">
        <v>9</v>
      </c>
      <c r="D7" s="203"/>
      <c r="E7" s="339" t="s">
        <v>10</v>
      </c>
      <c r="F7" s="203"/>
      <c r="G7" s="339" t="s">
        <v>34</v>
      </c>
      <c r="H7" s="203"/>
      <c r="I7" s="340" t="s">
        <v>87</v>
      </c>
      <c r="J7" s="335"/>
      <c r="K7" s="337" t="s">
        <v>6</v>
      </c>
      <c r="L7" s="203"/>
      <c r="M7" s="324" t="s">
        <v>36</v>
      </c>
      <c r="N7" s="204"/>
      <c r="O7" s="324" t="s">
        <v>37</v>
      </c>
      <c r="P7" s="196"/>
      <c r="Q7" s="333" t="s">
        <v>6</v>
      </c>
      <c r="R7" s="335"/>
      <c r="S7" s="329" t="s">
        <v>22</v>
      </c>
    </row>
    <row r="8" spans="1:23" ht="18.75" thickBot="1">
      <c r="A8" s="336"/>
      <c r="B8" s="203"/>
      <c r="C8" s="330"/>
      <c r="D8" s="205"/>
      <c r="E8" s="330"/>
      <c r="F8" s="205"/>
      <c r="G8" s="330"/>
      <c r="H8" s="205"/>
      <c r="I8" s="341"/>
      <c r="J8" s="335"/>
      <c r="K8" s="338"/>
      <c r="L8" s="203"/>
      <c r="M8" s="325"/>
      <c r="N8" s="196"/>
      <c r="O8" s="325"/>
      <c r="P8" s="196"/>
      <c r="Q8" s="334"/>
      <c r="R8" s="335"/>
      <c r="S8" s="330"/>
    </row>
    <row r="9" spans="1:23" s="196" customFormat="1" ht="19.5" customHeight="1">
      <c r="A9" s="206" t="s">
        <v>223</v>
      </c>
      <c r="C9" s="207" t="s">
        <v>168</v>
      </c>
      <c r="E9" s="208" t="s">
        <v>90</v>
      </c>
      <c r="G9" s="207">
        <v>5</v>
      </c>
      <c r="I9" s="133" t="s">
        <v>91</v>
      </c>
      <c r="J9" s="69"/>
      <c r="K9" s="69">
        <v>669740</v>
      </c>
      <c r="L9" s="69"/>
      <c r="M9" s="68">
        <v>542137629537</v>
      </c>
      <c r="N9" s="69">
        <v>9918000000</v>
      </c>
      <c r="O9" s="68">
        <v>542136006000</v>
      </c>
      <c r="P9" s="69"/>
      <c r="Q9" s="69">
        <v>2293277</v>
      </c>
      <c r="S9" s="70">
        <f>Q9/درآمدها!$J$5</f>
        <v>8.5020578555533656E-7</v>
      </c>
      <c r="T9" s="194"/>
      <c r="U9" s="209"/>
      <c r="W9" s="209"/>
    </row>
    <row r="10" spans="1:23" s="196" customFormat="1" ht="18">
      <c r="A10" s="206" t="s">
        <v>224</v>
      </c>
      <c r="C10" s="207" t="s">
        <v>109</v>
      </c>
      <c r="E10" s="208" t="s">
        <v>90</v>
      </c>
      <c r="G10" s="207">
        <v>5</v>
      </c>
      <c r="I10" s="134" t="s">
        <v>91</v>
      </c>
      <c r="J10" s="69"/>
      <c r="K10" s="69">
        <v>562328</v>
      </c>
      <c r="L10" s="69"/>
      <c r="M10" s="68">
        <v>2388</v>
      </c>
      <c r="N10" s="69">
        <v>64000000000</v>
      </c>
      <c r="O10" s="68">
        <v>0</v>
      </c>
      <c r="P10" s="69"/>
      <c r="Q10" s="69">
        <v>564716</v>
      </c>
      <c r="S10" s="70">
        <f>Q10/درآمدها!$J$5</f>
        <v>2.0936189147480548E-7</v>
      </c>
      <c r="T10" s="194"/>
      <c r="U10" s="209"/>
      <c r="V10" s="194"/>
      <c r="W10" s="209"/>
    </row>
    <row r="11" spans="1:23" s="196" customFormat="1" ht="18">
      <c r="A11" s="206" t="s">
        <v>298</v>
      </c>
      <c r="C11" s="207" t="s">
        <v>307</v>
      </c>
      <c r="E11" s="208" t="s">
        <v>106</v>
      </c>
      <c r="G11" s="207">
        <v>22.5</v>
      </c>
      <c r="I11" s="134" t="s">
        <v>91</v>
      </c>
      <c r="J11" s="69"/>
      <c r="K11" s="69">
        <v>0</v>
      </c>
      <c r="L11" s="69"/>
      <c r="M11" s="68">
        <v>527318000000</v>
      </c>
      <c r="N11" s="69"/>
      <c r="O11" s="68">
        <v>0</v>
      </c>
      <c r="P11" s="69"/>
      <c r="Q11" s="69">
        <v>527318000000</v>
      </c>
      <c r="S11" s="70">
        <f>Q11/درآمدها!$J$5</f>
        <v>0.19549701777302481</v>
      </c>
      <c r="T11" s="194"/>
      <c r="U11" s="209"/>
      <c r="V11" s="194"/>
      <c r="W11" s="209"/>
    </row>
    <row r="12" spans="1:23" s="196" customFormat="1" ht="18">
      <c r="A12" s="206" t="s">
        <v>306</v>
      </c>
      <c r="C12" s="207" t="s">
        <v>315</v>
      </c>
      <c r="E12" s="208" t="s">
        <v>106</v>
      </c>
      <c r="G12" s="207">
        <v>22.5</v>
      </c>
      <c r="I12" s="134" t="s">
        <v>91</v>
      </c>
      <c r="J12" s="69"/>
      <c r="K12" s="69">
        <v>0</v>
      </c>
      <c r="L12" s="69"/>
      <c r="M12" s="68">
        <v>14818000000</v>
      </c>
      <c r="N12" s="69"/>
      <c r="O12" s="68">
        <v>0</v>
      </c>
      <c r="P12" s="69"/>
      <c r="Q12" s="69">
        <v>14818000000</v>
      </c>
      <c r="S12" s="70">
        <f>Q12/درآمدها!$J$5</f>
        <v>5.4936012223377193E-3</v>
      </c>
      <c r="T12" s="194"/>
      <c r="U12" s="209"/>
      <c r="V12" s="194"/>
      <c r="W12" s="209"/>
    </row>
    <row r="13" spans="1:23" s="196" customFormat="1" ht="18">
      <c r="A13" s="206" t="s">
        <v>222</v>
      </c>
      <c r="C13" s="207" t="s">
        <v>259</v>
      </c>
      <c r="E13" s="208" t="s">
        <v>90</v>
      </c>
      <c r="G13" s="207" t="s">
        <v>91</v>
      </c>
      <c r="I13" s="134" t="s">
        <v>91</v>
      </c>
      <c r="J13" s="69"/>
      <c r="K13" s="69">
        <v>62291976801</v>
      </c>
      <c r="L13" s="69"/>
      <c r="M13" s="68">
        <v>2079771244003</v>
      </c>
      <c r="N13" s="69"/>
      <c r="O13" s="68">
        <v>2127818858593</v>
      </c>
      <c r="P13" s="69"/>
      <c r="Q13" s="69">
        <v>14244362211</v>
      </c>
      <c r="S13" s="70">
        <f>Q13/درآمدها!$J$5</f>
        <v>5.2809316813180471E-3</v>
      </c>
      <c r="T13" s="194"/>
      <c r="U13" s="209"/>
      <c r="V13" s="194"/>
      <c r="W13" s="209"/>
    </row>
    <row r="14" spans="1:23" s="196" customFormat="1" ht="17.25" customHeight="1">
      <c r="A14" s="206" t="s">
        <v>244</v>
      </c>
      <c r="C14" s="207" t="s">
        <v>265</v>
      </c>
      <c r="E14" s="208" t="s">
        <v>106</v>
      </c>
      <c r="G14" s="207">
        <v>22.5</v>
      </c>
      <c r="I14" s="134" t="s">
        <v>91</v>
      </c>
      <c r="J14" s="69"/>
      <c r="K14" s="69">
        <v>0</v>
      </c>
      <c r="L14" s="69"/>
      <c r="M14" s="68">
        <v>0</v>
      </c>
      <c r="N14" s="69"/>
      <c r="O14" s="68">
        <v>0</v>
      </c>
      <c r="P14" s="69"/>
      <c r="Q14" s="69">
        <v>0</v>
      </c>
      <c r="S14" s="70">
        <f>Q14/درآمدها!$J$5</f>
        <v>0</v>
      </c>
      <c r="T14" s="194"/>
      <c r="U14" s="209"/>
      <c r="V14" s="194"/>
      <c r="W14" s="209"/>
    </row>
    <row r="15" spans="1:23" s="196" customFormat="1" ht="18">
      <c r="A15" s="206" t="s">
        <v>211</v>
      </c>
      <c r="C15" s="207" t="s">
        <v>261</v>
      </c>
      <c r="E15" s="208" t="s">
        <v>106</v>
      </c>
      <c r="G15" s="207">
        <v>22.5</v>
      </c>
      <c r="I15" s="134" t="s">
        <v>91</v>
      </c>
      <c r="J15" s="69"/>
      <c r="K15" s="69">
        <v>27245000000</v>
      </c>
      <c r="L15" s="69"/>
      <c r="M15" s="68">
        <v>0</v>
      </c>
      <c r="N15" s="69"/>
      <c r="O15" s="68">
        <v>27245000000</v>
      </c>
      <c r="P15" s="69"/>
      <c r="Q15" s="69">
        <v>0</v>
      </c>
      <c r="S15" s="70">
        <f>Q15/درآمدها!$J$5</f>
        <v>0</v>
      </c>
      <c r="T15" s="194"/>
      <c r="U15" s="209"/>
      <c r="V15" s="194"/>
      <c r="W15" s="209"/>
    </row>
    <row r="16" spans="1:23" s="196" customFormat="1" ht="21.75" customHeight="1">
      <c r="A16" s="206" t="s">
        <v>305</v>
      </c>
      <c r="C16" s="207" t="s">
        <v>314</v>
      </c>
      <c r="E16" s="208" t="s">
        <v>106</v>
      </c>
      <c r="G16" s="207">
        <v>22.5</v>
      </c>
      <c r="I16" s="134" t="s">
        <v>91</v>
      </c>
      <c r="J16" s="69"/>
      <c r="K16" s="69">
        <v>0</v>
      </c>
      <c r="L16" s="69"/>
      <c r="M16" s="68">
        <v>22160000000</v>
      </c>
      <c r="N16" s="69">
        <v>0</v>
      </c>
      <c r="O16" s="68">
        <v>0</v>
      </c>
      <c r="P16" s="69"/>
      <c r="Q16" s="69">
        <v>22160000000</v>
      </c>
      <c r="S16" s="70">
        <f>Q16/درآمدها!$J$5</f>
        <v>8.2155623624648299E-3</v>
      </c>
      <c r="T16" s="194"/>
      <c r="U16" s="209"/>
      <c r="W16" s="209"/>
    </row>
    <row r="17" spans="1:23" s="196" customFormat="1" ht="21.75" customHeight="1">
      <c r="A17" s="206" t="s">
        <v>248</v>
      </c>
      <c r="C17" s="207" t="s">
        <v>262</v>
      </c>
      <c r="E17" s="208" t="s">
        <v>106</v>
      </c>
      <c r="G17" s="207">
        <v>23</v>
      </c>
      <c r="I17" s="134" t="s">
        <v>91</v>
      </c>
      <c r="J17" s="69"/>
      <c r="K17" s="68">
        <v>0</v>
      </c>
      <c r="L17" s="69"/>
      <c r="M17" s="68">
        <v>23585000000</v>
      </c>
      <c r="N17" s="69"/>
      <c r="O17" s="68">
        <v>23585000000</v>
      </c>
      <c r="P17" s="69"/>
      <c r="Q17" s="69">
        <v>0</v>
      </c>
      <c r="S17" s="70">
        <f>Q17/درآمدها!$J$5</f>
        <v>0</v>
      </c>
      <c r="T17" s="194"/>
      <c r="U17" s="209"/>
      <c r="W17" s="209"/>
    </row>
    <row r="18" spans="1:23" s="196" customFormat="1" ht="21.75" customHeight="1">
      <c r="A18" s="206" t="s">
        <v>212</v>
      </c>
      <c r="C18" s="207" t="s">
        <v>214</v>
      </c>
      <c r="E18" s="208" t="s">
        <v>106</v>
      </c>
      <c r="G18" s="207">
        <v>22.5</v>
      </c>
      <c r="I18" s="134" t="s">
        <v>91</v>
      </c>
      <c r="J18" s="69"/>
      <c r="K18" s="68">
        <v>51660000000</v>
      </c>
      <c r="L18" s="69"/>
      <c r="M18" s="68">
        <v>0</v>
      </c>
      <c r="N18" s="69"/>
      <c r="O18" s="68">
        <v>51660000000</v>
      </c>
      <c r="P18" s="69"/>
      <c r="Q18" s="69">
        <v>0</v>
      </c>
      <c r="S18" s="70">
        <f>Q18/درآمدها!$J$5</f>
        <v>0</v>
      </c>
      <c r="T18" s="194"/>
      <c r="U18" s="209"/>
      <c r="W18" s="209"/>
    </row>
    <row r="19" spans="1:23" s="196" customFormat="1" ht="21.75" customHeight="1">
      <c r="A19" s="206" t="s">
        <v>213</v>
      </c>
      <c r="C19" s="207" t="s">
        <v>215</v>
      </c>
      <c r="E19" s="208" t="s">
        <v>106</v>
      </c>
      <c r="G19" s="207">
        <v>22.5</v>
      </c>
      <c r="I19" s="134" t="s">
        <v>91</v>
      </c>
      <c r="J19" s="69"/>
      <c r="K19" s="68">
        <v>10633000000</v>
      </c>
      <c r="L19" s="69"/>
      <c r="M19" s="68">
        <v>0</v>
      </c>
      <c r="N19" s="69"/>
      <c r="O19" s="68">
        <v>10633000000</v>
      </c>
      <c r="P19" s="69"/>
      <c r="Q19" s="69">
        <v>0</v>
      </c>
      <c r="S19" s="70">
        <f>Q19/درآمدها!$J$5</f>
        <v>0</v>
      </c>
      <c r="T19" s="194"/>
      <c r="U19" s="209"/>
      <c r="W19" s="209"/>
    </row>
    <row r="20" spans="1:23" s="196" customFormat="1" ht="21.75" customHeight="1">
      <c r="A20" s="206" t="s">
        <v>258</v>
      </c>
      <c r="C20" s="207" t="s">
        <v>260</v>
      </c>
      <c r="E20" s="208" t="s">
        <v>106</v>
      </c>
      <c r="G20" s="207">
        <v>22.5</v>
      </c>
      <c r="I20" s="134" t="s">
        <v>91</v>
      </c>
      <c r="J20" s="69"/>
      <c r="K20" s="68">
        <v>108000000000</v>
      </c>
      <c r="L20" s="69"/>
      <c r="M20" s="68">
        <v>0</v>
      </c>
      <c r="N20" s="69"/>
      <c r="O20" s="68">
        <v>0</v>
      </c>
      <c r="P20" s="69"/>
      <c r="Q20" s="69">
        <v>108000000000</v>
      </c>
      <c r="S20" s="70">
        <f>Q20/درآمدها!$J$5</f>
        <v>4.0039744365803327E-2</v>
      </c>
      <c r="T20" s="194"/>
      <c r="U20" s="209"/>
      <c r="W20" s="209"/>
    </row>
    <row r="21" spans="1:23" s="196" customFormat="1" ht="21.75" customHeight="1">
      <c r="A21" s="206" t="s">
        <v>255</v>
      </c>
      <c r="C21" s="207" t="s">
        <v>264</v>
      </c>
      <c r="E21" s="208" t="s">
        <v>106</v>
      </c>
      <c r="G21" s="207">
        <v>22.5</v>
      </c>
      <c r="I21" s="134" t="s">
        <v>91</v>
      </c>
      <c r="J21" s="69"/>
      <c r="K21" s="68">
        <v>74000000000</v>
      </c>
      <c r="L21" s="69"/>
      <c r="M21" s="68">
        <v>0</v>
      </c>
      <c r="N21" s="69"/>
      <c r="O21" s="68">
        <v>0</v>
      </c>
      <c r="P21" s="69"/>
      <c r="Q21" s="69">
        <v>74000000000</v>
      </c>
      <c r="S21" s="70">
        <f>Q21/درآمدها!$J$5</f>
        <v>2.7434639658050427E-2</v>
      </c>
      <c r="T21" s="194"/>
      <c r="U21" s="209"/>
      <c r="W21" s="209"/>
    </row>
    <row r="22" spans="1:23" s="196" customFormat="1" ht="21.75" customHeight="1">
      <c r="A22" s="206" t="s">
        <v>304</v>
      </c>
      <c r="C22" s="207" t="s">
        <v>313</v>
      </c>
      <c r="E22" s="208" t="s">
        <v>106</v>
      </c>
      <c r="G22" s="207">
        <v>22.5</v>
      </c>
      <c r="I22" s="134" t="s">
        <v>91</v>
      </c>
      <c r="J22" s="69"/>
      <c r="K22" s="68">
        <v>0</v>
      </c>
      <c r="L22" s="69"/>
      <c r="M22" s="68">
        <v>58000000000</v>
      </c>
      <c r="N22" s="69"/>
      <c r="O22" s="68">
        <v>0</v>
      </c>
      <c r="P22" s="69"/>
      <c r="Q22" s="69">
        <v>58000000000</v>
      </c>
      <c r="S22" s="70">
        <f>Q22/درآمدها!$J$5</f>
        <v>2.1502825677931416E-2</v>
      </c>
      <c r="T22" s="194"/>
      <c r="U22" s="209"/>
      <c r="W22" s="209"/>
    </row>
    <row r="23" spans="1:23" s="196" customFormat="1" ht="21.75" customHeight="1">
      <c r="A23" s="206" t="s">
        <v>301</v>
      </c>
      <c r="C23" s="207" t="s">
        <v>310</v>
      </c>
      <c r="E23" s="208" t="s">
        <v>106</v>
      </c>
      <c r="G23" s="207">
        <v>22.5</v>
      </c>
      <c r="I23" s="134" t="s">
        <v>91</v>
      </c>
      <c r="J23" s="69"/>
      <c r="K23" s="68">
        <v>0</v>
      </c>
      <c r="L23" s="69"/>
      <c r="M23" s="68">
        <v>57905000000</v>
      </c>
      <c r="N23" s="69"/>
      <c r="O23" s="68">
        <v>0</v>
      </c>
      <c r="P23" s="69"/>
      <c r="Q23" s="69">
        <v>57905000000</v>
      </c>
      <c r="S23" s="70">
        <f>Q23/درآمدها!$J$5</f>
        <v>2.1467605532424459E-2</v>
      </c>
      <c r="T23" s="194"/>
      <c r="U23" s="209"/>
      <c r="W23" s="209"/>
    </row>
    <row r="24" spans="1:23" s="196" customFormat="1" ht="21.75" customHeight="1">
      <c r="A24" s="206" t="s">
        <v>300</v>
      </c>
      <c r="C24" s="207" t="s">
        <v>309</v>
      </c>
      <c r="E24" s="208" t="s">
        <v>106</v>
      </c>
      <c r="G24" s="207">
        <v>22.5</v>
      </c>
      <c r="I24" s="134" t="s">
        <v>91</v>
      </c>
      <c r="J24" s="69"/>
      <c r="K24" s="68">
        <v>0</v>
      </c>
      <c r="L24" s="69"/>
      <c r="M24" s="68">
        <v>9357000000</v>
      </c>
      <c r="N24" s="69"/>
      <c r="O24" s="68">
        <v>0</v>
      </c>
      <c r="P24" s="69"/>
      <c r="Q24" s="69">
        <v>9357000000</v>
      </c>
      <c r="S24" s="70">
        <f>Q24/درآمدها!$J$5</f>
        <v>3.4689989632483492E-3</v>
      </c>
      <c r="T24" s="194"/>
      <c r="U24" s="209"/>
      <c r="W24" s="209"/>
    </row>
    <row r="25" spans="1:23" s="196" customFormat="1" ht="21.75" customHeight="1">
      <c r="A25" s="206" t="s">
        <v>303</v>
      </c>
      <c r="C25" s="207" t="s">
        <v>312</v>
      </c>
      <c r="E25" s="208" t="s">
        <v>106</v>
      </c>
      <c r="G25" s="207">
        <v>22.5</v>
      </c>
      <c r="I25" s="134" t="s">
        <v>91</v>
      </c>
      <c r="J25" s="69"/>
      <c r="K25" s="68">
        <v>0</v>
      </c>
      <c r="L25" s="69"/>
      <c r="M25" s="68">
        <v>23585000000</v>
      </c>
      <c r="N25" s="69"/>
      <c r="O25" s="68">
        <v>0</v>
      </c>
      <c r="P25" s="69"/>
      <c r="Q25" s="69">
        <v>23585000000</v>
      </c>
      <c r="S25" s="70">
        <f>Q25/درآمدها!$J$5</f>
        <v>8.7438645450691795E-3</v>
      </c>
      <c r="T25" s="194"/>
      <c r="U25" s="209"/>
      <c r="W25" s="209"/>
    </row>
    <row r="26" spans="1:23" s="196" customFormat="1" ht="21.75" customHeight="1">
      <c r="A26" s="206" t="s">
        <v>216</v>
      </c>
      <c r="C26" s="207" t="s">
        <v>114</v>
      </c>
      <c r="E26" s="208" t="s">
        <v>90</v>
      </c>
      <c r="G26" s="207">
        <v>5</v>
      </c>
      <c r="I26" s="134" t="s">
        <v>91</v>
      </c>
      <c r="J26" s="69"/>
      <c r="K26" s="68">
        <v>235959835</v>
      </c>
      <c r="L26" s="69"/>
      <c r="M26" s="68">
        <v>242999127714</v>
      </c>
      <c r="N26" s="69"/>
      <c r="O26" s="68">
        <v>243233052200</v>
      </c>
      <c r="P26" s="69"/>
      <c r="Q26" s="69">
        <v>2035349</v>
      </c>
      <c r="S26" s="70">
        <f>Q26/درآمدها!$J$5</f>
        <v>7.5458197828882807E-7</v>
      </c>
      <c r="T26" s="194"/>
      <c r="U26" s="209"/>
      <c r="W26" s="209"/>
    </row>
    <row r="27" spans="1:23" s="196" customFormat="1" ht="21.75" customHeight="1">
      <c r="A27" s="206" t="s">
        <v>186</v>
      </c>
      <c r="C27" s="207" t="s">
        <v>271</v>
      </c>
      <c r="E27" s="208" t="s">
        <v>106</v>
      </c>
      <c r="G27" s="207">
        <v>22.5</v>
      </c>
      <c r="I27" s="134" t="s">
        <v>91</v>
      </c>
      <c r="J27" s="69"/>
      <c r="K27" s="68">
        <v>25000000000</v>
      </c>
      <c r="L27" s="69"/>
      <c r="M27" s="68">
        <v>0</v>
      </c>
      <c r="N27" s="69"/>
      <c r="O27" s="68">
        <v>0</v>
      </c>
      <c r="P27" s="69"/>
      <c r="Q27" s="69">
        <v>25000000000</v>
      </c>
      <c r="S27" s="70">
        <f>Q27/درآمدها!$J$5</f>
        <v>9.2684593439359541E-3</v>
      </c>
      <c r="T27" s="194"/>
      <c r="U27" s="209"/>
      <c r="W27" s="209"/>
    </row>
    <row r="28" spans="1:23" s="196" customFormat="1" ht="18">
      <c r="A28" s="206" t="s">
        <v>257</v>
      </c>
      <c r="C28" s="210" t="s">
        <v>267</v>
      </c>
      <c r="E28" s="208" t="s">
        <v>106</v>
      </c>
      <c r="G28" s="207">
        <v>22.5</v>
      </c>
      <c r="I28" s="134" t="s">
        <v>91</v>
      </c>
      <c r="J28" s="69"/>
      <c r="K28" s="69">
        <v>185186000000</v>
      </c>
      <c r="L28" s="69"/>
      <c r="M28" s="68">
        <v>0</v>
      </c>
      <c r="N28" s="69"/>
      <c r="O28" s="68">
        <v>0</v>
      </c>
      <c r="P28" s="69"/>
      <c r="Q28" s="69">
        <v>185186000000</v>
      </c>
      <c r="S28" s="70">
        <f>Q28/درآمدها!$J$5</f>
        <v>6.8655556482644944E-2</v>
      </c>
      <c r="T28" s="194"/>
      <c r="U28" s="194"/>
      <c r="V28" s="194"/>
      <c r="W28" s="209"/>
    </row>
    <row r="29" spans="1:23" s="196" customFormat="1" ht="18">
      <c r="A29" s="206" t="s">
        <v>256</v>
      </c>
      <c r="C29" s="210" t="s">
        <v>268</v>
      </c>
      <c r="E29" s="208" t="s">
        <v>106</v>
      </c>
      <c r="G29" s="207">
        <v>22.5</v>
      </c>
      <c r="I29" s="134" t="s">
        <v>91</v>
      </c>
      <c r="J29" s="69"/>
      <c r="K29" s="69">
        <v>49122000000</v>
      </c>
      <c r="L29" s="69"/>
      <c r="M29" s="68">
        <v>0</v>
      </c>
      <c r="N29" s="69"/>
      <c r="O29" s="68">
        <v>0</v>
      </c>
      <c r="P29" s="69"/>
      <c r="Q29" s="69">
        <v>49122000000</v>
      </c>
      <c r="S29" s="70">
        <f>Q29/درآمدها!$J$5</f>
        <v>1.821141039571288E-2</v>
      </c>
      <c r="T29" s="194"/>
      <c r="U29" s="194"/>
      <c r="V29" s="194"/>
      <c r="W29" s="209"/>
    </row>
    <row r="30" spans="1:23" s="196" customFormat="1" ht="18">
      <c r="A30" s="206" t="s">
        <v>175</v>
      </c>
      <c r="C30" s="207" t="s">
        <v>204</v>
      </c>
      <c r="E30" s="208" t="s">
        <v>106</v>
      </c>
      <c r="G30" s="207">
        <v>22.5</v>
      </c>
      <c r="I30" s="134" t="s">
        <v>91</v>
      </c>
      <c r="J30" s="69"/>
      <c r="K30" s="69">
        <v>99718000000</v>
      </c>
      <c r="L30" s="69"/>
      <c r="M30" s="68">
        <v>0</v>
      </c>
      <c r="N30" s="69"/>
      <c r="O30" s="68">
        <v>12800000000</v>
      </c>
      <c r="P30" s="69"/>
      <c r="Q30" s="69">
        <v>86918000000</v>
      </c>
      <c r="S30" s="70">
        <f>Q30/درآمدها!$J$5</f>
        <v>3.2223837970249011E-2</v>
      </c>
      <c r="T30" s="194"/>
      <c r="U30" s="194"/>
      <c r="V30" s="194"/>
      <c r="W30" s="209"/>
    </row>
    <row r="31" spans="1:23" s="196" customFormat="1" ht="18">
      <c r="A31" s="206" t="s">
        <v>185</v>
      </c>
      <c r="C31" s="207" t="s">
        <v>205</v>
      </c>
      <c r="E31" s="208" t="s">
        <v>106</v>
      </c>
      <c r="G31" s="207">
        <v>22.5</v>
      </c>
      <c r="I31" s="134" t="s">
        <v>91</v>
      </c>
      <c r="J31" s="69"/>
      <c r="K31" s="69">
        <v>93718000000</v>
      </c>
      <c r="L31" s="69"/>
      <c r="M31" s="68">
        <v>0</v>
      </c>
      <c r="N31" s="69"/>
      <c r="O31" s="68">
        <v>0</v>
      </c>
      <c r="P31" s="69"/>
      <c r="Q31" s="69">
        <v>93718000000</v>
      </c>
      <c r="S31" s="70">
        <f>Q31/درآمدها!$J$5</f>
        <v>3.4744858911799591E-2</v>
      </c>
      <c r="T31" s="194"/>
      <c r="U31" s="194"/>
      <c r="V31" s="194"/>
      <c r="W31" s="209"/>
    </row>
    <row r="32" spans="1:23" s="196" customFormat="1" ht="18">
      <c r="A32" s="206" t="s">
        <v>210</v>
      </c>
      <c r="C32" s="207" t="s">
        <v>94</v>
      </c>
      <c r="E32" s="208" t="s">
        <v>90</v>
      </c>
      <c r="G32" s="207">
        <v>5</v>
      </c>
      <c r="I32" s="134" t="s">
        <v>91</v>
      </c>
      <c r="J32" s="69"/>
      <c r="K32" s="69">
        <v>63629786</v>
      </c>
      <c r="L32" s="69"/>
      <c r="M32" s="68">
        <v>23191840957</v>
      </c>
      <c r="N32" s="69"/>
      <c r="O32" s="68">
        <v>23252704000</v>
      </c>
      <c r="P32" s="69"/>
      <c r="Q32" s="69">
        <v>2766743</v>
      </c>
      <c r="S32" s="70">
        <f>Q32/درآمدها!$J$5</f>
        <v>1.0257378004247759E-6</v>
      </c>
      <c r="T32" s="194"/>
      <c r="U32" s="194"/>
      <c r="V32" s="194"/>
      <c r="W32" s="209"/>
    </row>
    <row r="33" spans="1:23" s="196" customFormat="1" ht="18">
      <c r="A33" s="206" t="s">
        <v>183</v>
      </c>
      <c r="C33" s="207" t="s">
        <v>200</v>
      </c>
      <c r="E33" s="208" t="s">
        <v>90</v>
      </c>
      <c r="G33" s="207">
        <v>5</v>
      </c>
      <c r="H33" s="69"/>
      <c r="I33" s="69" t="s">
        <v>91</v>
      </c>
      <c r="J33" s="69"/>
      <c r="K33" s="69">
        <v>214762901</v>
      </c>
      <c r="L33" s="69"/>
      <c r="M33" s="69">
        <v>232032188697</v>
      </c>
      <c r="N33" s="69"/>
      <c r="O33" s="69">
        <v>231406280000</v>
      </c>
      <c r="P33" s="69"/>
      <c r="Q33" s="69">
        <v>840671598</v>
      </c>
      <c r="R33" s="69"/>
      <c r="S33" s="70">
        <f>Q33/درآمدها!$J$5</f>
        <v>3.1166922110658686E-4</v>
      </c>
      <c r="T33" s="194"/>
      <c r="U33" s="194"/>
      <c r="V33" s="194"/>
      <c r="W33" s="209"/>
    </row>
    <row r="34" spans="1:23" s="196" customFormat="1" ht="17.25" customHeight="1">
      <c r="A34" s="206" t="s">
        <v>253</v>
      </c>
      <c r="C34" s="207" t="s">
        <v>278</v>
      </c>
      <c r="E34" s="208" t="s">
        <v>90</v>
      </c>
      <c r="G34" s="207">
        <v>5</v>
      </c>
      <c r="H34" s="69"/>
      <c r="I34" s="69" t="s">
        <v>91</v>
      </c>
      <c r="J34" s="69"/>
      <c r="K34" s="69">
        <v>0</v>
      </c>
      <c r="L34" s="69"/>
      <c r="M34" s="69">
        <v>430624191781</v>
      </c>
      <c r="N34" s="69"/>
      <c r="O34" s="69">
        <v>430622843400</v>
      </c>
      <c r="P34" s="69"/>
      <c r="Q34" s="69">
        <v>1348381</v>
      </c>
      <c r="R34" s="69"/>
      <c r="S34" s="70">
        <f>Q34/درآمدها!$J$5</f>
        <v>4.9989657914542831E-7</v>
      </c>
      <c r="T34" s="194"/>
      <c r="U34" s="194"/>
      <c r="V34" s="194"/>
      <c r="W34" s="209"/>
    </row>
    <row r="35" spans="1:23" s="196" customFormat="1" ht="18">
      <c r="A35" s="206" t="s">
        <v>252</v>
      </c>
      <c r="C35" s="207" t="s">
        <v>279</v>
      </c>
      <c r="E35" s="208" t="s">
        <v>106</v>
      </c>
      <c r="G35" s="207">
        <v>22.5</v>
      </c>
      <c r="H35" s="69"/>
      <c r="I35" s="69" t="s">
        <v>91</v>
      </c>
      <c r="J35" s="69"/>
      <c r="K35" s="69">
        <v>420000000000</v>
      </c>
      <c r="L35" s="69"/>
      <c r="M35" s="69">
        <v>0</v>
      </c>
      <c r="N35" s="69"/>
      <c r="O35" s="69">
        <v>420000000000</v>
      </c>
      <c r="P35" s="69"/>
      <c r="Q35" s="69">
        <v>0</v>
      </c>
      <c r="R35" s="69"/>
      <c r="S35" s="70">
        <f>Q35/درآمدها!$J$5</f>
        <v>0</v>
      </c>
      <c r="T35" s="194"/>
      <c r="U35" s="194"/>
      <c r="V35" s="194"/>
      <c r="W35" s="209"/>
    </row>
    <row r="36" spans="1:23" s="196" customFormat="1" ht="18">
      <c r="A36" s="206" t="s">
        <v>249</v>
      </c>
      <c r="C36" s="207" t="s">
        <v>173</v>
      </c>
      <c r="E36" s="208" t="s">
        <v>174</v>
      </c>
      <c r="G36" s="207">
        <v>5</v>
      </c>
      <c r="H36" s="69"/>
      <c r="I36" s="69" t="s">
        <v>91</v>
      </c>
      <c r="J36" s="69"/>
      <c r="K36" s="69">
        <v>270424</v>
      </c>
      <c r="L36" s="69"/>
      <c r="M36" s="69">
        <v>0</v>
      </c>
      <c r="N36" s="69"/>
      <c r="O36" s="69">
        <v>4000</v>
      </c>
      <c r="P36" s="69"/>
      <c r="Q36" s="69">
        <v>266424</v>
      </c>
      <c r="R36" s="69"/>
      <c r="S36" s="70">
        <f>Q36/درآمدها!$J$5</f>
        <v>9.8773600489951716E-8</v>
      </c>
      <c r="T36" s="194"/>
      <c r="U36" s="194"/>
      <c r="V36" s="194"/>
      <c r="W36" s="209"/>
    </row>
    <row r="37" spans="1:23" s="196" customFormat="1" ht="18">
      <c r="A37" s="206" t="s">
        <v>184</v>
      </c>
      <c r="C37" s="207" t="s">
        <v>201</v>
      </c>
      <c r="E37" s="208" t="s">
        <v>90</v>
      </c>
      <c r="G37" s="207">
        <v>5</v>
      </c>
      <c r="H37" s="69"/>
      <c r="I37" s="69" t="s">
        <v>91</v>
      </c>
      <c r="J37" s="69"/>
      <c r="K37" s="69">
        <v>136000</v>
      </c>
      <c r="L37" s="69"/>
      <c r="M37" s="69">
        <v>0</v>
      </c>
      <c r="N37" s="69"/>
      <c r="O37" s="69">
        <v>0</v>
      </c>
      <c r="P37" s="69"/>
      <c r="Q37" s="69">
        <v>136000</v>
      </c>
      <c r="R37" s="69"/>
      <c r="S37" s="70">
        <f>Q37/درآمدها!$J$5</f>
        <v>5.0420418831011595E-8</v>
      </c>
      <c r="T37" s="194"/>
      <c r="U37" s="209"/>
      <c r="V37" s="194"/>
      <c r="W37" s="209"/>
    </row>
    <row r="38" spans="1:23" s="196" customFormat="1" ht="18">
      <c r="A38" s="206" t="s">
        <v>299</v>
      </c>
      <c r="C38" s="207" t="s">
        <v>308</v>
      </c>
      <c r="E38" s="208" t="s">
        <v>106</v>
      </c>
      <c r="G38" s="207">
        <v>22.5</v>
      </c>
      <c r="H38" s="69"/>
      <c r="I38" s="69" t="s">
        <v>91</v>
      </c>
      <c r="J38" s="69"/>
      <c r="K38" s="69">
        <v>0</v>
      </c>
      <c r="L38" s="69"/>
      <c r="M38" s="69">
        <v>72824000000</v>
      </c>
      <c r="N38" s="69"/>
      <c r="O38" s="69">
        <v>0</v>
      </c>
      <c r="P38" s="69"/>
      <c r="Q38" s="69">
        <v>72824000000</v>
      </c>
      <c r="R38" s="69"/>
      <c r="S38" s="70">
        <f>Q38/درآمدها!$J$5</f>
        <v>2.6998651330511679E-2</v>
      </c>
      <c r="T38" s="194"/>
      <c r="U38" s="194"/>
      <c r="V38" s="211"/>
      <c r="W38" s="209"/>
    </row>
    <row r="39" spans="1:23" s="196" customFormat="1" ht="18">
      <c r="A39" s="206" t="s">
        <v>302</v>
      </c>
      <c r="C39" s="207" t="s">
        <v>311</v>
      </c>
      <c r="E39" s="208" t="s">
        <v>106</v>
      </c>
      <c r="G39" s="207">
        <v>22.5</v>
      </c>
      <c r="H39" s="69"/>
      <c r="I39" s="69" t="s">
        <v>91</v>
      </c>
      <c r="J39" s="69"/>
      <c r="K39" s="69">
        <v>0</v>
      </c>
      <c r="L39" s="69"/>
      <c r="M39" s="69">
        <v>155331000000</v>
      </c>
      <c r="N39" s="69"/>
      <c r="O39" s="69">
        <v>0</v>
      </c>
      <c r="P39" s="69"/>
      <c r="Q39" s="69">
        <v>155331000000</v>
      </c>
      <c r="R39" s="69"/>
      <c r="S39" s="70">
        <f>Q39/درآمدها!$J$5</f>
        <v>5.7587162334116634E-2</v>
      </c>
      <c r="T39" s="194"/>
      <c r="U39" s="194"/>
      <c r="V39" s="211"/>
      <c r="W39" s="209"/>
    </row>
    <row r="40" spans="1:23" ht="18">
      <c r="A40" s="195" t="s">
        <v>254</v>
      </c>
      <c r="C40" s="195" t="s">
        <v>284</v>
      </c>
      <c r="E40" s="195" t="s">
        <v>106</v>
      </c>
      <c r="G40" s="207">
        <v>22.5</v>
      </c>
      <c r="I40" s="69" t="s">
        <v>91</v>
      </c>
      <c r="J40" s="69"/>
      <c r="K40" s="69">
        <v>30000000000</v>
      </c>
      <c r="L40" s="69"/>
      <c r="M40" s="69">
        <v>0</v>
      </c>
      <c r="N40" s="69"/>
      <c r="O40" s="69">
        <v>0</v>
      </c>
      <c r="P40" s="69"/>
      <c r="Q40" s="69">
        <v>30000000000</v>
      </c>
      <c r="S40" s="70">
        <f>Q40/درآمدها!$J$5</f>
        <v>1.1122151212723147E-2</v>
      </c>
      <c r="T40" s="194"/>
    </row>
    <row r="41" spans="1:23" ht="18">
      <c r="A41" s="195" t="s">
        <v>251</v>
      </c>
      <c r="C41" s="195" t="s">
        <v>285</v>
      </c>
      <c r="E41" s="195" t="s">
        <v>106</v>
      </c>
      <c r="G41" s="207">
        <v>22.5</v>
      </c>
      <c r="I41" s="69" t="s">
        <v>91</v>
      </c>
      <c r="J41" s="69"/>
      <c r="K41" s="69">
        <v>26000000000</v>
      </c>
      <c r="L41" s="69"/>
      <c r="M41" s="69">
        <v>0</v>
      </c>
      <c r="N41" s="69"/>
      <c r="O41" s="69">
        <v>0</v>
      </c>
      <c r="P41" s="69"/>
      <c r="Q41" s="69">
        <v>26000000000</v>
      </c>
      <c r="S41" s="70">
        <f>Q41/درآمدها!$J$5</f>
        <v>9.639197717693393E-3</v>
      </c>
      <c r="T41" s="194"/>
    </row>
    <row r="42" spans="1:23" ht="18.75" thickBot="1">
      <c r="A42" s="195" t="s">
        <v>221</v>
      </c>
      <c r="C42" s="195" t="s">
        <v>107</v>
      </c>
      <c r="E42" s="195" t="s">
        <v>90</v>
      </c>
      <c r="G42" s="207">
        <v>5</v>
      </c>
      <c r="I42" s="69" t="s">
        <v>91</v>
      </c>
      <c r="J42" s="69"/>
      <c r="K42" s="69">
        <v>2356553</v>
      </c>
      <c r="L42" s="69"/>
      <c r="M42" s="69">
        <v>9965</v>
      </c>
      <c r="N42" s="69"/>
      <c r="O42" s="69">
        <v>0</v>
      </c>
      <c r="P42" s="69"/>
      <c r="Q42" s="69">
        <v>2366518</v>
      </c>
      <c r="S42" s="70">
        <f>Q42/درآمدها!$J$5</f>
        <v>8.7735903478770507E-7</v>
      </c>
      <c r="T42" s="194"/>
    </row>
    <row r="43" spans="1:23" ht="18.75" thickBot="1">
      <c r="A43" s="203" t="s">
        <v>2</v>
      </c>
      <c r="B43" s="203"/>
      <c r="C43" s="203"/>
      <c r="D43" s="203"/>
      <c r="E43" s="203"/>
      <c r="F43" s="203"/>
      <c r="G43" s="203"/>
      <c r="H43" s="203"/>
      <c r="I43" s="212"/>
      <c r="J43" s="213"/>
      <c r="K43" s="136">
        <f>SUM(K9:K42)</f>
        <v>1263092324368</v>
      </c>
      <c r="L43" s="196"/>
      <c r="M43" s="136">
        <f>SUM(M9:M42)</f>
        <v>4515639235042</v>
      </c>
      <c r="N43" s="196"/>
      <c r="O43" s="136">
        <f>SUM(O9:O42)</f>
        <v>4144392748193</v>
      </c>
      <c r="P43" s="196"/>
      <c r="Q43" s="136">
        <f>SUM(Q9:Q42)</f>
        <v>1634338811217</v>
      </c>
      <c r="R43" s="196"/>
      <c r="S43" s="71">
        <f>SUM(S9:S42)</f>
        <v>0.60591211303925563</v>
      </c>
    </row>
    <row r="44" spans="1:23" ht="15.75" thickTop="1">
      <c r="K44" s="170"/>
      <c r="M44" s="170"/>
      <c r="O44" s="170"/>
      <c r="Q44" s="170"/>
    </row>
    <row r="45" spans="1:23">
      <c r="K45" s="170"/>
      <c r="M45" s="170"/>
      <c r="O45" s="170"/>
      <c r="Q45" s="170"/>
    </row>
    <row r="46" spans="1:23">
      <c r="L46" s="72"/>
      <c r="M46" s="72"/>
      <c r="N46" s="72"/>
      <c r="O46" s="72"/>
      <c r="P46" s="72"/>
      <c r="Q46" s="72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C23" sqref="C23"/>
    </sheetView>
  </sheetViews>
  <sheetFormatPr defaultColWidth="9.140625" defaultRowHeight="18"/>
  <cols>
    <col min="1" max="1" width="60.140625" style="239" customWidth="1"/>
    <col min="2" max="2" width="1" style="239" customWidth="1"/>
    <col min="3" max="3" width="10.85546875" style="144" bestFit="1" customWidth="1"/>
    <col min="4" max="4" width="1.140625" style="144" customWidth="1"/>
    <col min="5" max="5" width="25.28515625" style="87" bestFit="1" customWidth="1"/>
    <col min="6" max="6" width="1" style="144" customWidth="1"/>
    <col min="7" max="7" width="19.7109375" style="144" customWidth="1"/>
    <col min="8" max="8" width="0.42578125" style="144" customWidth="1"/>
    <col min="9" max="9" width="24.5703125" style="144" customWidth="1"/>
    <col min="10" max="10" width="21.28515625" style="246" bestFit="1" customWidth="1"/>
    <col min="11" max="11" width="21.140625" style="246" bestFit="1" customWidth="1"/>
    <col min="12" max="16384" width="9.140625" style="144"/>
  </cols>
  <sheetData>
    <row r="1" spans="1:13" ht="21">
      <c r="A1" s="328" t="s">
        <v>89</v>
      </c>
      <c r="B1" s="328"/>
      <c r="C1" s="328"/>
      <c r="D1" s="328"/>
      <c r="E1" s="328"/>
      <c r="F1" s="328"/>
      <c r="G1" s="328"/>
      <c r="H1" s="328"/>
      <c r="I1" s="328"/>
      <c r="J1" s="215"/>
      <c r="K1" s="215"/>
    </row>
    <row r="2" spans="1:13" ht="21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216"/>
      <c r="K2" s="215"/>
    </row>
    <row r="3" spans="1:13" ht="21.75" thickBot="1">
      <c r="A3" s="328" t="str">
        <f>سپرده!A3</f>
        <v>برای ماه منتهی به 1402/07/30</v>
      </c>
      <c r="B3" s="328"/>
      <c r="C3" s="328"/>
      <c r="D3" s="328"/>
      <c r="E3" s="328"/>
      <c r="F3" s="328"/>
      <c r="G3" s="328"/>
      <c r="H3" s="328"/>
      <c r="I3" s="328"/>
      <c r="J3" s="215"/>
      <c r="K3" s="215"/>
    </row>
    <row r="4" spans="1:13" ht="21.75" thickBot="1">
      <c r="A4" s="217" t="s">
        <v>27</v>
      </c>
      <c r="B4" s="218"/>
      <c r="C4" s="218"/>
      <c r="D4" s="218"/>
      <c r="E4" s="218"/>
      <c r="F4" s="218"/>
      <c r="G4" s="218"/>
      <c r="H4" s="218"/>
      <c r="I4" s="218"/>
      <c r="J4" s="60">
        <v>508229195130</v>
      </c>
      <c r="K4" s="219" t="s">
        <v>88</v>
      </c>
      <c r="M4" s="220"/>
    </row>
    <row r="5" spans="1:13" ht="21.75" customHeight="1" thickBot="1">
      <c r="A5" s="217"/>
      <c r="B5" s="217"/>
      <c r="C5" s="217"/>
      <c r="D5" s="217"/>
      <c r="E5" s="326" t="s">
        <v>291</v>
      </c>
      <c r="F5" s="326"/>
      <c r="G5" s="326"/>
      <c r="H5" s="326"/>
      <c r="I5" s="326"/>
      <c r="J5" s="60">
        <v>2697319918262</v>
      </c>
      <c r="K5" s="219" t="s">
        <v>110</v>
      </c>
    </row>
    <row r="6" spans="1:13" ht="21.75" customHeight="1" thickBot="1">
      <c r="A6" s="221" t="s">
        <v>38</v>
      </c>
      <c r="B6" s="222"/>
      <c r="C6" s="223" t="s">
        <v>39</v>
      </c>
      <c r="D6" s="204"/>
      <c r="E6" s="224" t="s">
        <v>6</v>
      </c>
      <c r="F6" s="204"/>
      <c r="G6" s="223" t="s">
        <v>19</v>
      </c>
      <c r="H6" s="204"/>
      <c r="I6" s="223" t="s">
        <v>86</v>
      </c>
      <c r="J6" s="225"/>
      <c r="K6" s="226"/>
    </row>
    <row r="7" spans="1:13" ht="21" customHeight="1">
      <c r="A7" s="227" t="s">
        <v>286</v>
      </c>
      <c r="B7" s="227"/>
      <c r="C7" s="228" t="s">
        <v>52</v>
      </c>
      <c r="D7" s="218"/>
      <c r="E7" s="229">
        <f>'درآمد سرمایه گذاری در سهام '!S12</f>
        <v>0</v>
      </c>
      <c r="F7" s="218"/>
      <c r="G7" s="230">
        <f>E7/$E$11*100</f>
        <v>0</v>
      </c>
      <c r="H7" s="231"/>
      <c r="I7" s="232">
        <f>E7/$J$5</f>
        <v>0</v>
      </c>
      <c r="J7" s="233"/>
      <c r="K7" s="233"/>
      <c r="L7" s="233"/>
    </row>
    <row r="8" spans="1:13" ht="18.75" customHeight="1">
      <c r="A8" s="227" t="s">
        <v>47</v>
      </c>
      <c r="B8" s="227"/>
      <c r="C8" s="228" t="s">
        <v>53</v>
      </c>
      <c r="D8" s="218"/>
      <c r="E8" s="229">
        <f>'درآمد سرمایه گذاری در اوراق بها'!Q19</f>
        <v>246839331787</v>
      </c>
      <c r="F8" s="218"/>
      <c r="G8" s="230">
        <f>E8/$E$11*100</f>
        <v>48.739779445784322</v>
      </c>
      <c r="H8" s="231"/>
      <c r="I8" s="232">
        <f>E8/$J$5</f>
        <v>9.1512812446085098E-2</v>
      </c>
      <c r="J8" s="233"/>
      <c r="K8" s="233"/>
      <c r="L8" s="233"/>
    </row>
    <row r="9" spans="1:13" ht="18.75" customHeight="1">
      <c r="A9" s="227" t="s">
        <v>48</v>
      </c>
      <c r="B9" s="227"/>
      <c r="C9" s="228" t="s">
        <v>54</v>
      </c>
      <c r="D9" s="218"/>
      <c r="E9" s="229">
        <f>'درآمد سپرده بانکی'!I93</f>
        <v>259600639201.75119</v>
      </c>
      <c r="F9" s="218"/>
      <c r="G9" s="230">
        <f>E9/$E$11*100</f>
        <v>51.259569563234244</v>
      </c>
      <c r="H9" s="231"/>
      <c r="I9" s="232">
        <f>E9/$J$5</f>
        <v>9.62439188040487E-2</v>
      </c>
      <c r="J9" s="233"/>
      <c r="K9" s="194"/>
      <c r="L9" s="233"/>
    </row>
    <row r="10" spans="1:13" ht="19.5" customHeight="1" thickBot="1">
      <c r="A10" s="227" t="s">
        <v>32</v>
      </c>
      <c r="B10" s="227"/>
      <c r="C10" s="228" t="s">
        <v>55</v>
      </c>
      <c r="D10" s="218"/>
      <c r="E10" s="234">
        <f>'سایر درآمدها'!E10</f>
        <v>3296900</v>
      </c>
      <c r="F10" s="218"/>
      <c r="G10" s="230">
        <f>E10/$E$11*100</f>
        <v>6.5099098142700938E-4</v>
      </c>
      <c r="H10" s="231"/>
      <c r="I10" s="232">
        <f>E10/$J$5</f>
        <v>1.222287344440898E-6</v>
      </c>
      <c r="J10" s="233"/>
      <c r="K10" s="233"/>
      <c r="L10" s="233"/>
    </row>
    <row r="11" spans="1:13" ht="19.5" customHeight="1" thickBot="1">
      <c r="A11" s="227" t="s">
        <v>2</v>
      </c>
      <c r="B11" s="235"/>
      <c r="C11" s="196"/>
      <c r="D11" s="196"/>
      <c r="E11" s="236">
        <f>SUM(E7:E10)</f>
        <v>506443267888.75122</v>
      </c>
      <c r="F11" s="196"/>
      <c r="G11" s="237">
        <f>SUM(G7:G10)</f>
        <v>100</v>
      </c>
      <c r="H11" s="231"/>
      <c r="I11" s="238">
        <f>SUM(I7:I10)</f>
        <v>0.18775795353747826</v>
      </c>
      <c r="J11" s="233"/>
      <c r="K11" s="233"/>
      <c r="L11" s="233"/>
    </row>
    <row r="12" spans="1:13" ht="18.75" customHeight="1" thickTop="1">
      <c r="J12" s="233"/>
      <c r="K12" s="240"/>
      <c r="L12" s="233"/>
    </row>
    <row r="13" spans="1:13" ht="18" customHeight="1">
      <c r="E13" s="241"/>
      <c r="F13" s="241"/>
      <c r="G13" s="241"/>
      <c r="I13" s="242"/>
      <c r="J13" s="233"/>
      <c r="K13" s="233"/>
      <c r="L13" s="233"/>
    </row>
    <row r="14" spans="1:13" ht="18" customHeight="1">
      <c r="E14" s="241"/>
      <c r="F14" s="241"/>
      <c r="G14" s="241"/>
      <c r="J14" s="233"/>
      <c r="K14" s="233"/>
      <c r="L14" s="233"/>
    </row>
    <row r="15" spans="1:13" ht="18" customHeight="1">
      <c r="E15" s="243"/>
      <c r="F15" s="241"/>
      <c r="G15" s="241"/>
      <c r="H15" s="241"/>
      <c r="J15" s="144"/>
      <c r="K15" s="233"/>
      <c r="L15" s="233"/>
      <c r="M15" s="233"/>
    </row>
    <row r="16" spans="1:13" ht="18" customHeight="1">
      <c r="E16" s="244"/>
      <c r="F16" s="241"/>
      <c r="G16" s="241"/>
      <c r="J16" s="245"/>
      <c r="K16" s="245"/>
    </row>
    <row r="17" spans="3:11" ht="17.45" customHeight="1">
      <c r="E17" s="241"/>
      <c r="F17" s="241"/>
      <c r="G17" s="241"/>
      <c r="J17" s="245"/>
      <c r="K17" s="245"/>
    </row>
    <row r="18" spans="3:11" ht="17.45" customHeight="1">
      <c r="E18" s="241"/>
      <c r="F18" s="241"/>
      <c r="G18" s="241"/>
    </row>
    <row r="19" spans="3:11" ht="17.45" customHeight="1">
      <c r="E19" s="241"/>
    </row>
    <row r="20" spans="3:11">
      <c r="C20" s="240"/>
      <c r="E20" s="240"/>
      <c r="G20" s="240"/>
      <c r="J20" s="240"/>
      <c r="K20" s="247"/>
    </row>
    <row r="21" spans="3:11">
      <c r="C21" s="243"/>
      <c r="G21" s="240"/>
      <c r="J21" s="240"/>
      <c r="K21" s="247"/>
    </row>
    <row r="22" spans="3:11">
      <c r="G22" s="240"/>
    </row>
    <row r="23" spans="3:11">
      <c r="G23" s="243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K24" sqref="K24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44" t="s">
        <v>89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2.5">
      <c r="A2" s="344" t="s">
        <v>56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2.5">
      <c r="A3" s="344" t="s">
        <v>290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4" spans="1:19" ht="22.5">
      <c r="A4" s="345" t="s">
        <v>75</v>
      </c>
      <c r="B4" s="345"/>
      <c r="C4" s="345"/>
      <c r="D4" s="345"/>
      <c r="E4" s="345"/>
      <c r="F4" s="345"/>
      <c r="G4" s="345"/>
      <c r="H4" s="345"/>
      <c r="I4" s="346"/>
      <c r="J4" s="346"/>
      <c r="K4" s="346"/>
      <c r="L4" s="346"/>
      <c r="M4" s="346"/>
      <c r="N4" s="346"/>
      <c r="O4" s="346"/>
      <c r="P4" s="346"/>
      <c r="Q4" s="345"/>
      <c r="R4" s="345"/>
      <c r="S4" s="345"/>
    </row>
    <row r="6" spans="1:19" ht="18.75">
      <c r="C6" s="342" t="s">
        <v>76</v>
      </c>
      <c r="D6" s="343"/>
      <c r="E6" s="343"/>
      <c r="F6" s="343"/>
      <c r="G6" s="343"/>
      <c r="I6" s="342" t="s">
        <v>77</v>
      </c>
      <c r="J6" s="343"/>
      <c r="K6" s="343"/>
      <c r="L6" s="343"/>
      <c r="M6" s="343"/>
      <c r="O6" s="342" t="s">
        <v>291</v>
      </c>
      <c r="P6" s="343"/>
      <c r="Q6" s="343"/>
      <c r="R6" s="343"/>
      <c r="S6" s="343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3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111"/>
  <sheetViews>
    <sheetView rightToLeft="1" view="pageBreakPreview" zoomScale="90" zoomScaleNormal="100" zoomScaleSheetLayoutView="90" workbookViewId="0">
      <selection activeCell="G115" sqref="G115"/>
    </sheetView>
  </sheetViews>
  <sheetFormatPr defaultColWidth="9.140625" defaultRowHeight="30.75" customHeight="1"/>
  <cols>
    <col min="1" max="1" width="50.85546875" style="196" customWidth="1"/>
    <col min="2" max="2" width="0.85546875" style="196" customWidth="1"/>
    <col min="3" max="3" width="14" style="196" customWidth="1"/>
    <col min="4" max="4" width="1.28515625" style="196" customWidth="1"/>
    <col min="5" max="5" width="12.42578125" style="196" customWidth="1"/>
    <col min="6" max="6" width="1" style="196" customWidth="1"/>
    <col min="7" max="7" width="25" style="79" customWidth="1"/>
    <col min="8" max="8" width="0.85546875" style="79" customWidth="1"/>
    <col min="9" max="9" width="25" style="79" customWidth="1"/>
    <col min="10" max="10" width="0.7109375" style="79" customWidth="1"/>
    <col min="11" max="11" width="23.140625" style="79" customWidth="1"/>
    <col min="12" max="12" width="0.7109375" style="79" customWidth="1"/>
    <col min="13" max="13" width="24.42578125" style="79" bestFit="1" customWidth="1"/>
    <col min="14" max="14" width="0.5703125" style="79" customWidth="1"/>
    <col min="15" max="15" width="18.140625" style="79" bestFit="1" customWidth="1"/>
    <col min="16" max="16" width="0.5703125" style="79" customWidth="1"/>
    <col min="17" max="17" width="24.42578125" style="79" bestFit="1" customWidth="1"/>
    <col min="18" max="18" width="16.140625" style="79" customWidth="1"/>
    <col min="19" max="19" width="16.42578125" style="196" bestFit="1" customWidth="1"/>
    <col min="20" max="20" width="14" style="196" customWidth="1"/>
    <col min="21" max="21" width="14.42578125" style="196" customWidth="1"/>
    <col min="22" max="23" width="16.5703125" style="196" bestFit="1" customWidth="1"/>
    <col min="24" max="24" width="14.5703125" style="196" bestFit="1" customWidth="1"/>
    <col min="25" max="25" width="9.5703125" style="196" bestFit="1" customWidth="1"/>
    <col min="26" max="26" width="15.42578125" style="196" bestFit="1" customWidth="1"/>
    <col min="27" max="16384" width="9.140625" style="196"/>
  </cols>
  <sheetData>
    <row r="1" spans="1:24" ht="30.75" customHeight="1">
      <c r="A1" s="321" t="s">
        <v>89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147"/>
    </row>
    <row r="2" spans="1:24" ht="30.75" customHeight="1">
      <c r="A2" s="321" t="s">
        <v>56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147"/>
    </row>
    <row r="3" spans="1:24" ht="30.75" customHeight="1">
      <c r="A3" s="321" t="str">
        <f>' سهام'!A3:W3</f>
        <v>برای ماه منتهی به 1402/07/30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147"/>
    </row>
    <row r="4" spans="1:24" ht="30.75" customHeight="1">
      <c r="A4" s="311" t="s">
        <v>64</v>
      </c>
      <c r="B4" s="311"/>
      <c r="C4" s="311"/>
      <c r="D4" s="311"/>
      <c r="E4" s="311"/>
      <c r="F4" s="311"/>
      <c r="G4" s="311"/>
      <c r="H4" s="75"/>
      <c r="I4" s="76"/>
      <c r="J4" s="76"/>
      <c r="K4" s="76"/>
      <c r="L4" s="76"/>
      <c r="M4" s="76"/>
      <c r="N4" s="76"/>
      <c r="O4" s="73"/>
      <c r="P4" s="76"/>
      <c r="Q4" s="76"/>
      <c r="R4" s="147"/>
    </row>
    <row r="5" spans="1:24" ht="30.75" customHeight="1" thickBot="1">
      <c r="A5" s="256"/>
      <c r="B5" s="347"/>
      <c r="C5" s="347"/>
      <c r="D5" s="347"/>
      <c r="E5" s="347"/>
      <c r="F5" s="257"/>
      <c r="G5" s="348" t="s">
        <v>318</v>
      </c>
      <c r="H5" s="348"/>
      <c r="I5" s="348"/>
      <c r="J5" s="348"/>
      <c r="K5" s="348"/>
      <c r="L5" s="76"/>
      <c r="M5" s="348" t="s">
        <v>319</v>
      </c>
      <c r="N5" s="348"/>
      <c r="O5" s="348"/>
      <c r="P5" s="348"/>
      <c r="Q5" s="348"/>
      <c r="R5" s="147"/>
    </row>
    <row r="6" spans="1:24" ht="42" customHeight="1" thickBot="1">
      <c r="A6" s="258" t="s">
        <v>38</v>
      </c>
      <c r="B6" s="259"/>
      <c r="C6" s="260" t="s">
        <v>23</v>
      </c>
      <c r="D6" s="259"/>
      <c r="E6" s="260" t="s">
        <v>35</v>
      </c>
      <c r="F6" s="259"/>
      <c r="G6" s="77" t="s">
        <v>57</v>
      </c>
      <c r="H6" s="78"/>
      <c r="I6" s="77" t="s">
        <v>40</v>
      </c>
      <c r="J6" s="78"/>
      <c r="K6" s="77" t="s">
        <v>41</v>
      </c>
      <c r="L6" s="76"/>
      <c r="M6" s="77" t="s">
        <v>57</v>
      </c>
      <c r="N6" s="78"/>
      <c r="O6" s="77" t="s">
        <v>40</v>
      </c>
      <c r="P6" s="78"/>
      <c r="Q6" s="77" t="s">
        <v>41</v>
      </c>
      <c r="R6" s="147"/>
      <c r="S6" s="261"/>
      <c r="T6" s="137"/>
      <c r="U6" s="209"/>
    </row>
    <row r="7" spans="1:24" ht="30" customHeight="1" thickBot="1">
      <c r="A7" s="208" t="s">
        <v>222</v>
      </c>
      <c r="B7" s="259"/>
      <c r="C7" s="262" t="s">
        <v>291</v>
      </c>
      <c r="D7" s="259"/>
      <c r="E7" s="110">
        <v>0.05</v>
      </c>
      <c r="F7" s="259"/>
      <c r="G7" s="139">
        <v>1213879</v>
      </c>
      <c r="H7" s="73"/>
      <c r="I7" s="73">
        <v>0</v>
      </c>
      <c r="J7" s="73"/>
      <c r="K7" s="73">
        <f>G7-I7</f>
        <v>1213879</v>
      </c>
      <c r="L7" s="73"/>
      <c r="M7" s="73">
        <v>32724575</v>
      </c>
      <c r="N7" s="73"/>
      <c r="O7" s="73">
        <v>0</v>
      </c>
      <c r="P7" s="73"/>
      <c r="Q7" s="73">
        <f>M7-O7</f>
        <v>32724575</v>
      </c>
      <c r="R7" s="73"/>
      <c r="S7" s="135"/>
      <c r="T7" s="137"/>
      <c r="U7" s="209"/>
    </row>
    <row r="8" spans="1:24" ht="30" customHeight="1">
      <c r="A8" s="208" t="s">
        <v>111</v>
      </c>
      <c r="B8" s="259"/>
      <c r="C8" s="262" t="s">
        <v>322</v>
      </c>
      <c r="D8" s="259"/>
      <c r="E8" s="110" t="s">
        <v>293</v>
      </c>
      <c r="F8" s="259"/>
      <c r="G8" s="73">
        <v>0</v>
      </c>
      <c r="H8" s="73"/>
      <c r="I8" s="73">
        <v>0</v>
      </c>
      <c r="J8" s="73"/>
      <c r="K8" s="73">
        <f t="shared" ref="K8:K71" si="0">G8-I8</f>
        <v>0</v>
      </c>
      <c r="L8" s="73"/>
      <c r="M8" s="73">
        <v>59103289518</v>
      </c>
      <c r="N8" s="73"/>
      <c r="O8" s="73">
        <v>0</v>
      </c>
      <c r="P8" s="73"/>
      <c r="Q8" s="73">
        <f t="shared" ref="Q8:Q71" si="1">M8-O8</f>
        <v>59103289518</v>
      </c>
      <c r="R8" s="73"/>
      <c r="S8" s="135"/>
      <c r="T8" s="137"/>
      <c r="U8" s="209"/>
    </row>
    <row r="9" spans="1:24" ht="30" customHeight="1">
      <c r="A9" s="208" t="s">
        <v>103</v>
      </c>
      <c r="B9" s="259"/>
      <c r="C9" s="262" t="s">
        <v>323</v>
      </c>
      <c r="D9" s="259"/>
      <c r="E9" s="110" t="s">
        <v>294</v>
      </c>
      <c r="F9" s="259"/>
      <c r="G9" s="73">
        <v>3035087143</v>
      </c>
      <c r="H9" s="73"/>
      <c r="I9" s="73">
        <v>0</v>
      </c>
      <c r="J9" s="73"/>
      <c r="K9" s="73">
        <f t="shared" si="0"/>
        <v>3035087143</v>
      </c>
      <c r="L9" s="73"/>
      <c r="M9" s="73">
        <v>30911486840</v>
      </c>
      <c r="N9" s="73"/>
      <c r="O9" s="73">
        <v>0</v>
      </c>
      <c r="P9" s="73"/>
      <c r="Q9" s="73">
        <f t="shared" si="1"/>
        <v>30911486840</v>
      </c>
      <c r="R9" s="73"/>
      <c r="S9" s="135"/>
      <c r="T9" s="137"/>
      <c r="U9" s="209"/>
    </row>
    <row r="10" spans="1:24" ht="30" customHeight="1">
      <c r="A10" s="208" t="s">
        <v>305</v>
      </c>
      <c r="B10" s="259"/>
      <c r="C10" s="262" t="s">
        <v>91</v>
      </c>
      <c r="D10" s="259"/>
      <c r="E10" s="110">
        <v>0.22500000000000001</v>
      </c>
      <c r="F10" s="259"/>
      <c r="G10" s="73">
        <v>341506846.6981132</v>
      </c>
      <c r="H10" s="73"/>
      <c r="I10" s="73">
        <v>1164706</v>
      </c>
      <c r="J10" s="73"/>
      <c r="K10" s="73">
        <f t="shared" si="0"/>
        <v>340342140.6981132</v>
      </c>
      <c r="L10" s="73"/>
      <c r="M10" s="73">
        <v>341506846.6981132</v>
      </c>
      <c r="N10" s="73"/>
      <c r="O10" s="73">
        <v>1164706</v>
      </c>
      <c r="P10" s="73"/>
      <c r="Q10" s="73">
        <f t="shared" si="1"/>
        <v>340342140.6981132</v>
      </c>
      <c r="R10" s="73"/>
      <c r="S10" s="81"/>
      <c r="T10" s="137"/>
      <c r="U10" s="209"/>
      <c r="V10" s="263"/>
      <c r="W10" s="263"/>
    </row>
    <row r="11" spans="1:24" ht="30" customHeight="1">
      <c r="A11" s="208" t="s">
        <v>258</v>
      </c>
      <c r="B11" s="259"/>
      <c r="C11" s="262" t="s">
        <v>324</v>
      </c>
      <c r="D11" s="259"/>
      <c r="E11" s="110">
        <v>0.22500000000000001</v>
      </c>
      <c r="F11" s="259"/>
      <c r="G11" s="73">
        <v>2063835616.4150944</v>
      </c>
      <c r="H11" s="73"/>
      <c r="I11" s="73">
        <v>0</v>
      </c>
      <c r="J11" s="73"/>
      <c r="K11" s="73">
        <f t="shared" si="0"/>
        <v>2063835616.4150944</v>
      </c>
      <c r="L11" s="73"/>
      <c r="M11" s="73">
        <v>2729589041.8867922</v>
      </c>
      <c r="N11" s="73"/>
      <c r="O11" s="73">
        <v>11222741</v>
      </c>
      <c r="P11" s="73"/>
      <c r="Q11" s="73">
        <f t="shared" si="1"/>
        <v>2718366300.8867922</v>
      </c>
      <c r="R11" s="109"/>
      <c r="S11" s="81"/>
      <c r="T11" s="137"/>
      <c r="U11" s="209"/>
      <c r="V11" s="263"/>
      <c r="W11" s="263"/>
    </row>
    <row r="12" spans="1:24" ht="30" customHeight="1">
      <c r="A12" s="208" t="s">
        <v>303</v>
      </c>
      <c r="B12" s="259"/>
      <c r="C12" s="262" t="s">
        <v>91</v>
      </c>
      <c r="D12" s="259"/>
      <c r="E12" s="110">
        <v>0.22500000000000001</v>
      </c>
      <c r="F12" s="259"/>
      <c r="G12" s="73">
        <v>14538698.490566038</v>
      </c>
      <c r="H12" s="73"/>
      <c r="I12" s="73">
        <v>341161</v>
      </c>
      <c r="J12" s="73"/>
      <c r="K12" s="73">
        <f t="shared" si="0"/>
        <v>14197537.490566038</v>
      </c>
      <c r="L12" s="73"/>
      <c r="M12" s="73">
        <v>14538698.490566038</v>
      </c>
      <c r="N12" s="73"/>
      <c r="O12" s="73">
        <v>341161</v>
      </c>
      <c r="P12" s="73"/>
      <c r="Q12" s="73">
        <f t="shared" si="1"/>
        <v>14197537.490566038</v>
      </c>
      <c r="R12" s="109"/>
      <c r="S12" s="81"/>
      <c r="T12" s="137"/>
      <c r="U12" s="209"/>
      <c r="V12" s="263"/>
      <c r="W12" s="263"/>
    </row>
    <row r="13" spans="1:24" ht="30" customHeight="1">
      <c r="A13" s="208" t="s">
        <v>242</v>
      </c>
      <c r="B13" s="259"/>
      <c r="C13" s="262" t="s">
        <v>325</v>
      </c>
      <c r="D13" s="259"/>
      <c r="E13" s="110">
        <v>0.22500000000000001</v>
      </c>
      <c r="F13" s="259"/>
      <c r="G13" s="73">
        <v>0</v>
      </c>
      <c r="H13" s="73"/>
      <c r="I13" s="73">
        <v>0</v>
      </c>
      <c r="J13" s="73"/>
      <c r="K13" s="73">
        <f t="shared" si="0"/>
        <v>0</v>
      </c>
      <c r="L13" s="73"/>
      <c r="M13" s="73">
        <v>9970685138.9423065</v>
      </c>
      <c r="N13" s="73"/>
      <c r="O13" s="73">
        <v>0</v>
      </c>
      <c r="P13" s="73"/>
      <c r="Q13" s="73">
        <f t="shared" si="1"/>
        <v>9970685138.9423065</v>
      </c>
      <c r="R13" s="109"/>
      <c r="S13" s="81"/>
      <c r="T13" s="137"/>
      <c r="U13" s="209"/>
      <c r="V13" s="263"/>
      <c r="W13" s="263"/>
    </row>
    <row r="14" spans="1:24" s="145" customFormat="1" ht="30.75" customHeight="1">
      <c r="A14" s="208" t="s">
        <v>245</v>
      </c>
      <c r="B14" s="264"/>
      <c r="C14" s="262" t="s">
        <v>325</v>
      </c>
      <c r="E14" s="110">
        <v>0.22500000000000001</v>
      </c>
      <c r="G14" s="73">
        <v>0</v>
      </c>
      <c r="H14" s="73"/>
      <c r="I14" s="73">
        <v>0</v>
      </c>
      <c r="J14" s="73"/>
      <c r="K14" s="73">
        <f t="shared" si="0"/>
        <v>0</v>
      </c>
      <c r="L14" s="73"/>
      <c r="M14" s="73">
        <v>739726027.78846145</v>
      </c>
      <c r="N14" s="73"/>
      <c r="O14" s="73">
        <v>0</v>
      </c>
      <c r="P14" s="73"/>
      <c r="Q14" s="73">
        <f t="shared" si="1"/>
        <v>739726027.78846145</v>
      </c>
      <c r="R14" s="109"/>
      <c r="S14" s="81"/>
      <c r="T14" s="137"/>
      <c r="U14" s="209"/>
      <c r="V14" s="263"/>
      <c r="W14" s="263"/>
      <c r="X14" s="196"/>
    </row>
    <row r="15" spans="1:24" s="145" customFormat="1" ht="30.75" customHeight="1">
      <c r="A15" s="208" t="s">
        <v>250</v>
      </c>
      <c r="B15" s="264"/>
      <c r="C15" s="262" t="s">
        <v>325</v>
      </c>
      <c r="E15" s="110">
        <v>0.22500000000000001</v>
      </c>
      <c r="G15" s="73">
        <v>0</v>
      </c>
      <c r="H15" s="73"/>
      <c r="I15" s="73">
        <v>0</v>
      </c>
      <c r="J15" s="73"/>
      <c r="K15" s="73">
        <f t="shared" si="0"/>
        <v>0</v>
      </c>
      <c r="L15" s="73"/>
      <c r="M15" s="73">
        <v>901685342.59615386</v>
      </c>
      <c r="N15" s="73"/>
      <c r="O15" s="73">
        <v>0</v>
      </c>
      <c r="P15" s="73"/>
      <c r="Q15" s="73">
        <f t="shared" si="1"/>
        <v>901685342.59615386</v>
      </c>
      <c r="R15" s="109"/>
      <c r="S15" s="81"/>
      <c r="T15" s="137"/>
      <c r="U15" s="209"/>
      <c r="V15" s="263"/>
      <c r="W15" s="263"/>
      <c r="X15" s="196"/>
    </row>
    <row r="16" spans="1:24" s="145" customFormat="1" ht="30.75" customHeight="1">
      <c r="A16" s="208" t="s">
        <v>176</v>
      </c>
      <c r="B16" s="264"/>
      <c r="C16" s="262" t="s">
        <v>326</v>
      </c>
      <c r="E16" s="110">
        <v>0.22500000000000001</v>
      </c>
      <c r="G16" s="73">
        <v>0</v>
      </c>
      <c r="H16" s="73"/>
      <c r="I16" s="73">
        <v>0</v>
      </c>
      <c r="J16" s="73"/>
      <c r="K16" s="73">
        <f t="shared" si="0"/>
        <v>0</v>
      </c>
      <c r="L16" s="73"/>
      <c r="M16" s="73">
        <v>671999177.59615386</v>
      </c>
      <c r="N16" s="73"/>
      <c r="O16" s="73">
        <v>0</v>
      </c>
      <c r="P16" s="73"/>
      <c r="Q16" s="73">
        <f t="shared" si="1"/>
        <v>671999177.59615386</v>
      </c>
      <c r="R16" s="109"/>
      <c r="S16" s="81"/>
      <c r="T16" s="137"/>
      <c r="U16" s="209"/>
      <c r="V16" s="263"/>
      <c r="W16" s="263"/>
      <c r="X16" s="196"/>
    </row>
    <row r="17" spans="1:24" s="145" customFormat="1" ht="30.75" customHeight="1">
      <c r="A17" s="208" t="s">
        <v>180</v>
      </c>
      <c r="B17" s="264"/>
      <c r="C17" s="262" t="s">
        <v>326</v>
      </c>
      <c r="E17" s="110">
        <v>0.22500000000000001</v>
      </c>
      <c r="G17" s="73">
        <v>0</v>
      </c>
      <c r="H17" s="73"/>
      <c r="I17" s="73">
        <v>0</v>
      </c>
      <c r="J17" s="73"/>
      <c r="K17" s="73">
        <f t="shared" si="0"/>
        <v>0</v>
      </c>
      <c r="L17" s="73"/>
      <c r="M17" s="73">
        <v>302054794.61538464</v>
      </c>
      <c r="N17" s="73"/>
      <c r="O17" s="73">
        <v>0</v>
      </c>
      <c r="P17" s="73"/>
      <c r="Q17" s="73">
        <f t="shared" si="1"/>
        <v>302054794.61538464</v>
      </c>
      <c r="R17" s="109"/>
      <c r="S17" s="81"/>
      <c r="T17" s="137"/>
      <c r="U17" s="209"/>
      <c r="V17" s="263"/>
      <c r="W17" s="263"/>
      <c r="X17" s="196"/>
    </row>
    <row r="18" spans="1:24" s="145" customFormat="1" ht="30.75" customHeight="1">
      <c r="A18" s="208" t="s">
        <v>195</v>
      </c>
      <c r="B18" s="264"/>
      <c r="C18" s="262" t="s">
        <v>326</v>
      </c>
      <c r="E18" s="110">
        <v>0.22500000000000001</v>
      </c>
      <c r="G18" s="73">
        <v>0</v>
      </c>
      <c r="H18" s="73"/>
      <c r="I18" s="73">
        <v>0</v>
      </c>
      <c r="J18" s="73"/>
      <c r="K18" s="73">
        <f t="shared" si="0"/>
        <v>0</v>
      </c>
      <c r="L18" s="73"/>
      <c r="M18" s="73">
        <v>2348124657.4038463</v>
      </c>
      <c r="N18" s="73"/>
      <c r="O18" s="73">
        <v>0</v>
      </c>
      <c r="P18" s="73"/>
      <c r="Q18" s="73">
        <f t="shared" si="1"/>
        <v>2348124657.4038463</v>
      </c>
      <c r="R18" s="109"/>
      <c r="S18" s="81"/>
      <c r="T18" s="137"/>
      <c r="U18" s="209"/>
      <c r="V18" s="263"/>
      <c r="W18" s="263"/>
      <c r="X18" s="196"/>
    </row>
    <row r="19" spans="1:24" s="145" customFormat="1" ht="30.75" customHeight="1">
      <c r="A19" s="208" t="s">
        <v>196</v>
      </c>
      <c r="B19" s="264"/>
      <c r="C19" s="262" t="s">
        <v>326</v>
      </c>
      <c r="E19" s="110">
        <v>0.22500000000000001</v>
      </c>
      <c r="G19" s="73">
        <v>0</v>
      </c>
      <c r="H19" s="73"/>
      <c r="I19" s="73">
        <v>0</v>
      </c>
      <c r="J19" s="73"/>
      <c r="K19" s="73">
        <f t="shared" si="0"/>
        <v>0</v>
      </c>
      <c r="L19" s="73"/>
      <c r="M19" s="73">
        <v>827146849.32692313</v>
      </c>
      <c r="N19" s="73"/>
      <c r="O19" s="73">
        <v>0</v>
      </c>
      <c r="P19" s="73"/>
      <c r="Q19" s="73">
        <f t="shared" si="1"/>
        <v>827146849.32692313</v>
      </c>
      <c r="R19" s="109"/>
      <c r="S19" s="81"/>
      <c r="T19" s="137"/>
      <c r="U19" s="209"/>
      <c r="V19" s="263"/>
      <c r="W19" s="263"/>
      <c r="X19" s="196"/>
    </row>
    <row r="20" spans="1:24" s="145" customFormat="1" ht="30.75" customHeight="1">
      <c r="A20" s="208" t="s">
        <v>211</v>
      </c>
      <c r="B20" s="264"/>
      <c r="C20" s="262" t="s">
        <v>324</v>
      </c>
      <c r="E20" s="110">
        <v>0.22500000000000001</v>
      </c>
      <c r="G20" s="73">
        <v>352692118.55769229</v>
      </c>
      <c r="H20" s="73"/>
      <c r="I20" s="73"/>
      <c r="J20" s="73"/>
      <c r="K20" s="73">
        <f t="shared" si="0"/>
        <v>352692118.55769229</v>
      </c>
      <c r="L20" s="73"/>
      <c r="M20" s="73">
        <v>5418077054.7115393</v>
      </c>
      <c r="N20" s="73"/>
      <c r="O20" s="73">
        <v>0</v>
      </c>
      <c r="P20" s="73"/>
      <c r="Q20" s="73">
        <f t="shared" si="1"/>
        <v>5418077054.7115393</v>
      </c>
      <c r="R20" s="109"/>
      <c r="S20" s="81"/>
      <c r="T20" s="137"/>
      <c r="U20" s="209"/>
      <c r="V20" s="263"/>
      <c r="W20" s="263"/>
      <c r="X20" s="196"/>
    </row>
    <row r="21" spans="1:24" s="145" customFormat="1" ht="30.75" customHeight="1">
      <c r="A21" s="208" t="s">
        <v>212</v>
      </c>
      <c r="B21" s="264"/>
      <c r="C21" s="262" t="s">
        <v>324</v>
      </c>
      <c r="E21" s="110">
        <v>0.22500000000000001</v>
      </c>
      <c r="G21" s="73">
        <v>668749316.53846157</v>
      </c>
      <c r="H21" s="73"/>
      <c r="I21" s="73"/>
      <c r="J21" s="73"/>
      <c r="K21" s="73">
        <f t="shared" si="0"/>
        <v>668749316.53846157</v>
      </c>
      <c r="L21" s="73"/>
      <c r="M21" s="73">
        <v>2388390409.9038463</v>
      </c>
      <c r="N21" s="73"/>
      <c r="O21" s="73">
        <v>0</v>
      </c>
      <c r="P21" s="73"/>
      <c r="Q21" s="73">
        <f t="shared" si="1"/>
        <v>2388390409.9038463</v>
      </c>
      <c r="R21" s="109"/>
      <c r="S21" s="81"/>
      <c r="T21" s="137"/>
      <c r="U21" s="209"/>
      <c r="V21" s="263"/>
      <c r="W21" s="263"/>
      <c r="X21" s="196"/>
    </row>
    <row r="22" spans="1:24" s="145" customFormat="1" ht="30.75" customHeight="1">
      <c r="A22" s="208" t="s">
        <v>213</v>
      </c>
      <c r="B22" s="264"/>
      <c r="C22" s="262" t="s">
        <v>324</v>
      </c>
      <c r="E22" s="110">
        <v>0.22500000000000001</v>
      </c>
      <c r="G22" s="73">
        <v>144200952.69230771</v>
      </c>
      <c r="H22" s="73"/>
      <c r="I22" s="73"/>
      <c r="J22" s="73"/>
      <c r="K22" s="73">
        <f t="shared" si="0"/>
        <v>144200952.69230771</v>
      </c>
      <c r="L22" s="73"/>
      <c r="M22" s="73">
        <v>367056986.53846151</v>
      </c>
      <c r="N22" s="73"/>
      <c r="O22" s="73">
        <v>0</v>
      </c>
      <c r="P22" s="73"/>
      <c r="Q22" s="73">
        <f t="shared" si="1"/>
        <v>367056986.53846151</v>
      </c>
      <c r="R22" s="109"/>
      <c r="S22" s="81"/>
      <c r="T22" s="137"/>
      <c r="U22" s="209"/>
      <c r="V22" s="263"/>
      <c r="W22" s="263"/>
      <c r="X22" s="196"/>
    </row>
    <row r="23" spans="1:24" s="145" customFormat="1" ht="30.75" customHeight="1">
      <c r="A23" s="208" t="s">
        <v>248</v>
      </c>
      <c r="B23" s="264"/>
      <c r="C23" s="262" t="s">
        <v>327</v>
      </c>
      <c r="E23" s="110">
        <v>0.22500000000000001</v>
      </c>
      <c r="G23" s="73">
        <v>0</v>
      </c>
      <c r="H23" s="73"/>
      <c r="I23" s="73">
        <v>0</v>
      </c>
      <c r="J23" s="73"/>
      <c r="K23" s="73">
        <f t="shared" si="0"/>
        <v>0</v>
      </c>
      <c r="L23" s="73"/>
      <c r="M23" s="73">
        <v>6428819.3478260869</v>
      </c>
      <c r="N23" s="73"/>
      <c r="O23" s="73">
        <v>0</v>
      </c>
      <c r="P23" s="73"/>
      <c r="Q23" s="73">
        <f t="shared" si="1"/>
        <v>6428819.3478260869</v>
      </c>
      <c r="R23" s="109"/>
      <c r="S23" s="81"/>
      <c r="T23" s="137"/>
      <c r="U23" s="209"/>
      <c r="V23" s="263"/>
      <c r="W23" s="263"/>
      <c r="X23" s="196"/>
    </row>
    <row r="24" spans="1:24" s="145" customFormat="1" ht="30.75" customHeight="1">
      <c r="A24" s="208" t="s">
        <v>246</v>
      </c>
      <c r="B24" s="264"/>
      <c r="C24" s="262" t="s">
        <v>327</v>
      </c>
      <c r="E24" s="110">
        <v>0.22500000000000001</v>
      </c>
      <c r="G24" s="73">
        <v>0</v>
      </c>
      <c r="H24" s="73"/>
      <c r="I24" s="73">
        <v>0</v>
      </c>
      <c r="J24" s="73"/>
      <c r="K24" s="73">
        <f t="shared" si="0"/>
        <v>0</v>
      </c>
      <c r="L24" s="73"/>
      <c r="M24" s="73">
        <v>42272866.956521742</v>
      </c>
      <c r="N24" s="73"/>
      <c r="O24" s="73">
        <v>0</v>
      </c>
      <c r="P24" s="73"/>
      <c r="Q24" s="73">
        <f t="shared" si="1"/>
        <v>42272866.956521742</v>
      </c>
      <c r="R24" s="109"/>
      <c r="S24" s="81"/>
      <c r="T24" s="137"/>
      <c r="U24" s="209"/>
      <c r="V24" s="263"/>
      <c r="W24" s="263"/>
      <c r="X24" s="196"/>
    </row>
    <row r="25" spans="1:24" s="145" customFormat="1" ht="30.75" customHeight="1">
      <c r="A25" s="208" t="s">
        <v>243</v>
      </c>
      <c r="B25" s="264"/>
      <c r="C25" s="262" t="s">
        <v>327</v>
      </c>
      <c r="E25" s="110">
        <v>0.22500000000000001</v>
      </c>
      <c r="G25" s="73">
        <v>0</v>
      </c>
      <c r="H25" s="73"/>
      <c r="I25" s="73">
        <v>0</v>
      </c>
      <c r="J25" s="73"/>
      <c r="K25" s="73">
        <f t="shared" si="0"/>
        <v>0</v>
      </c>
      <c r="L25" s="73"/>
      <c r="M25" s="73">
        <v>59635978.043478265</v>
      </c>
      <c r="N25" s="73"/>
      <c r="O25" s="73">
        <v>0</v>
      </c>
      <c r="P25" s="73"/>
      <c r="Q25" s="73">
        <f t="shared" si="1"/>
        <v>59635978.043478265</v>
      </c>
      <c r="R25" s="109"/>
      <c r="S25" s="81"/>
      <c r="T25" s="137"/>
      <c r="U25" s="209"/>
      <c r="V25" s="263"/>
      <c r="W25" s="263"/>
      <c r="X25" s="196"/>
    </row>
    <row r="26" spans="1:24" s="145" customFormat="1" ht="30.75" customHeight="1">
      <c r="A26" s="208" t="s">
        <v>255</v>
      </c>
      <c r="B26" s="264"/>
      <c r="C26" s="262" t="s">
        <v>324</v>
      </c>
      <c r="E26" s="110">
        <v>0.22500000000000001</v>
      </c>
      <c r="G26" s="73">
        <v>1414109588.7735851</v>
      </c>
      <c r="H26" s="73"/>
      <c r="I26" s="73">
        <v>0</v>
      </c>
      <c r="J26" s="73"/>
      <c r="K26" s="73">
        <f t="shared" si="0"/>
        <v>1414109588.7735851</v>
      </c>
      <c r="L26" s="73"/>
      <c r="M26" s="73">
        <v>1824657530.9433961</v>
      </c>
      <c r="N26" s="73"/>
      <c r="O26" s="73">
        <v>7261528</v>
      </c>
      <c r="P26" s="73"/>
      <c r="Q26" s="73">
        <f t="shared" si="1"/>
        <v>1817396002.9433961</v>
      </c>
      <c r="R26" s="109"/>
      <c r="S26" s="81"/>
      <c r="T26" s="137"/>
      <c r="U26" s="209"/>
      <c r="V26" s="263"/>
      <c r="W26" s="263"/>
      <c r="X26" s="196"/>
    </row>
    <row r="27" spans="1:24" s="145" customFormat="1" ht="30.75" customHeight="1">
      <c r="A27" s="208" t="s">
        <v>216</v>
      </c>
      <c r="B27" s="264"/>
      <c r="C27" s="262" t="s">
        <v>328</v>
      </c>
      <c r="E27" s="110">
        <v>0.05</v>
      </c>
      <c r="G27" s="73">
        <f>4701+1224737160</f>
        <v>1224741861</v>
      </c>
      <c r="H27" s="73"/>
      <c r="I27" s="73">
        <v>0</v>
      </c>
      <c r="J27" s="73"/>
      <c r="K27" s="73">
        <f t="shared" si="0"/>
        <v>1224741861</v>
      </c>
      <c r="L27" s="73"/>
      <c r="M27" s="73">
        <f>449907+7143545710</f>
        <v>7143995617</v>
      </c>
      <c r="N27" s="73"/>
      <c r="O27" s="73">
        <v>0</v>
      </c>
      <c r="P27" s="73"/>
      <c r="Q27" s="73">
        <f t="shared" si="1"/>
        <v>7143995617</v>
      </c>
      <c r="R27" s="73"/>
      <c r="S27" s="81"/>
      <c r="T27" s="137"/>
      <c r="U27" s="209"/>
      <c r="V27" s="263"/>
      <c r="W27" s="263"/>
      <c r="X27" s="196"/>
    </row>
    <row r="28" spans="1:24" s="145" customFormat="1" ht="30.75" customHeight="1">
      <c r="A28" s="208" t="s">
        <v>304</v>
      </c>
      <c r="B28" s="264"/>
      <c r="C28" s="262" t="s">
        <v>91</v>
      </c>
      <c r="E28" s="110">
        <v>0.22500000000000001</v>
      </c>
      <c r="G28" s="73">
        <v>1036849314.0566038</v>
      </c>
      <c r="H28" s="73"/>
      <c r="I28" s="73">
        <v>0</v>
      </c>
      <c r="J28" s="73"/>
      <c r="K28" s="73">
        <f t="shared" si="0"/>
        <v>1036849314.0566038</v>
      </c>
      <c r="L28" s="73"/>
      <c r="M28" s="73">
        <v>1036849314.0566038</v>
      </c>
      <c r="N28" s="73"/>
      <c r="O28" s="73">
        <v>0</v>
      </c>
      <c r="P28" s="73"/>
      <c r="Q28" s="73">
        <f t="shared" si="1"/>
        <v>1036849314.0566038</v>
      </c>
      <c r="R28" s="73"/>
      <c r="S28" s="81"/>
      <c r="T28" s="137"/>
      <c r="U28" s="209"/>
      <c r="V28" s="263"/>
      <c r="W28" s="263"/>
      <c r="X28" s="196"/>
    </row>
    <row r="29" spans="1:24" s="145" customFormat="1" ht="30.75" customHeight="1">
      <c r="A29" s="208" t="s">
        <v>301</v>
      </c>
      <c r="B29" s="264"/>
      <c r="C29" s="262" t="s">
        <v>91</v>
      </c>
      <c r="E29" s="110">
        <v>0.22500000000000001</v>
      </c>
      <c r="G29" s="73">
        <v>963761291.32075477</v>
      </c>
      <c r="H29" s="73"/>
      <c r="I29" s="73">
        <v>1645833</v>
      </c>
      <c r="J29" s="73"/>
      <c r="K29" s="73">
        <f t="shared" si="0"/>
        <v>962115458.32075477</v>
      </c>
      <c r="L29" s="73"/>
      <c r="M29" s="73">
        <v>963761291.32075477</v>
      </c>
      <c r="N29" s="73"/>
      <c r="O29" s="73">
        <v>1645833</v>
      </c>
      <c r="P29" s="73"/>
      <c r="Q29" s="73">
        <f t="shared" si="1"/>
        <v>962115458.32075477</v>
      </c>
      <c r="R29" s="73"/>
      <c r="S29" s="81"/>
      <c r="T29" s="137"/>
      <c r="U29" s="209"/>
      <c r="V29" s="263"/>
      <c r="W29" s="263"/>
      <c r="X29" s="196"/>
    </row>
    <row r="30" spans="1:24" s="145" customFormat="1" ht="30.75" customHeight="1">
      <c r="A30" s="208" t="s">
        <v>300</v>
      </c>
      <c r="B30" s="264"/>
      <c r="C30" s="262" t="s">
        <v>91</v>
      </c>
      <c r="E30" s="110">
        <v>0.22500000000000001</v>
      </c>
      <c r="G30" s="73">
        <v>34608080.377358489</v>
      </c>
      <c r="H30" s="73"/>
      <c r="I30" s="73">
        <v>669467</v>
      </c>
      <c r="J30" s="73"/>
      <c r="K30" s="73">
        <f t="shared" si="0"/>
        <v>33938613.377358489</v>
      </c>
      <c r="L30" s="73"/>
      <c r="M30" s="73">
        <v>34608080.377358489</v>
      </c>
      <c r="N30" s="73"/>
      <c r="O30" s="73">
        <v>669467</v>
      </c>
      <c r="P30" s="73"/>
      <c r="Q30" s="73">
        <f t="shared" si="1"/>
        <v>33938613.377358489</v>
      </c>
      <c r="R30" s="73"/>
      <c r="S30" s="81"/>
      <c r="T30" s="137"/>
      <c r="U30" s="209"/>
      <c r="V30" s="263"/>
      <c r="W30" s="263"/>
      <c r="X30" s="196"/>
    </row>
    <row r="31" spans="1:24" s="145" customFormat="1" ht="30.75" customHeight="1">
      <c r="A31" s="208" t="s">
        <v>130</v>
      </c>
      <c r="B31" s="264"/>
      <c r="C31" s="262" t="s">
        <v>329</v>
      </c>
      <c r="E31" s="110">
        <v>0.22500000000000001</v>
      </c>
      <c r="G31" s="73">
        <v>0</v>
      </c>
      <c r="H31" s="73"/>
      <c r="I31" s="73">
        <v>0</v>
      </c>
      <c r="J31" s="73"/>
      <c r="K31" s="73">
        <f t="shared" si="0"/>
        <v>0</v>
      </c>
      <c r="L31" s="73"/>
      <c r="M31" s="73">
        <v>149009273.61702129</v>
      </c>
      <c r="N31" s="73"/>
      <c r="O31" s="265">
        <v>0</v>
      </c>
      <c r="P31" s="73"/>
      <c r="Q31" s="73">
        <f t="shared" si="1"/>
        <v>149009273.61702129</v>
      </c>
      <c r="R31" s="73"/>
      <c r="S31" s="81"/>
      <c r="T31" s="137"/>
      <c r="U31" s="209"/>
      <c r="V31" s="263"/>
      <c r="W31" s="263"/>
      <c r="X31" s="196"/>
    </row>
    <row r="32" spans="1:24" s="145" customFormat="1" ht="30.75" customHeight="1">
      <c r="A32" s="208" t="s">
        <v>131</v>
      </c>
      <c r="B32" s="264"/>
      <c r="C32" s="262" t="s">
        <v>329</v>
      </c>
      <c r="E32" s="110">
        <v>0.22500000000000001</v>
      </c>
      <c r="G32" s="73">
        <v>0</v>
      </c>
      <c r="H32" s="73"/>
      <c r="I32" s="73">
        <v>0</v>
      </c>
      <c r="J32" s="73"/>
      <c r="K32" s="73">
        <f t="shared" si="0"/>
        <v>0</v>
      </c>
      <c r="L32" s="73"/>
      <c r="M32" s="73">
        <v>583413794.04255319</v>
      </c>
      <c r="N32" s="73"/>
      <c r="O32" s="265">
        <v>0</v>
      </c>
      <c r="P32" s="73"/>
      <c r="Q32" s="73">
        <f t="shared" si="1"/>
        <v>583413794.04255319</v>
      </c>
      <c r="R32" s="73"/>
      <c r="S32" s="81"/>
      <c r="T32" s="137"/>
      <c r="U32" s="209"/>
      <c r="V32" s="263"/>
      <c r="W32" s="263"/>
      <c r="X32" s="196"/>
    </row>
    <row r="33" spans="1:26" s="145" customFormat="1" ht="30.75" customHeight="1">
      <c r="A33" s="208" t="s">
        <v>132</v>
      </c>
      <c r="B33" s="264"/>
      <c r="C33" s="262" t="s">
        <v>329</v>
      </c>
      <c r="E33" s="110">
        <v>0.22500000000000001</v>
      </c>
      <c r="G33" s="73">
        <v>0</v>
      </c>
      <c r="H33" s="73"/>
      <c r="I33" s="73">
        <v>0</v>
      </c>
      <c r="J33" s="73"/>
      <c r="K33" s="73">
        <f t="shared" si="0"/>
        <v>0</v>
      </c>
      <c r="L33" s="73"/>
      <c r="M33" s="73">
        <v>619357263.51063836</v>
      </c>
      <c r="N33" s="73"/>
      <c r="O33" s="265">
        <v>0</v>
      </c>
      <c r="P33" s="73"/>
      <c r="Q33" s="73">
        <f t="shared" si="1"/>
        <v>619357263.51063836</v>
      </c>
      <c r="R33" s="73"/>
      <c r="S33" s="81"/>
      <c r="T33" s="137"/>
      <c r="U33" s="209"/>
      <c r="V33" s="263"/>
      <c r="W33" s="263"/>
      <c r="X33" s="196"/>
    </row>
    <row r="34" spans="1:26" s="145" customFormat="1" ht="30.75" customHeight="1">
      <c r="A34" s="208" t="s">
        <v>133</v>
      </c>
      <c r="B34" s="264"/>
      <c r="C34" s="262" t="s">
        <v>327</v>
      </c>
      <c r="E34" s="110">
        <v>0.22500000000000001</v>
      </c>
      <c r="G34" s="73">
        <v>0</v>
      </c>
      <c r="H34" s="73"/>
      <c r="I34" s="73">
        <v>0</v>
      </c>
      <c r="J34" s="73"/>
      <c r="K34" s="73">
        <f t="shared" si="0"/>
        <v>0</v>
      </c>
      <c r="L34" s="73"/>
      <c r="M34" s="73">
        <v>1767443800.2127662</v>
      </c>
      <c r="N34" s="73"/>
      <c r="O34" s="265">
        <v>0</v>
      </c>
      <c r="P34" s="73"/>
      <c r="Q34" s="73">
        <f t="shared" si="1"/>
        <v>1767443800.2127662</v>
      </c>
      <c r="R34" s="73"/>
      <c r="S34" s="81"/>
      <c r="T34" s="137"/>
      <c r="U34" s="209"/>
      <c r="V34" s="263"/>
      <c r="W34" s="263"/>
      <c r="X34" s="196"/>
    </row>
    <row r="35" spans="1:26" s="145" customFormat="1" ht="30.75" customHeight="1">
      <c r="A35" s="208" t="s">
        <v>134</v>
      </c>
      <c r="B35" s="264"/>
      <c r="C35" s="262" t="s">
        <v>329</v>
      </c>
      <c r="E35" s="110">
        <v>0.22500000000000001</v>
      </c>
      <c r="G35" s="73">
        <v>0</v>
      </c>
      <c r="H35" s="73"/>
      <c r="I35" s="73">
        <v>0</v>
      </c>
      <c r="J35" s="73"/>
      <c r="K35" s="73">
        <f t="shared" si="0"/>
        <v>0</v>
      </c>
      <c r="L35" s="73"/>
      <c r="M35" s="73">
        <v>402350847.12765962</v>
      </c>
      <c r="N35" s="73"/>
      <c r="O35" s="265">
        <v>0</v>
      </c>
      <c r="P35" s="73"/>
      <c r="Q35" s="73">
        <f t="shared" si="1"/>
        <v>402350847.12765962</v>
      </c>
      <c r="R35" s="73"/>
      <c r="S35" s="81"/>
      <c r="T35" s="137"/>
      <c r="U35" s="209"/>
      <c r="V35" s="263"/>
      <c r="W35" s="263"/>
      <c r="X35" s="196"/>
    </row>
    <row r="36" spans="1:26" s="145" customFormat="1" ht="30.75" customHeight="1">
      <c r="A36" s="208" t="s">
        <v>135</v>
      </c>
      <c r="B36" s="264"/>
      <c r="C36" s="262" t="s">
        <v>329</v>
      </c>
      <c r="E36" s="110">
        <v>0.22500000000000001</v>
      </c>
      <c r="G36" s="73">
        <v>0</v>
      </c>
      <c r="H36" s="73"/>
      <c r="I36" s="73">
        <v>0</v>
      </c>
      <c r="J36" s="73"/>
      <c r="K36" s="73">
        <f t="shared" si="0"/>
        <v>0</v>
      </c>
      <c r="L36" s="73"/>
      <c r="M36" s="73">
        <v>173300430.63829789</v>
      </c>
      <c r="N36" s="73"/>
      <c r="O36" s="265">
        <v>0</v>
      </c>
      <c r="P36" s="73"/>
      <c r="Q36" s="73">
        <f t="shared" si="1"/>
        <v>173300430.63829789</v>
      </c>
      <c r="R36" s="73"/>
      <c r="S36" s="81"/>
      <c r="T36" s="137"/>
      <c r="U36" s="209"/>
      <c r="V36" s="263"/>
      <c r="W36" s="263"/>
      <c r="X36" s="196"/>
    </row>
    <row r="37" spans="1:26" s="145" customFormat="1" ht="30.75" customHeight="1">
      <c r="A37" s="208" t="s">
        <v>136</v>
      </c>
      <c r="B37" s="264"/>
      <c r="C37" s="262" t="s">
        <v>329</v>
      </c>
      <c r="E37" s="110">
        <v>0.22500000000000001</v>
      </c>
      <c r="G37" s="73">
        <v>0</v>
      </c>
      <c r="H37" s="73"/>
      <c r="I37" s="73">
        <v>0</v>
      </c>
      <c r="J37" s="73"/>
      <c r="K37" s="73">
        <f t="shared" si="0"/>
        <v>0</v>
      </c>
      <c r="L37" s="73"/>
      <c r="M37" s="73">
        <v>551472914.6808511</v>
      </c>
      <c r="N37" s="73"/>
      <c r="O37" s="265">
        <v>0</v>
      </c>
      <c r="P37" s="73"/>
      <c r="Q37" s="73">
        <f t="shared" si="1"/>
        <v>551472914.6808511</v>
      </c>
      <c r="R37" s="73"/>
      <c r="S37" s="81"/>
      <c r="T37" s="137"/>
      <c r="U37" s="209"/>
      <c r="V37" s="263"/>
      <c r="W37" s="263"/>
      <c r="X37" s="196"/>
    </row>
    <row r="38" spans="1:26" s="145" customFormat="1" ht="30.75" customHeight="1">
      <c r="A38" s="208" t="s">
        <v>137</v>
      </c>
      <c r="B38" s="264"/>
      <c r="C38" s="262" t="s">
        <v>329</v>
      </c>
      <c r="E38" s="110">
        <v>0.22500000000000001</v>
      </c>
      <c r="G38" s="73">
        <v>0</v>
      </c>
      <c r="H38" s="73"/>
      <c r="I38" s="73">
        <v>0</v>
      </c>
      <c r="J38" s="73"/>
      <c r="K38" s="73">
        <f t="shared" si="0"/>
        <v>0</v>
      </c>
      <c r="L38" s="73"/>
      <c r="M38" s="73">
        <v>282371915.625</v>
      </c>
      <c r="N38" s="73"/>
      <c r="O38" s="265">
        <v>0</v>
      </c>
      <c r="P38" s="73"/>
      <c r="Q38" s="73">
        <f t="shared" si="1"/>
        <v>282371915.625</v>
      </c>
      <c r="R38" s="73"/>
      <c r="S38" s="81"/>
      <c r="T38" s="137"/>
      <c r="U38" s="209"/>
      <c r="V38" s="263"/>
      <c r="W38" s="263"/>
      <c r="X38" s="196"/>
    </row>
    <row r="39" spans="1:26" s="145" customFormat="1" ht="30.75" customHeight="1">
      <c r="A39" s="208" t="s">
        <v>138</v>
      </c>
      <c r="B39" s="264"/>
      <c r="C39" s="262" t="s">
        <v>329</v>
      </c>
      <c r="E39" s="101">
        <v>0.22500000000000001</v>
      </c>
      <c r="G39" s="73">
        <v>0</v>
      </c>
      <c r="H39" s="73"/>
      <c r="I39" s="73">
        <v>0</v>
      </c>
      <c r="J39" s="73"/>
      <c r="K39" s="73">
        <f t="shared" si="0"/>
        <v>0</v>
      </c>
      <c r="L39" s="73"/>
      <c r="M39" s="261">
        <v>306789858.75000006</v>
      </c>
      <c r="N39" s="73"/>
      <c r="O39" s="265">
        <v>0</v>
      </c>
      <c r="P39" s="73"/>
      <c r="Q39" s="73">
        <f t="shared" si="1"/>
        <v>306789858.75000006</v>
      </c>
      <c r="R39" s="73"/>
      <c r="S39" s="81"/>
      <c r="T39" s="137"/>
      <c r="U39" s="209"/>
      <c r="V39" s="263"/>
      <c r="W39" s="263"/>
      <c r="X39" s="196"/>
      <c r="Y39" s="107"/>
      <c r="Z39" s="261"/>
    </row>
    <row r="40" spans="1:26" s="145" customFormat="1" ht="30.75" customHeight="1">
      <c r="A40" s="208" t="s">
        <v>225</v>
      </c>
      <c r="B40" s="264"/>
      <c r="C40" s="262" t="s">
        <v>329</v>
      </c>
      <c r="E40" s="110">
        <v>0.22500000000000001</v>
      </c>
      <c r="G40" s="73">
        <v>0</v>
      </c>
      <c r="H40" s="73"/>
      <c r="I40" s="73">
        <v>0</v>
      </c>
      <c r="J40" s="73"/>
      <c r="K40" s="73">
        <f t="shared" si="0"/>
        <v>0</v>
      </c>
      <c r="L40" s="73"/>
      <c r="M40" s="261">
        <v>4228956.1956521738</v>
      </c>
      <c r="N40" s="73"/>
      <c r="O40" s="73">
        <v>0</v>
      </c>
      <c r="P40" s="73"/>
      <c r="Q40" s="73">
        <f t="shared" si="1"/>
        <v>4228956.1956521738</v>
      </c>
      <c r="R40" s="109"/>
      <c r="S40" s="81"/>
      <c r="T40" s="137"/>
      <c r="U40" s="209"/>
      <c r="V40" s="263"/>
      <c r="W40" s="263"/>
      <c r="X40" s="196"/>
      <c r="Y40" s="107"/>
      <c r="Z40" s="261"/>
    </row>
    <row r="41" spans="1:26" s="145" customFormat="1" ht="30.75" customHeight="1">
      <c r="A41" s="208" t="s">
        <v>226</v>
      </c>
      <c r="B41" s="264"/>
      <c r="C41" s="262" t="s">
        <v>329</v>
      </c>
      <c r="E41" s="110">
        <v>0.22500000000000001</v>
      </c>
      <c r="G41" s="73">
        <v>0</v>
      </c>
      <c r="H41" s="73"/>
      <c r="I41" s="73">
        <v>0</v>
      </c>
      <c r="J41" s="73"/>
      <c r="K41" s="73">
        <f t="shared" si="0"/>
        <v>0</v>
      </c>
      <c r="L41" s="73"/>
      <c r="M41" s="261">
        <v>1349352.765957447</v>
      </c>
      <c r="N41" s="73"/>
      <c r="O41" s="73">
        <v>0</v>
      </c>
      <c r="P41" s="73"/>
      <c r="Q41" s="73">
        <f t="shared" si="1"/>
        <v>1349352.765957447</v>
      </c>
      <c r="R41" s="109"/>
      <c r="S41" s="81"/>
      <c r="T41" s="137"/>
      <c r="U41" s="209"/>
      <c r="V41" s="263"/>
      <c r="W41" s="263"/>
      <c r="X41" s="196"/>
      <c r="Y41" s="107"/>
      <c r="Z41" s="261"/>
    </row>
    <row r="42" spans="1:26" s="145" customFormat="1" ht="30.75" customHeight="1">
      <c r="A42" s="208" t="s">
        <v>227</v>
      </c>
      <c r="B42" s="264"/>
      <c r="C42" s="262" t="s">
        <v>329</v>
      </c>
      <c r="E42" s="110">
        <v>0.22500000000000001</v>
      </c>
      <c r="G42" s="73">
        <v>0</v>
      </c>
      <c r="H42" s="73"/>
      <c r="I42" s="73">
        <v>0</v>
      </c>
      <c r="J42" s="73"/>
      <c r="K42" s="73">
        <f t="shared" si="0"/>
        <v>0</v>
      </c>
      <c r="L42" s="73"/>
      <c r="M42" s="261">
        <v>1153326.0638297873</v>
      </c>
      <c r="N42" s="73"/>
      <c r="O42" s="73">
        <v>0</v>
      </c>
      <c r="P42" s="73"/>
      <c r="Q42" s="73">
        <f t="shared" si="1"/>
        <v>1153326.0638297873</v>
      </c>
      <c r="R42" s="73"/>
      <c r="S42" s="81"/>
      <c r="T42" s="137"/>
      <c r="U42" s="209"/>
      <c r="V42" s="263"/>
      <c r="W42" s="263"/>
      <c r="X42" s="196"/>
      <c r="Y42" s="107"/>
      <c r="Z42" s="261"/>
    </row>
    <row r="43" spans="1:26" s="145" customFormat="1" ht="30.75" customHeight="1">
      <c r="A43" s="208" t="s">
        <v>228</v>
      </c>
      <c r="B43" s="264"/>
      <c r="C43" s="262" t="s">
        <v>329</v>
      </c>
      <c r="E43" s="110">
        <v>0.22500000000000001</v>
      </c>
      <c r="G43" s="73">
        <v>0</v>
      </c>
      <c r="H43" s="73"/>
      <c r="I43" s="73">
        <v>0</v>
      </c>
      <c r="J43" s="73"/>
      <c r="K43" s="73">
        <f t="shared" si="0"/>
        <v>0</v>
      </c>
      <c r="L43" s="73"/>
      <c r="M43" s="261">
        <v>3758989.7872340428</v>
      </c>
      <c r="N43" s="73"/>
      <c r="O43" s="73">
        <v>0</v>
      </c>
      <c r="P43" s="73"/>
      <c r="Q43" s="73">
        <f t="shared" si="1"/>
        <v>3758989.7872340428</v>
      </c>
      <c r="S43" s="81"/>
      <c r="T43" s="137"/>
      <c r="U43" s="209"/>
      <c r="V43" s="263"/>
      <c r="W43" s="263"/>
      <c r="X43" s="196"/>
      <c r="Y43" s="107"/>
      <c r="Z43" s="261"/>
    </row>
    <row r="44" spans="1:26" s="145" customFormat="1" ht="30.75" customHeight="1">
      <c r="A44" s="208" t="s">
        <v>112</v>
      </c>
      <c r="B44" s="264"/>
      <c r="C44" s="262" t="s">
        <v>327</v>
      </c>
      <c r="E44" s="110">
        <v>0.22500000000000001</v>
      </c>
      <c r="G44" s="73">
        <v>0</v>
      </c>
      <c r="H44" s="73"/>
      <c r="I44" s="73">
        <v>0</v>
      </c>
      <c r="J44" s="73"/>
      <c r="K44" s="73">
        <f t="shared" si="0"/>
        <v>0</v>
      </c>
      <c r="L44" s="73"/>
      <c r="M44" s="261">
        <v>664010914.78723407</v>
      </c>
      <c r="N44" s="73"/>
      <c r="O44" s="73">
        <v>0</v>
      </c>
      <c r="P44" s="73"/>
      <c r="Q44" s="73">
        <f t="shared" si="1"/>
        <v>664010914.78723407</v>
      </c>
      <c r="S44" s="81"/>
      <c r="T44" s="137"/>
      <c r="U44" s="209"/>
      <c r="V44" s="263"/>
      <c r="W44" s="263"/>
      <c r="X44" s="196"/>
      <c r="Y44" s="107"/>
      <c r="Z44" s="261"/>
    </row>
    <row r="45" spans="1:26" s="145" customFormat="1" ht="30.75" customHeight="1">
      <c r="A45" s="208" t="s">
        <v>129</v>
      </c>
      <c r="B45" s="264"/>
      <c r="C45" s="262" t="s">
        <v>329</v>
      </c>
      <c r="E45" s="110">
        <v>0.22500000000000001</v>
      </c>
      <c r="G45" s="73">
        <v>0</v>
      </c>
      <c r="H45" s="73"/>
      <c r="I45" s="73">
        <v>0</v>
      </c>
      <c r="J45" s="73"/>
      <c r="K45" s="73">
        <f t="shared" si="0"/>
        <v>0</v>
      </c>
      <c r="L45" s="73"/>
      <c r="M45" s="261">
        <v>171151516.91489363</v>
      </c>
      <c r="N45" s="73"/>
      <c r="O45" s="73">
        <v>0</v>
      </c>
      <c r="P45" s="73"/>
      <c r="Q45" s="73">
        <f t="shared" si="1"/>
        <v>171151516.91489363</v>
      </c>
      <c r="S45" s="81"/>
      <c r="T45" s="137"/>
      <c r="U45" s="209"/>
      <c r="V45" s="263"/>
      <c r="W45" s="263"/>
      <c r="X45" s="196"/>
      <c r="Y45" s="107"/>
      <c r="Z45" s="261"/>
    </row>
    <row r="46" spans="1:26" s="145" customFormat="1" ht="30.75" customHeight="1">
      <c r="A46" s="208" t="s">
        <v>244</v>
      </c>
      <c r="B46" s="264"/>
      <c r="C46" s="262" t="s">
        <v>327</v>
      </c>
      <c r="E46" s="110">
        <v>0.22500000000000001</v>
      </c>
      <c r="G46" s="73">
        <v>0</v>
      </c>
      <c r="H46" s="73"/>
      <c r="I46" s="73">
        <v>0</v>
      </c>
      <c r="J46" s="73"/>
      <c r="K46" s="73">
        <f t="shared" si="0"/>
        <v>0</v>
      </c>
      <c r="L46" s="73"/>
      <c r="M46" s="261">
        <v>12327892662.115385</v>
      </c>
      <c r="N46" s="73"/>
      <c r="O46" s="73">
        <v>0</v>
      </c>
      <c r="P46" s="73"/>
      <c r="Q46" s="73">
        <f t="shared" si="1"/>
        <v>12327892662.115385</v>
      </c>
      <c r="S46" s="81"/>
      <c r="T46" s="137"/>
      <c r="U46" s="209"/>
      <c r="V46" s="263"/>
      <c r="W46" s="263"/>
      <c r="X46" s="196"/>
      <c r="Y46" s="107"/>
      <c r="Z46" s="261"/>
    </row>
    <row r="47" spans="1:26" s="145" customFormat="1" ht="30.75" customHeight="1">
      <c r="A47" s="208" t="s">
        <v>152</v>
      </c>
      <c r="B47" s="264"/>
      <c r="C47" s="262" t="s">
        <v>330</v>
      </c>
      <c r="E47" s="110">
        <v>0.22500000000000001</v>
      </c>
      <c r="G47" s="73">
        <v>0</v>
      </c>
      <c r="H47" s="73"/>
      <c r="I47" s="73">
        <v>0</v>
      </c>
      <c r="J47" s="73"/>
      <c r="K47" s="73">
        <f t="shared" si="0"/>
        <v>0</v>
      </c>
      <c r="L47" s="73"/>
      <c r="M47" s="261">
        <v>1042846032.735849</v>
      </c>
      <c r="N47" s="73"/>
      <c r="O47" s="73">
        <v>0</v>
      </c>
      <c r="P47" s="73"/>
      <c r="Q47" s="73">
        <f t="shared" si="1"/>
        <v>1042846032.735849</v>
      </c>
      <c r="S47" s="81"/>
      <c r="T47" s="137"/>
      <c r="U47" s="209"/>
      <c r="V47" s="263"/>
      <c r="W47" s="263"/>
      <c r="X47" s="196"/>
      <c r="Y47" s="107"/>
      <c r="Z47" s="261"/>
    </row>
    <row r="48" spans="1:26" s="145" customFormat="1" ht="30.75" customHeight="1">
      <c r="A48" s="208" t="s">
        <v>203</v>
      </c>
      <c r="B48" s="264"/>
      <c r="C48" s="262" t="s">
        <v>331</v>
      </c>
      <c r="E48" s="110">
        <v>0.22500000000000001</v>
      </c>
      <c r="G48" s="73">
        <v>0</v>
      </c>
      <c r="H48" s="73"/>
      <c r="I48" s="73">
        <v>0</v>
      </c>
      <c r="J48" s="73"/>
      <c r="K48" s="73">
        <f t="shared" si="0"/>
        <v>0</v>
      </c>
      <c r="L48" s="73"/>
      <c r="M48" s="261">
        <v>188408219.71153846</v>
      </c>
      <c r="N48" s="73"/>
      <c r="O48" s="73">
        <v>0</v>
      </c>
      <c r="P48" s="73"/>
      <c r="Q48" s="73">
        <f t="shared" si="1"/>
        <v>188408219.71153846</v>
      </c>
      <c r="S48" s="81"/>
      <c r="T48" s="137"/>
      <c r="U48" s="209"/>
      <c r="V48" s="263"/>
      <c r="W48" s="263"/>
      <c r="X48" s="196"/>
      <c r="Y48" s="107"/>
      <c r="Z48" s="261"/>
    </row>
    <row r="49" spans="1:26" s="145" customFormat="1" ht="30.75" customHeight="1" thickBot="1">
      <c r="A49" s="208" t="s">
        <v>169</v>
      </c>
      <c r="B49" s="264"/>
      <c r="C49" s="262" t="s">
        <v>331</v>
      </c>
      <c r="E49" s="110">
        <v>0.22500000000000001</v>
      </c>
      <c r="G49" s="73">
        <v>0</v>
      </c>
      <c r="H49" s="73"/>
      <c r="I49" s="73">
        <v>0</v>
      </c>
      <c r="J49" s="73"/>
      <c r="K49" s="73">
        <f t="shared" si="0"/>
        <v>0</v>
      </c>
      <c r="L49" s="73"/>
      <c r="M49" s="261">
        <v>2825529660</v>
      </c>
      <c r="N49" s="73"/>
      <c r="O49" s="73">
        <v>0</v>
      </c>
      <c r="P49" s="73"/>
      <c r="Q49" s="73">
        <f t="shared" si="1"/>
        <v>2825529660</v>
      </c>
      <c r="S49" s="81"/>
      <c r="T49" s="137"/>
      <c r="U49" s="209"/>
      <c r="V49" s="263"/>
      <c r="W49" s="263"/>
      <c r="X49" s="196"/>
      <c r="Y49" s="107"/>
      <c r="Z49" s="261"/>
    </row>
    <row r="50" spans="1:26" s="145" customFormat="1" ht="30.75" customHeight="1" thickBot="1">
      <c r="A50" s="208" t="s">
        <v>202</v>
      </c>
      <c r="B50" s="264"/>
      <c r="C50" s="262" t="s">
        <v>331</v>
      </c>
      <c r="E50" s="110">
        <v>0.22500000000000001</v>
      </c>
      <c r="G50" s="139">
        <v>0</v>
      </c>
      <c r="H50" s="73"/>
      <c r="I50" s="73">
        <v>0</v>
      </c>
      <c r="J50" s="73"/>
      <c r="K50" s="73">
        <f t="shared" si="0"/>
        <v>0</v>
      </c>
      <c r="L50" s="73">
        <f>H50+J50</f>
        <v>0</v>
      </c>
      <c r="M50" s="261">
        <v>1668747945.2884617</v>
      </c>
      <c r="N50" s="73"/>
      <c r="O50" s="73">
        <v>0</v>
      </c>
      <c r="P50" s="73"/>
      <c r="Q50" s="73">
        <f t="shared" si="1"/>
        <v>1668747945.2884617</v>
      </c>
      <c r="S50" s="81"/>
      <c r="T50" s="137"/>
      <c r="U50" s="209"/>
      <c r="V50" s="263"/>
      <c r="W50" s="263"/>
      <c r="X50" s="196"/>
      <c r="Y50" s="107"/>
      <c r="Z50" s="261"/>
    </row>
    <row r="51" spans="1:26" s="145" customFormat="1" ht="30.75" customHeight="1">
      <c r="A51" s="208" t="s">
        <v>257</v>
      </c>
      <c r="B51" s="264"/>
      <c r="C51" s="262" t="s">
        <v>332</v>
      </c>
      <c r="E51" s="110">
        <v>0.22500000000000001</v>
      </c>
      <c r="G51" s="73">
        <v>3538828355.9433961</v>
      </c>
      <c r="H51" s="73"/>
      <c r="I51" s="73">
        <v>0</v>
      </c>
      <c r="J51" s="73"/>
      <c r="K51" s="73">
        <f t="shared" si="0"/>
        <v>3538828355.9433961</v>
      </c>
      <c r="L51" s="73"/>
      <c r="M51" s="261">
        <v>6621033707.8301888</v>
      </c>
      <c r="N51" s="73"/>
      <c r="O51" s="73">
        <v>7889587</v>
      </c>
      <c r="P51" s="73"/>
      <c r="Q51" s="73">
        <f t="shared" si="1"/>
        <v>6613144120.8301888</v>
      </c>
      <c r="S51" s="81"/>
      <c r="T51" s="137"/>
      <c r="U51" s="209"/>
      <c r="V51" s="263"/>
      <c r="W51" s="263"/>
      <c r="X51" s="196"/>
      <c r="Y51" s="107"/>
      <c r="Z51" s="261"/>
    </row>
    <row r="52" spans="1:26" s="145" customFormat="1" ht="30.75" customHeight="1">
      <c r="A52" s="208" t="s">
        <v>256</v>
      </c>
      <c r="B52" s="264"/>
      <c r="C52" s="262" t="s">
        <v>333</v>
      </c>
      <c r="E52" s="110">
        <v>0.22500000000000001</v>
      </c>
      <c r="G52" s="73">
        <v>938701232.83018875</v>
      </c>
      <c r="H52" s="73"/>
      <c r="I52" s="73">
        <v>0</v>
      </c>
      <c r="J52" s="73"/>
      <c r="K52" s="73">
        <f t="shared" si="0"/>
        <v>938701232.83018875</v>
      </c>
      <c r="L52" s="73"/>
      <c r="M52" s="261">
        <v>1544314934.7169809</v>
      </c>
      <c r="N52" s="73"/>
      <c r="O52" s="73">
        <v>5141269</v>
      </c>
      <c r="P52" s="73"/>
      <c r="Q52" s="73">
        <f t="shared" si="1"/>
        <v>1539173665.7169809</v>
      </c>
      <c r="S52" s="81"/>
      <c r="T52" s="137"/>
      <c r="U52" s="209"/>
      <c r="V52" s="263"/>
      <c r="W52" s="263"/>
      <c r="X52" s="196"/>
      <c r="Y52" s="107"/>
      <c r="Z52" s="261"/>
    </row>
    <row r="53" spans="1:26" s="145" customFormat="1" ht="30.75" customHeight="1">
      <c r="A53" s="208" t="s">
        <v>170</v>
      </c>
      <c r="B53" s="264"/>
      <c r="C53" s="262" t="s">
        <v>334</v>
      </c>
      <c r="E53" s="110">
        <v>0.22500000000000001</v>
      </c>
      <c r="G53" s="73">
        <v>0</v>
      </c>
      <c r="H53" s="73"/>
      <c r="I53" s="73">
        <v>0</v>
      </c>
      <c r="J53" s="73"/>
      <c r="K53" s="73">
        <f t="shared" si="0"/>
        <v>0</v>
      </c>
      <c r="L53" s="73"/>
      <c r="M53" s="261">
        <v>1214156714.4339621</v>
      </c>
      <c r="N53" s="73"/>
      <c r="O53" s="73">
        <v>0</v>
      </c>
      <c r="P53" s="73"/>
      <c r="Q53" s="73">
        <f t="shared" si="1"/>
        <v>1214156714.4339621</v>
      </c>
      <c r="S53" s="81"/>
      <c r="T53" s="137"/>
      <c r="U53" s="209"/>
      <c r="V53" s="263"/>
      <c r="W53" s="263"/>
      <c r="X53" s="196"/>
      <c r="Y53" s="107"/>
      <c r="Z53" s="261"/>
    </row>
    <row r="54" spans="1:26" s="145" customFormat="1" ht="30.75" customHeight="1">
      <c r="A54" s="208" t="s">
        <v>171</v>
      </c>
      <c r="B54" s="264"/>
      <c r="C54" s="262" t="s">
        <v>335</v>
      </c>
      <c r="E54" s="110">
        <v>0.22500000000000001</v>
      </c>
      <c r="G54" s="73">
        <v>0</v>
      </c>
      <c r="H54" s="73"/>
      <c r="I54" s="73">
        <v>0</v>
      </c>
      <c r="J54" s="73"/>
      <c r="K54" s="73">
        <f t="shared" si="0"/>
        <v>0</v>
      </c>
      <c r="L54" s="73"/>
      <c r="M54" s="261">
        <v>516671506.80000001</v>
      </c>
      <c r="N54" s="73"/>
      <c r="O54" s="73">
        <v>0</v>
      </c>
      <c r="P54" s="73"/>
      <c r="Q54" s="73">
        <f t="shared" si="1"/>
        <v>516671506.80000001</v>
      </c>
      <c r="S54" s="81"/>
      <c r="T54" s="137"/>
      <c r="U54" s="209"/>
      <c r="V54" s="263"/>
      <c r="W54" s="263"/>
      <c r="X54" s="196"/>
      <c r="Y54" s="107"/>
      <c r="Z54" s="261"/>
    </row>
    <row r="55" spans="1:26" s="145" customFormat="1" ht="30.75" customHeight="1">
      <c r="A55" s="208" t="s">
        <v>175</v>
      </c>
      <c r="B55" s="264"/>
      <c r="C55" s="262" t="s">
        <v>291</v>
      </c>
      <c r="E55" s="110">
        <v>0.22500000000000001</v>
      </c>
      <c r="G55" s="73">
        <v>1836209588.7735848</v>
      </c>
      <c r="H55" s="73"/>
      <c r="I55" s="73">
        <v>0</v>
      </c>
      <c r="J55" s="73"/>
      <c r="K55" s="73">
        <f t="shared" si="0"/>
        <v>1836209588.7735848</v>
      </c>
      <c r="L55" s="73"/>
      <c r="M55" s="261">
        <v>11113339935.566038</v>
      </c>
      <c r="N55" s="73"/>
      <c r="O55" s="73">
        <v>5782372</v>
      </c>
      <c r="P55" s="73"/>
      <c r="Q55" s="73">
        <f t="shared" si="1"/>
        <v>11107557563.566038</v>
      </c>
      <c r="S55" s="81"/>
      <c r="T55" s="137"/>
      <c r="U55" s="209"/>
      <c r="V55" s="263"/>
      <c r="W55" s="263"/>
      <c r="X55" s="196"/>
      <c r="Y55" s="107"/>
      <c r="Z55" s="261"/>
    </row>
    <row r="56" spans="1:26" s="145" customFormat="1" ht="30.75" customHeight="1">
      <c r="A56" s="208" t="s">
        <v>185</v>
      </c>
      <c r="B56" s="264"/>
      <c r="C56" s="262" t="s">
        <v>336</v>
      </c>
      <c r="E56" s="110">
        <v>0.22500000000000001</v>
      </c>
      <c r="G56" s="73">
        <v>1733141095.471698</v>
      </c>
      <c r="H56" s="73"/>
      <c r="I56" s="73">
        <v>0</v>
      </c>
      <c r="J56" s="73"/>
      <c r="K56" s="73">
        <f t="shared" si="0"/>
        <v>1733141095.471698</v>
      </c>
      <c r="L56" s="73"/>
      <c r="M56" s="261">
        <v>8550162747.1698112</v>
      </c>
      <c r="N56" s="73"/>
      <c r="O56" s="73">
        <v>7082780</v>
      </c>
      <c r="P56" s="73"/>
      <c r="Q56" s="73">
        <f t="shared" si="1"/>
        <v>8543079967.1698112</v>
      </c>
      <c r="S56" s="81"/>
      <c r="T56" s="137"/>
      <c r="U56" s="209"/>
      <c r="V56" s="263"/>
      <c r="W56" s="263"/>
      <c r="X56" s="196"/>
      <c r="Y56" s="107"/>
      <c r="Z56" s="261"/>
    </row>
    <row r="57" spans="1:26" s="145" customFormat="1" ht="30.75" customHeight="1" thickBot="1">
      <c r="A57" s="208" t="s">
        <v>186</v>
      </c>
      <c r="B57" s="264"/>
      <c r="C57" s="262" t="s">
        <v>337</v>
      </c>
      <c r="E57" s="110">
        <v>0.22500000000000001</v>
      </c>
      <c r="G57" s="73">
        <v>462328766.32075471</v>
      </c>
      <c r="H57" s="73"/>
      <c r="I57" s="73">
        <v>0</v>
      </c>
      <c r="J57" s="73"/>
      <c r="K57" s="73">
        <f t="shared" si="0"/>
        <v>462328766.32075471</v>
      </c>
      <c r="L57" s="73"/>
      <c r="M57" s="73">
        <v>2234589039.339623</v>
      </c>
      <c r="N57" s="73"/>
      <c r="O57" s="73">
        <v>2474453</v>
      </c>
      <c r="P57" s="73"/>
      <c r="Q57" s="73">
        <f t="shared" si="1"/>
        <v>2232114586.339623</v>
      </c>
      <c r="S57" s="81"/>
      <c r="T57" s="137"/>
      <c r="U57" s="209"/>
      <c r="V57" s="263"/>
      <c r="W57" s="263"/>
      <c r="X57" s="196"/>
    </row>
    <row r="58" spans="1:26" s="145" customFormat="1" ht="30.75" customHeight="1" thickBot="1">
      <c r="A58" s="208" t="s">
        <v>189</v>
      </c>
      <c r="B58" s="264"/>
      <c r="C58" s="262" t="s">
        <v>327</v>
      </c>
      <c r="E58" s="110">
        <v>0.22500000000000001</v>
      </c>
      <c r="G58" s="139">
        <v>0</v>
      </c>
      <c r="H58" s="73"/>
      <c r="I58" s="73">
        <v>0</v>
      </c>
      <c r="J58" s="73"/>
      <c r="K58" s="73">
        <f t="shared" si="0"/>
        <v>0</v>
      </c>
      <c r="L58" s="73"/>
      <c r="M58" s="73">
        <v>463895754.30000001</v>
      </c>
      <c r="N58" s="73"/>
      <c r="O58" s="73">
        <v>0</v>
      </c>
      <c r="P58" s="73"/>
      <c r="Q58" s="73">
        <f t="shared" si="1"/>
        <v>463895754.30000001</v>
      </c>
      <c r="S58" s="81"/>
      <c r="T58" s="137"/>
      <c r="U58" s="209"/>
      <c r="V58" s="263"/>
      <c r="W58" s="263"/>
      <c r="X58" s="196"/>
    </row>
    <row r="59" spans="1:26" s="145" customFormat="1" ht="30.75" customHeight="1" thickBot="1">
      <c r="A59" s="208" t="s">
        <v>190</v>
      </c>
      <c r="B59" s="264"/>
      <c r="C59" s="262" t="s">
        <v>327</v>
      </c>
      <c r="E59" s="110">
        <v>0.22500000000000001</v>
      </c>
      <c r="G59" s="139">
        <v>0</v>
      </c>
      <c r="H59" s="73"/>
      <c r="I59" s="73">
        <v>0</v>
      </c>
      <c r="J59" s="73"/>
      <c r="K59" s="73">
        <f t="shared" si="0"/>
        <v>0</v>
      </c>
      <c r="L59" s="73"/>
      <c r="M59" s="73">
        <v>399452054.40000004</v>
      </c>
      <c r="N59" s="73"/>
      <c r="O59" s="73">
        <v>0</v>
      </c>
      <c r="P59" s="73"/>
      <c r="Q59" s="73">
        <f t="shared" si="1"/>
        <v>399452054.40000004</v>
      </c>
      <c r="S59" s="81"/>
      <c r="T59" s="137"/>
      <c r="U59" s="209"/>
      <c r="V59" s="263"/>
      <c r="W59" s="263"/>
      <c r="X59" s="196"/>
    </row>
    <row r="60" spans="1:26" s="145" customFormat="1" ht="30.75" customHeight="1" thickBot="1">
      <c r="A60" s="208" t="s">
        <v>153</v>
      </c>
      <c r="B60" s="264"/>
      <c r="C60" s="262" t="s">
        <v>338</v>
      </c>
      <c r="E60" s="110">
        <v>0.22500000000000001</v>
      </c>
      <c r="G60" s="139">
        <v>0</v>
      </c>
      <c r="H60" s="73"/>
      <c r="I60" s="73">
        <v>0</v>
      </c>
      <c r="J60" s="73"/>
      <c r="K60" s="73">
        <f t="shared" si="0"/>
        <v>0</v>
      </c>
      <c r="L60" s="73"/>
      <c r="M60" s="73">
        <v>2147054794.2</v>
      </c>
      <c r="N60" s="73"/>
      <c r="O60" s="73">
        <v>0</v>
      </c>
      <c r="P60" s="73"/>
      <c r="Q60" s="73">
        <f t="shared" si="1"/>
        <v>2147054794.2</v>
      </c>
      <c r="S60" s="81"/>
      <c r="T60" s="137"/>
      <c r="U60" s="209"/>
      <c r="V60" s="263"/>
      <c r="W60" s="263"/>
      <c r="X60" s="196"/>
    </row>
    <row r="61" spans="1:26" s="145" customFormat="1" ht="30.75" customHeight="1">
      <c r="A61" s="208" t="s">
        <v>154</v>
      </c>
      <c r="B61" s="264"/>
      <c r="C61" s="262" t="s">
        <v>339</v>
      </c>
      <c r="E61" s="110">
        <v>0.22500000000000001</v>
      </c>
      <c r="G61" s="73">
        <v>0</v>
      </c>
      <c r="H61" s="73"/>
      <c r="I61" s="73">
        <v>0</v>
      </c>
      <c r="J61" s="73"/>
      <c r="K61" s="73">
        <f t="shared" si="0"/>
        <v>0</v>
      </c>
      <c r="L61" s="73"/>
      <c r="M61" s="73">
        <v>343403012.69999999</v>
      </c>
      <c r="N61" s="73"/>
      <c r="O61" s="73">
        <v>0</v>
      </c>
      <c r="P61" s="73"/>
      <c r="Q61" s="73">
        <f t="shared" si="1"/>
        <v>343403012.69999999</v>
      </c>
      <c r="S61" s="81"/>
      <c r="T61" s="137"/>
      <c r="U61" s="209"/>
      <c r="V61" s="263"/>
      <c r="W61" s="263"/>
      <c r="X61" s="196"/>
    </row>
    <row r="62" spans="1:26" s="145" customFormat="1" ht="30.75" customHeight="1">
      <c r="A62" s="208" t="s">
        <v>157</v>
      </c>
      <c r="B62" s="264"/>
      <c r="C62" s="262" t="s">
        <v>340</v>
      </c>
      <c r="E62" s="110">
        <v>0.22500000000000001</v>
      </c>
      <c r="G62" s="73">
        <v>0</v>
      </c>
      <c r="H62" s="73"/>
      <c r="I62" s="73">
        <v>0</v>
      </c>
      <c r="J62" s="73"/>
      <c r="K62" s="73">
        <f t="shared" si="0"/>
        <v>0</v>
      </c>
      <c r="L62" s="73"/>
      <c r="M62" s="73">
        <v>46560060612.169807</v>
      </c>
      <c r="N62" s="73"/>
      <c r="O62" s="73">
        <v>0</v>
      </c>
      <c r="P62" s="73"/>
      <c r="Q62" s="73">
        <f t="shared" si="1"/>
        <v>46560060612.169807</v>
      </c>
      <c r="S62" s="81"/>
      <c r="T62" s="137"/>
      <c r="U62" s="209"/>
      <c r="V62" s="263"/>
      <c r="W62" s="263"/>
      <c r="X62" s="196"/>
    </row>
    <row r="63" spans="1:26" s="145" customFormat="1" ht="30.75" customHeight="1">
      <c r="A63" s="208" t="s">
        <v>247</v>
      </c>
      <c r="B63" s="264"/>
      <c r="C63" s="262" t="s">
        <v>338</v>
      </c>
      <c r="E63" s="110">
        <v>0.22500000000000001</v>
      </c>
      <c r="G63" s="73">
        <v>0</v>
      </c>
      <c r="H63" s="73"/>
      <c r="I63" s="73">
        <v>0</v>
      </c>
      <c r="J63" s="73"/>
      <c r="K63" s="73">
        <f t="shared" si="0"/>
        <v>0</v>
      </c>
      <c r="L63" s="73"/>
      <c r="M63" s="73">
        <v>4983904108.8000002</v>
      </c>
      <c r="N63" s="73"/>
      <c r="O63" s="73">
        <v>0</v>
      </c>
      <c r="P63" s="73"/>
      <c r="Q63" s="73">
        <f t="shared" si="1"/>
        <v>4983904108.8000002</v>
      </c>
      <c r="S63" s="81"/>
      <c r="T63" s="137"/>
      <c r="U63" s="209"/>
      <c r="V63" s="263"/>
      <c r="W63" s="263"/>
      <c r="X63" s="196"/>
    </row>
    <row r="64" spans="1:26" s="145" customFormat="1" ht="30.75" customHeight="1">
      <c r="A64" s="208" t="s">
        <v>210</v>
      </c>
      <c r="B64" s="264"/>
      <c r="C64" s="262" t="s">
        <v>337</v>
      </c>
      <c r="E64" s="110">
        <v>0.05</v>
      </c>
      <c r="G64" s="73">
        <f>5448+1512748274</f>
        <v>1512753722</v>
      </c>
      <c r="H64" s="73"/>
      <c r="I64" s="73">
        <v>0</v>
      </c>
      <c r="J64" s="73"/>
      <c r="K64" s="73">
        <f t="shared" si="0"/>
        <v>1512753722</v>
      </c>
      <c r="L64" s="73"/>
      <c r="M64" s="73">
        <f>27298+20307987922</f>
        <v>20308015220</v>
      </c>
      <c r="N64" s="73"/>
      <c r="O64" s="73">
        <v>0</v>
      </c>
      <c r="P64" s="73"/>
      <c r="Q64" s="73">
        <f t="shared" si="1"/>
        <v>20308015220</v>
      </c>
      <c r="S64" s="81"/>
      <c r="T64" s="137"/>
      <c r="U64" s="209"/>
      <c r="V64" s="263"/>
      <c r="W64" s="263"/>
      <c r="X64" s="196"/>
    </row>
    <row r="65" spans="1:26" s="145" customFormat="1" ht="30.75" customHeight="1">
      <c r="A65" s="208" t="s">
        <v>151</v>
      </c>
      <c r="B65" s="264"/>
      <c r="C65" s="262" t="s">
        <v>341</v>
      </c>
      <c r="E65" s="110">
        <v>0.22500000000000001</v>
      </c>
      <c r="G65" s="73">
        <v>0</v>
      </c>
      <c r="H65" s="73"/>
      <c r="I65" s="73">
        <v>0</v>
      </c>
      <c r="J65" s="73"/>
      <c r="K65" s="73">
        <f t="shared" si="0"/>
        <v>0</v>
      </c>
      <c r="L65" s="73"/>
      <c r="M65" s="73">
        <v>578219178.39622641</v>
      </c>
      <c r="N65" s="73"/>
      <c r="O65" s="73">
        <v>0</v>
      </c>
      <c r="P65" s="73"/>
      <c r="Q65" s="73">
        <f t="shared" si="1"/>
        <v>578219178.39622641</v>
      </c>
      <c r="S65" s="81"/>
      <c r="T65" s="137"/>
      <c r="U65" s="209"/>
      <c r="V65" s="263"/>
      <c r="W65" s="263"/>
      <c r="X65" s="196"/>
    </row>
    <row r="66" spans="1:26" s="145" customFormat="1" ht="30.75" customHeight="1">
      <c r="A66" s="208" t="s">
        <v>155</v>
      </c>
      <c r="B66" s="264"/>
      <c r="C66" s="262" t="s">
        <v>339</v>
      </c>
      <c r="E66" s="110">
        <v>0.22500000000000001</v>
      </c>
      <c r="G66" s="73">
        <v>0</v>
      </c>
      <c r="H66" s="73"/>
      <c r="I66" s="73">
        <v>0</v>
      </c>
      <c r="J66" s="73"/>
      <c r="K66" s="73">
        <f t="shared" si="0"/>
        <v>0</v>
      </c>
      <c r="L66" s="73"/>
      <c r="M66" s="261">
        <v>501780820.67307693</v>
      </c>
      <c r="N66" s="73"/>
      <c r="O66" s="73">
        <v>0</v>
      </c>
      <c r="P66" s="73"/>
      <c r="Q66" s="73">
        <f t="shared" si="1"/>
        <v>501780820.67307693</v>
      </c>
      <c r="S66" s="81"/>
      <c r="T66" s="137"/>
      <c r="U66" s="209"/>
      <c r="V66" s="263"/>
      <c r="W66" s="263"/>
      <c r="X66" s="196"/>
      <c r="Y66" s="107"/>
      <c r="Z66" s="261"/>
    </row>
    <row r="67" spans="1:26" s="145" customFormat="1" ht="30.75" customHeight="1">
      <c r="A67" s="208" t="s">
        <v>156</v>
      </c>
      <c r="B67" s="264"/>
      <c r="C67" s="262" t="s">
        <v>342</v>
      </c>
      <c r="E67" s="110">
        <v>0.22500000000000001</v>
      </c>
      <c r="G67" s="73">
        <v>0</v>
      </c>
      <c r="H67" s="73"/>
      <c r="I67" s="73">
        <v>0</v>
      </c>
      <c r="J67" s="73"/>
      <c r="K67" s="73">
        <f t="shared" si="0"/>
        <v>0</v>
      </c>
      <c r="L67" s="73"/>
      <c r="M67" s="73">
        <v>288095546.25</v>
      </c>
      <c r="N67" s="73"/>
      <c r="O67" s="73">
        <v>0</v>
      </c>
      <c r="P67" s="73"/>
      <c r="Q67" s="73">
        <f t="shared" si="1"/>
        <v>288095546.25</v>
      </c>
      <c r="S67" s="81"/>
      <c r="T67" s="137"/>
      <c r="U67" s="209"/>
      <c r="V67" s="263"/>
      <c r="W67" s="263"/>
      <c r="X67" s="196"/>
    </row>
    <row r="68" spans="1:26" s="145" customFormat="1" ht="30.75" customHeight="1">
      <c r="A68" s="208" t="s">
        <v>123</v>
      </c>
      <c r="B68" s="264"/>
      <c r="C68" s="262" t="s">
        <v>343</v>
      </c>
      <c r="E68" s="110">
        <v>0.22500000000000001</v>
      </c>
      <c r="G68" s="73">
        <v>0</v>
      </c>
      <c r="H68" s="73"/>
      <c r="I68" s="73">
        <v>0</v>
      </c>
      <c r="J68" s="73"/>
      <c r="K68" s="73">
        <f t="shared" si="0"/>
        <v>0</v>
      </c>
      <c r="L68" s="73"/>
      <c r="M68" s="73">
        <v>362850403.40425533</v>
      </c>
      <c r="N68" s="73"/>
      <c r="O68" s="73">
        <v>0</v>
      </c>
      <c r="P68" s="73"/>
      <c r="Q68" s="73">
        <f t="shared" si="1"/>
        <v>362850403.40425533</v>
      </c>
      <c r="R68" s="73"/>
      <c r="S68" s="81"/>
      <c r="T68" s="137"/>
      <c r="U68" s="209"/>
      <c r="V68" s="263"/>
      <c r="W68" s="263"/>
      <c r="X68" s="196"/>
    </row>
    <row r="69" spans="1:26" s="145" customFormat="1" ht="30.75" customHeight="1">
      <c r="A69" s="208" t="s">
        <v>124</v>
      </c>
      <c r="B69" s="264"/>
      <c r="C69" s="262" t="s">
        <v>338</v>
      </c>
      <c r="E69" s="110">
        <v>0.22500000000000001</v>
      </c>
      <c r="G69" s="73">
        <v>0</v>
      </c>
      <c r="H69" s="73"/>
      <c r="I69" s="73">
        <v>0</v>
      </c>
      <c r="J69" s="73"/>
      <c r="K69" s="73">
        <f t="shared" si="0"/>
        <v>0</v>
      </c>
      <c r="L69" s="73"/>
      <c r="M69" s="73">
        <v>22062489664.591835</v>
      </c>
      <c r="N69" s="73"/>
      <c r="O69" s="73">
        <v>0</v>
      </c>
      <c r="P69" s="73"/>
      <c r="Q69" s="73">
        <f t="shared" si="1"/>
        <v>22062489664.591835</v>
      </c>
      <c r="R69" s="73"/>
      <c r="S69" s="81"/>
      <c r="T69" s="137"/>
      <c r="U69" s="209"/>
      <c r="V69" s="263"/>
      <c r="W69" s="263"/>
      <c r="X69" s="196"/>
    </row>
    <row r="70" spans="1:26" s="145" customFormat="1" ht="30.75" customHeight="1">
      <c r="A70" s="208" t="s">
        <v>125</v>
      </c>
      <c r="B70" s="264"/>
      <c r="C70" s="262" t="s">
        <v>338</v>
      </c>
      <c r="E70" s="110">
        <v>0.22500000000000001</v>
      </c>
      <c r="G70" s="73">
        <v>0</v>
      </c>
      <c r="H70" s="73"/>
      <c r="I70" s="73">
        <v>0</v>
      </c>
      <c r="J70" s="73"/>
      <c r="K70" s="73">
        <f t="shared" si="0"/>
        <v>0</v>
      </c>
      <c r="L70" s="73"/>
      <c r="M70" s="73">
        <v>14523287670.918367</v>
      </c>
      <c r="N70" s="73"/>
      <c r="O70" s="73">
        <v>0</v>
      </c>
      <c r="P70" s="73"/>
      <c r="Q70" s="73">
        <f t="shared" si="1"/>
        <v>14523287670.918367</v>
      </c>
      <c r="R70" s="73"/>
      <c r="S70" s="81"/>
      <c r="T70" s="137"/>
      <c r="U70" s="209"/>
      <c r="V70" s="263"/>
      <c r="W70" s="263"/>
      <c r="X70" s="196"/>
    </row>
    <row r="71" spans="1:26" s="145" customFormat="1" ht="30.75" customHeight="1">
      <c r="A71" s="208" t="s">
        <v>158</v>
      </c>
      <c r="B71" s="264"/>
      <c r="C71" s="262" t="s">
        <v>338</v>
      </c>
      <c r="E71" s="110">
        <v>0.22500000000000001</v>
      </c>
      <c r="G71" s="73">
        <v>0</v>
      </c>
      <c r="H71" s="73"/>
      <c r="I71" s="73">
        <v>0</v>
      </c>
      <c r="J71" s="73"/>
      <c r="K71" s="73">
        <f t="shared" si="0"/>
        <v>0</v>
      </c>
      <c r="L71" s="73"/>
      <c r="M71" s="73">
        <v>2223801368.2653065</v>
      </c>
      <c r="N71" s="73"/>
      <c r="O71" s="73">
        <v>0</v>
      </c>
      <c r="P71" s="73"/>
      <c r="Q71" s="73">
        <f t="shared" si="1"/>
        <v>2223801368.2653065</v>
      </c>
      <c r="R71" s="73"/>
      <c r="S71" s="81"/>
      <c r="T71" s="137"/>
      <c r="U71" s="209"/>
      <c r="V71" s="263"/>
      <c r="W71" s="263"/>
      <c r="X71" s="196"/>
    </row>
    <row r="72" spans="1:26" s="145" customFormat="1" ht="30.75" customHeight="1">
      <c r="A72" s="208" t="s">
        <v>159</v>
      </c>
      <c r="B72" s="264"/>
      <c r="C72" s="262" t="s">
        <v>338</v>
      </c>
      <c r="E72" s="110">
        <v>0.22500000000000001</v>
      </c>
      <c r="G72" s="73">
        <v>0</v>
      </c>
      <c r="H72" s="73"/>
      <c r="I72" s="73">
        <v>0</v>
      </c>
      <c r="J72" s="73"/>
      <c r="K72" s="73">
        <f t="shared" ref="K72:K99" si="2">G72-I72</f>
        <v>0</v>
      </c>
      <c r="L72" s="73"/>
      <c r="M72" s="73">
        <v>6322112876.0204086</v>
      </c>
      <c r="N72" s="73"/>
      <c r="O72" s="73">
        <v>0</v>
      </c>
      <c r="P72" s="73"/>
      <c r="Q72" s="73">
        <f t="shared" ref="Q72:Q99" si="3">M72-O72</f>
        <v>6322112876.0204086</v>
      </c>
      <c r="R72" s="73"/>
      <c r="S72" s="81"/>
      <c r="T72" s="137"/>
      <c r="U72" s="209"/>
      <c r="V72" s="263"/>
      <c r="W72" s="263"/>
      <c r="X72" s="196"/>
    </row>
    <row r="73" spans="1:26" s="145" customFormat="1" ht="30.75" customHeight="1">
      <c r="A73" s="208" t="s">
        <v>160</v>
      </c>
      <c r="B73" s="264"/>
      <c r="C73" s="262" t="s">
        <v>338</v>
      </c>
      <c r="E73" s="110">
        <v>0.22500000000000001</v>
      </c>
      <c r="G73" s="73">
        <v>0</v>
      </c>
      <c r="H73" s="73"/>
      <c r="I73" s="73">
        <v>0</v>
      </c>
      <c r="J73" s="73"/>
      <c r="K73" s="73">
        <f t="shared" si="2"/>
        <v>0</v>
      </c>
      <c r="L73" s="73"/>
      <c r="M73" s="73">
        <v>241169176.83673471</v>
      </c>
      <c r="N73" s="73"/>
      <c r="O73" s="73">
        <v>0</v>
      </c>
      <c r="P73" s="73"/>
      <c r="Q73" s="73">
        <f t="shared" si="3"/>
        <v>241169176.83673471</v>
      </c>
      <c r="R73" s="73"/>
      <c r="S73" s="81"/>
      <c r="T73" s="137"/>
      <c r="U73" s="209"/>
      <c r="V73" s="263"/>
      <c r="W73" s="263"/>
      <c r="X73" s="196"/>
    </row>
    <row r="74" spans="1:26" s="145" customFormat="1" ht="30.75" customHeight="1">
      <c r="A74" s="208" t="s">
        <v>161</v>
      </c>
      <c r="B74" s="264"/>
      <c r="C74" s="262" t="s">
        <v>338</v>
      </c>
      <c r="E74" s="110">
        <v>0.22500000000000001</v>
      </c>
      <c r="G74" s="73">
        <v>0</v>
      </c>
      <c r="H74" s="73"/>
      <c r="I74" s="73">
        <v>0</v>
      </c>
      <c r="J74" s="73"/>
      <c r="K74" s="73">
        <f t="shared" si="2"/>
        <v>0</v>
      </c>
      <c r="L74" s="73"/>
      <c r="M74" s="73">
        <v>1712689520.4000001</v>
      </c>
      <c r="N74" s="73"/>
      <c r="O74" s="73">
        <v>0</v>
      </c>
      <c r="P74" s="73"/>
      <c r="Q74" s="73">
        <f t="shared" si="3"/>
        <v>1712689520.4000001</v>
      </c>
      <c r="R74" s="73"/>
      <c r="S74" s="81"/>
      <c r="T74" s="137"/>
      <c r="U74" s="209"/>
      <c r="V74" s="263"/>
      <c r="W74" s="263"/>
      <c r="X74" s="196"/>
    </row>
    <row r="75" spans="1:26" s="145" customFormat="1" ht="30.75" customHeight="1">
      <c r="A75" s="208" t="s">
        <v>113</v>
      </c>
      <c r="B75" s="264"/>
      <c r="C75" s="262" t="s">
        <v>344</v>
      </c>
      <c r="E75" s="110">
        <v>0.22500000000000001</v>
      </c>
      <c r="G75" s="73">
        <v>0</v>
      </c>
      <c r="H75" s="73"/>
      <c r="I75" s="73">
        <v>0</v>
      </c>
      <c r="J75" s="73"/>
      <c r="K75" s="73">
        <f t="shared" si="2"/>
        <v>0</v>
      </c>
      <c r="L75" s="73"/>
      <c r="M75" s="73">
        <v>1001855345.7446809</v>
      </c>
      <c r="N75" s="73"/>
      <c r="O75" s="73">
        <v>0</v>
      </c>
      <c r="P75" s="73"/>
      <c r="Q75" s="73">
        <f t="shared" si="3"/>
        <v>1001855345.7446809</v>
      </c>
      <c r="R75" s="73"/>
      <c r="S75" s="81"/>
      <c r="T75" s="137"/>
      <c r="U75" s="209"/>
      <c r="V75" s="263"/>
      <c r="W75" s="263"/>
      <c r="X75" s="196"/>
    </row>
    <row r="76" spans="1:26" s="145" customFormat="1" ht="30.75" customHeight="1">
      <c r="A76" s="208" t="s">
        <v>252</v>
      </c>
      <c r="B76" s="264"/>
      <c r="C76" s="262" t="s">
        <v>345</v>
      </c>
      <c r="E76" s="110">
        <v>0.22500000000000001</v>
      </c>
      <c r="G76" s="73">
        <v>5963917809.8076916</v>
      </c>
      <c r="H76" s="73"/>
      <c r="I76" s="73"/>
      <c r="J76" s="73"/>
      <c r="K76" s="73">
        <f t="shared" si="2"/>
        <v>5963917809.8076916</v>
      </c>
      <c r="L76" s="73"/>
      <c r="M76" s="73">
        <v>10624191779.423077</v>
      </c>
      <c r="N76" s="73"/>
      <c r="O76" s="73">
        <v>0</v>
      </c>
      <c r="P76" s="73"/>
      <c r="Q76" s="73">
        <f t="shared" si="3"/>
        <v>10624191779.423077</v>
      </c>
      <c r="R76" s="73"/>
      <c r="S76" s="81"/>
      <c r="T76" s="137"/>
      <c r="U76" s="209"/>
      <c r="V76" s="263"/>
      <c r="W76" s="263"/>
      <c r="X76" s="196"/>
    </row>
    <row r="77" spans="1:26" s="145" customFormat="1" ht="30.75" customHeight="1">
      <c r="A77" s="208" t="s">
        <v>221</v>
      </c>
      <c r="B77" s="264"/>
      <c r="C77" s="262" t="s">
        <v>346</v>
      </c>
      <c r="E77" s="110">
        <v>0.05</v>
      </c>
      <c r="G77" s="73">
        <v>9965</v>
      </c>
      <c r="H77" s="73"/>
      <c r="I77" s="73">
        <v>0</v>
      </c>
      <c r="J77" s="73"/>
      <c r="K77" s="73">
        <f t="shared" si="2"/>
        <v>9965</v>
      </c>
      <c r="L77" s="73"/>
      <c r="M77" s="73">
        <v>105809</v>
      </c>
      <c r="N77" s="73"/>
      <c r="O77" s="73">
        <v>0</v>
      </c>
      <c r="P77" s="73"/>
      <c r="Q77" s="73">
        <f t="shared" si="3"/>
        <v>105809</v>
      </c>
      <c r="R77" s="73"/>
      <c r="S77" s="81"/>
      <c r="T77" s="137"/>
      <c r="U77" s="209"/>
      <c r="V77" s="263"/>
      <c r="W77" s="263"/>
      <c r="X77" s="196"/>
    </row>
    <row r="78" spans="1:26" s="145" customFormat="1" ht="30.75" customHeight="1">
      <c r="A78" s="208" t="s">
        <v>298</v>
      </c>
      <c r="B78" s="264"/>
      <c r="C78" s="262" t="s">
        <v>91</v>
      </c>
      <c r="E78" s="110">
        <v>0.22500000000000001</v>
      </c>
      <c r="G78" s="73">
        <v>6826239861.7924528</v>
      </c>
      <c r="H78" s="73"/>
      <c r="I78" s="73">
        <v>46427224</v>
      </c>
      <c r="J78" s="73"/>
      <c r="K78" s="73">
        <f t="shared" si="2"/>
        <v>6779812637.7924528</v>
      </c>
      <c r="L78" s="73"/>
      <c r="M78" s="73">
        <v>6826239861.7924528</v>
      </c>
      <c r="N78" s="73"/>
      <c r="O78" s="73">
        <v>46427224</v>
      </c>
      <c r="P78" s="73"/>
      <c r="Q78" s="73">
        <f t="shared" si="3"/>
        <v>6779812637.7924528</v>
      </c>
      <c r="R78" s="73"/>
      <c r="S78" s="81"/>
      <c r="T78" s="137"/>
      <c r="U78" s="209"/>
      <c r="V78" s="263"/>
      <c r="W78" s="263"/>
      <c r="X78" s="196"/>
    </row>
    <row r="79" spans="1:26" s="145" customFormat="1" ht="30.75" customHeight="1" thickBot="1">
      <c r="A79" s="208" t="s">
        <v>306</v>
      </c>
      <c r="B79" s="264"/>
      <c r="C79" s="262" t="s">
        <v>91</v>
      </c>
      <c r="E79" s="110">
        <v>0.22500000000000001</v>
      </c>
      <c r="G79" s="73">
        <v>164418904.52830189</v>
      </c>
      <c r="H79" s="73"/>
      <c r="I79" s="73">
        <v>1534285</v>
      </c>
      <c r="J79" s="73"/>
      <c r="K79" s="73">
        <f t="shared" si="2"/>
        <v>162884619.52830189</v>
      </c>
      <c r="L79" s="73"/>
      <c r="M79" s="73">
        <v>164418904.52830189</v>
      </c>
      <c r="N79" s="73"/>
      <c r="O79" s="73">
        <v>1534285</v>
      </c>
      <c r="P79" s="73"/>
      <c r="Q79" s="73">
        <f t="shared" si="3"/>
        <v>162884619.52830189</v>
      </c>
      <c r="R79" s="73"/>
      <c r="S79" s="81"/>
      <c r="T79" s="137"/>
      <c r="U79" s="209"/>
      <c r="V79" s="263"/>
      <c r="W79" s="263"/>
      <c r="X79" s="196"/>
    </row>
    <row r="80" spans="1:26" s="145" customFormat="1" ht="30.75" customHeight="1" thickBot="1">
      <c r="A80" s="208" t="s">
        <v>223</v>
      </c>
      <c r="B80" s="264"/>
      <c r="C80" s="262" t="s">
        <v>347</v>
      </c>
      <c r="E80" s="110">
        <v>0.05</v>
      </c>
      <c r="G80" s="139">
        <f>5700+1242783781</f>
        <v>1242789481</v>
      </c>
      <c r="H80" s="73"/>
      <c r="I80" s="73">
        <v>0</v>
      </c>
      <c r="J80" s="73"/>
      <c r="K80" s="73">
        <f t="shared" si="2"/>
        <v>1242789481</v>
      </c>
      <c r="L80" s="73"/>
      <c r="M80" s="73">
        <f>35440+1242783781</f>
        <v>1242819221</v>
      </c>
      <c r="N80" s="73"/>
      <c r="O80" s="73">
        <v>0</v>
      </c>
      <c r="P80" s="73"/>
      <c r="Q80" s="73">
        <f t="shared" si="3"/>
        <v>1242819221</v>
      </c>
      <c r="R80" s="73"/>
      <c r="S80" s="81"/>
      <c r="T80" s="137"/>
      <c r="U80" s="209"/>
      <c r="V80" s="263"/>
      <c r="W80" s="263"/>
      <c r="X80" s="196"/>
    </row>
    <row r="81" spans="1:24" s="145" customFormat="1" ht="30.75" customHeight="1">
      <c r="A81" s="208" t="s">
        <v>118</v>
      </c>
      <c r="B81" s="264"/>
      <c r="C81" s="262" t="s">
        <v>348</v>
      </c>
      <c r="E81" s="110" t="s">
        <v>294</v>
      </c>
      <c r="G81" s="73">
        <v>2672038630</v>
      </c>
      <c r="H81" s="73"/>
      <c r="I81" s="73">
        <v>0</v>
      </c>
      <c r="J81" s="73"/>
      <c r="K81" s="73">
        <f t="shared" si="2"/>
        <v>2672038630</v>
      </c>
      <c r="L81" s="73"/>
      <c r="M81" s="73">
        <v>21430049026</v>
      </c>
      <c r="N81" s="73"/>
      <c r="O81" s="73">
        <v>0</v>
      </c>
      <c r="P81" s="73"/>
      <c r="Q81" s="73">
        <f t="shared" si="3"/>
        <v>21430049026</v>
      </c>
      <c r="R81" s="73"/>
      <c r="S81" s="81"/>
      <c r="T81" s="137"/>
      <c r="U81" s="209"/>
      <c r="V81" s="263"/>
      <c r="W81" s="263"/>
      <c r="X81" s="196"/>
    </row>
    <row r="82" spans="1:24" s="145" customFormat="1" ht="30.75" customHeight="1">
      <c r="A82" s="208" t="s">
        <v>235</v>
      </c>
      <c r="B82" s="264"/>
      <c r="C82" s="262" t="s">
        <v>349</v>
      </c>
      <c r="E82" s="110" t="s">
        <v>297</v>
      </c>
      <c r="G82" s="73">
        <v>2311547946</v>
      </c>
      <c r="H82" s="73"/>
      <c r="I82" s="73">
        <v>0</v>
      </c>
      <c r="J82" s="73"/>
      <c r="K82" s="73">
        <f t="shared" si="2"/>
        <v>2311547946</v>
      </c>
      <c r="L82" s="73"/>
      <c r="M82" s="73">
        <v>3342773973</v>
      </c>
      <c r="N82" s="73"/>
      <c r="O82" s="73">
        <v>0</v>
      </c>
      <c r="P82" s="73"/>
      <c r="Q82" s="73">
        <f t="shared" si="3"/>
        <v>3342773973</v>
      </c>
      <c r="R82" s="73"/>
      <c r="S82" s="81"/>
      <c r="T82" s="137"/>
      <c r="U82" s="209"/>
      <c r="V82" s="263"/>
      <c r="W82" s="263"/>
      <c r="X82" s="196"/>
    </row>
    <row r="83" spans="1:24" s="145" customFormat="1" ht="30.75" customHeight="1">
      <c r="A83" s="208" t="s">
        <v>150</v>
      </c>
      <c r="B83" s="264"/>
      <c r="C83" s="262" t="s">
        <v>350</v>
      </c>
      <c r="E83" s="110" t="s">
        <v>293</v>
      </c>
      <c r="G83" s="73">
        <v>0</v>
      </c>
      <c r="H83" s="73"/>
      <c r="I83" s="73">
        <v>0</v>
      </c>
      <c r="J83" s="73"/>
      <c r="K83" s="73">
        <f t="shared" si="2"/>
        <v>0</v>
      </c>
      <c r="L83" s="73"/>
      <c r="M83" s="73">
        <v>404041938</v>
      </c>
      <c r="N83" s="73"/>
      <c r="O83" s="73">
        <v>0</v>
      </c>
      <c r="P83" s="73"/>
      <c r="Q83" s="73">
        <f t="shared" si="3"/>
        <v>404041938</v>
      </c>
      <c r="R83" s="73"/>
      <c r="S83" s="81"/>
      <c r="T83" s="137"/>
      <c r="U83" s="209"/>
      <c r="V83" s="263"/>
      <c r="W83" s="263"/>
      <c r="X83" s="196"/>
    </row>
    <row r="84" spans="1:24" s="145" customFormat="1" ht="30.75" customHeight="1">
      <c r="A84" s="208" t="s">
        <v>187</v>
      </c>
      <c r="B84" s="264"/>
      <c r="C84" s="262" t="s">
        <v>188</v>
      </c>
      <c r="E84" s="110" t="s">
        <v>316</v>
      </c>
      <c r="G84" s="73">
        <v>0</v>
      </c>
      <c r="H84" s="73"/>
      <c r="I84" s="73">
        <v>0</v>
      </c>
      <c r="J84" s="73"/>
      <c r="K84" s="73">
        <f t="shared" si="2"/>
        <v>0</v>
      </c>
      <c r="L84" s="73"/>
      <c r="M84" s="73">
        <v>26850405289</v>
      </c>
      <c r="N84" s="73"/>
      <c r="O84" s="73">
        <v>0</v>
      </c>
      <c r="P84" s="73"/>
      <c r="Q84" s="73">
        <f t="shared" si="3"/>
        <v>26850405289</v>
      </c>
      <c r="R84" s="73"/>
      <c r="S84" s="81"/>
      <c r="T84" s="137"/>
      <c r="U84" s="209"/>
      <c r="V84" s="263"/>
      <c r="W84" s="263"/>
      <c r="X84" s="196"/>
    </row>
    <row r="85" spans="1:24" s="145" customFormat="1" ht="30.75" customHeight="1">
      <c r="A85" s="208" t="s">
        <v>234</v>
      </c>
      <c r="B85" s="264"/>
      <c r="C85" s="262" t="s">
        <v>351</v>
      </c>
      <c r="E85" s="110" t="s">
        <v>293</v>
      </c>
      <c r="G85" s="73">
        <v>9573639922</v>
      </c>
      <c r="H85" s="73"/>
      <c r="I85" s="73">
        <v>0</v>
      </c>
      <c r="J85" s="73"/>
      <c r="K85" s="73">
        <f t="shared" si="2"/>
        <v>9573639922</v>
      </c>
      <c r="L85" s="73"/>
      <c r="M85" s="73">
        <v>15489369863</v>
      </c>
      <c r="N85" s="73"/>
      <c r="O85" s="73">
        <v>0</v>
      </c>
      <c r="P85" s="73"/>
      <c r="Q85" s="73">
        <f t="shared" si="3"/>
        <v>15489369863</v>
      </c>
      <c r="R85" s="73"/>
      <c r="S85" s="81"/>
      <c r="T85" s="137"/>
      <c r="U85" s="209"/>
      <c r="V85" s="263"/>
      <c r="W85" s="263"/>
      <c r="X85" s="196"/>
    </row>
    <row r="86" spans="1:24" s="145" customFormat="1" ht="30.75" customHeight="1">
      <c r="A86" s="208" t="s">
        <v>117</v>
      </c>
      <c r="B86" s="264"/>
      <c r="C86" s="262" t="s">
        <v>119</v>
      </c>
      <c r="E86" s="110" t="s">
        <v>317</v>
      </c>
      <c r="G86" s="73">
        <v>0</v>
      </c>
      <c r="H86" s="73"/>
      <c r="I86" s="73">
        <v>0</v>
      </c>
      <c r="J86" s="73"/>
      <c r="K86" s="73">
        <f t="shared" si="2"/>
        <v>0</v>
      </c>
      <c r="L86" s="73"/>
      <c r="M86" s="73">
        <v>32445693272</v>
      </c>
      <c r="N86" s="73"/>
      <c r="O86" s="73">
        <v>0</v>
      </c>
      <c r="P86" s="73"/>
      <c r="Q86" s="73">
        <f t="shared" si="3"/>
        <v>32445693272</v>
      </c>
      <c r="R86" s="73"/>
      <c r="S86" s="81"/>
      <c r="T86" s="137"/>
      <c r="U86" s="209"/>
      <c r="V86" s="263"/>
      <c r="W86" s="263"/>
      <c r="X86" s="196"/>
    </row>
    <row r="87" spans="1:24" s="145" customFormat="1" ht="30.75" customHeight="1">
      <c r="A87" s="208" t="s">
        <v>218</v>
      </c>
      <c r="B87" s="264"/>
      <c r="C87" s="262" t="s">
        <v>332</v>
      </c>
      <c r="E87" s="110">
        <v>0.22500000000000001</v>
      </c>
      <c r="G87" s="73">
        <v>0</v>
      </c>
      <c r="H87" s="73"/>
      <c r="I87" s="73"/>
      <c r="J87" s="73"/>
      <c r="K87" s="73">
        <f t="shared" si="2"/>
        <v>0</v>
      </c>
      <c r="L87" s="73"/>
      <c r="M87" s="73">
        <v>1619691793.2692306</v>
      </c>
      <c r="N87" s="73"/>
      <c r="O87" s="73">
        <v>739046</v>
      </c>
      <c r="P87" s="73"/>
      <c r="Q87" s="73">
        <f t="shared" si="3"/>
        <v>1618952747.2692306</v>
      </c>
      <c r="R87" s="73"/>
      <c r="S87" s="81"/>
      <c r="T87" s="137"/>
      <c r="U87" s="209"/>
      <c r="V87" s="263"/>
      <c r="W87" s="263"/>
      <c r="X87" s="196"/>
    </row>
    <row r="88" spans="1:24" s="145" customFormat="1" ht="30.75" customHeight="1">
      <c r="A88" s="208" t="s">
        <v>299</v>
      </c>
      <c r="B88" s="264"/>
      <c r="C88" s="262" t="s">
        <v>291</v>
      </c>
      <c r="E88" s="110">
        <v>0.22500000000000001</v>
      </c>
      <c r="G88" s="73">
        <v>583589589.65517247</v>
      </c>
      <c r="H88" s="73"/>
      <c r="I88" s="73">
        <v>2286221</v>
      </c>
      <c r="J88" s="73"/>
      <c r="K88" s="73">
        <f t="shared" si="2"/>
        <v>581303368.65517247</v>
      </c>
      <c r="L88" s="73"/>
      <c r="M88" s="73">
        <v>583589589.65517247</v>
      </c>
      <c r="N88" s="73"/>
      <c r="O88" s="73">
        <v>2286221</v>
      </c>
      <c r="P88" s="73"/>
      <c r="Q88" s="73">
        <f t="shared" si="3"/>
        <v>581303368.65517247</v>
      </c>
      <c r="R88" s="73"/>
      <c r="S88" s="81"/>
      <c r="T88" s="137"/>
      <c r="U88" s="209"/>
      <c r="V88" s="263"/>
      <c r="W88" s="263"/>
      <c r="X88" s="196"/>
    </row>
    <row r="89" spans="1:24" s="145" customFormat="1" ht="30.75" customHeight="1">
      <c r="A89" s="208" t="s">
        <v>302</v>
      </c>
      <c r="B89" s="264"/>
      <c r="C89" s="262" t="s">
        <v>91</v>
      </c>
      <c r="E89" s="110">
        <v>0.22500000000000001</v>
      </c>
      <c r="G89" s="73">
        <v>1149023834.4827585</v>
      </c>
      <c r="H89" s="73"/>
      <c r="I89" s="73">
        <v>16007963</v>
      </c>
      <c r="J89" s="73"/>
      <c r="K89" s="73">
        <f t="shared" si="2"/>
        <v>1133015871.4827585</v>
      </c>
      <c r="L89" s="73"/>
      <c r="M89" s="73">
        <v>1149023834.4827585</v>
      </c>
      <c r="N89" s="73"/>
      <c r="O89" s="73">
        <v>16007963</v>
      </c>
      <c r="P89" s="73"/>
      <c r="Q89" s="73">
        <f t="shared" si="3"/>
        <v>1133015871.4827585</v>
      </c>
      <c r="R89" s="73"/>
      <c r="S89" s="81"/>
      <c r="T89" s="137"/>
      <c r="U89" s="209"/>
      <c r="V89" s="263"/>
      <c r="W89" s="263"/>
      <c r="X89" s="196"/>
    </row>
    <row r="90" spans="1:24" s="145" customFormat="1" ht="30.75" customHeight="1" thickBot="1">
      <c r="A90" s="208" t="s">
        <v>182</v>
      </c>
      <c r="B90" s="264"/>
      <c r="C90" s="262" t="s">
        <v>332</v>
      </c>
      <c r="E90" s="110">
        <v>0.22500000000000001</v>
      </c>
      <c r="G90" s="73">
        <v>0</v>
      </c>
      <c r="H90" s="73"/>
      <c r="I90" s="73">
        <v>0</v>
      </c>
      <c r="J90" s="73"/>
      <c r="K90" s="73">
        <f t="shared" si="2"/>
        <v>0</v>
      </c>
      <c r="L90" s="73"/>
      <c r="M90" s="73">
        <v>9982257501.6346149</v>
      </c>
      <c r="N90" s="73"/>
      <c r="O90" s="73">
        <v>227894</v>
      </c>
      <c r="P90" s="73"/>
      <c r="Q90" s="73">
        <f t="shared" si="3"/>
        <v>9982029607.6346149</v>
      </c>
      <c r="R90" s="73"/>
      <c r="S90" s="81"/>
      <c r="T90" s="137"/>
      <c r="U90" s="209"/>
      <c r="V90" s="263"/>
      <c r="W90" s="263"/>
      <c r="X90" s="196"/>
    </row>
    <row r="91" spans="1:24" s="145" customFormat="1" ht="30.75" customHeight="1" thickBot="1">
      <c r="A91" s="208" t="s">
        <v>192</v>
      </c>
      <c r="B91" s="264"/>
      <c r="C91" s="262" t="s">
        <v>332</v>
      </c>
      <c r="E91" s="110">
        <v>0.22500000000000001</v>
      </c>
      <c r="G91" s="139">
        <v>0</v>
      </c>
      <c r="H91" s="73"/>
      <c r="I91" s="73">
        <v>0</v>
      </c>
      <c r="J91" s="73"/>
      <c r="K91" s="73">
        <f t="shared" si="2"/>
        <v>0</v>
      </c>
      <c r="L91" s="73"/>
      <c r="M91" s="73">
        <v>1139178054.8076923</v>
      </c>
      <c r="N91" s="73"/>
      <c r="O91" s="73">
        <v>503726</v>
      </c>
      <c r="P91" s="73"/>
      <c r="Q91" s="73">
        <f t="shared" si="3"/>
        <v>1138674328.8076923</v>
      </c>
      <c r="R91" s="73"/>
      <c r="S91" s="81"/>
      <c r="T91" s="137"/>
      <c r="U91" s="209"/>
      <c r="V91" s="263"/>
      <c r="W91" s="263"/>
      <c r="X91" s="196"/>
    </row>
    <row r="92" spans="1:24" s="145" customFormat="1" ht="30.75" customHeight="1" thickBot="1">
      <c r="A92" s="208" t="s">
        <v>191</v>
      </c>
      <c r="B92" s="264"/>
      <c r="C92" s="262" t="s">
        <v>332</v>
      </c>
      <c r="E92" s="110">
        <v>0.22500000000000001</v>
      </c>
      <c r="G92" s="139">
        <v>0</v>
      </c>
      <c r="H92" s="73"/>
      <c r="I92" s="73">
        <v>0</v>
      </c>
      <c r="J92" s="73"/>
      <c r="K92" s="73">
        <f t="shared" si="2"/>
        <v>0</v>
      </c>
      <c r="L92" s="73"/>
      <c r="M92" s="73">
        <v>557204772.11538458</v>
      </c>
      <c r="N92" s="73"/>
      <c r="O92" s="73">
        <v>427377</v>
      </c>
      <c r="P92" s="73"/>
      <c r="Q92" s="73">
        <f t="shared" si="3"/>
        <v>556777395.11538458</v>
      </c>
      <c r="R92" s="73"/>
      <c r="S92" s="81"/>
      <c r="T92" s="137"/>
      <c r="U92" s="209"/>
      <c r="V92" s="263"/>
      <c r="W92" s="263"/>
      <c r="X92" s="196"/>
    </row>
    <row r="93" spans="1:24" s="145" customFormat="1" ht="30.75" customHeight="1" thickBot="1">
      <c r="A93" s="208" t="s">
        <v>217</v>
      </c>
      <c r="B93" s="264"/>
      <c r="C93" s="262" t="s">
        <v>332</v>
      </c>
      <c r="E93" s="110">
        <v>0.22500000000000001</v>
      </c>
      <c r="G93" s="139">
        <v>0</v>
      </c>
      <c r="H93" s="73"/>
      <c r="I93" s="73">
        <v>0</v>
      </c>
      <c r="J93" s="73"/>
      <c r="K93" s="73">
        <f t="shared" si="2"/>
        <v>0</v>
      </c>
      <c r="L93" s="73"/>
      <c r="M93" s="73">
        <v>774776693.07692313</v>
      </c>
      <c r="N93" s="73"/>
      <c r="O93" s="73">
        <v>0</v>
      </c>
      <c r="P93" s="73"/>
      <c r="Q93" s="73">
        <f t="shared" si="3"/>
        <v>774776693.07692313</v>
      </c>
      <c r="R93" s="73"/>
      <c r="S93" s="81"/>
      <c r="T93" s="137"/>
      <c r="U93" s="209"/>
      <c r="V93" s="263"/>
      <c r="W93" s="263"/>
      <c r="X93" s="196"/>
    </row>
    <row r="94" spans="1:24" s="145" customFormat="1" ht="30.75" customHeight="1" thickBot="1">
      <c r="A94" s="208" t="s">
        <v>219</v>
      </c>
      <c r="B94" s="264"/>
      <c r="C94" s="262" t="s">
        <v>332</v>
      </c>
      <c r="E94" s="110">
        <v>0.22500000000000001</v>
      </c>
      <c r="G94" s="139">
        <v>0</v>
      </c>
      <c r="H94" s="73"/>
      <c r="I94" s="73">
        <v>0</v>
      </c>
      <c r="J94" s="73"/>
      <c r="K94" s="73">
        <f t="shared" si="2"/>
        <v>0</v>
      </c>
      <c r="L94" s="73"/>
      <c r="M94" s="73">
        <v>1027633564.9038461</v>
      </c>
      <c r="N94" s="73"/>
      <c r="O94" s="73">
        <v>160440</v>
      </c>
      <c r="P94" s="73"/>
      <c r="Q94" s="73">
        <f t="shared" si="3"/>
        <v>1027473124.9038461</v>
      </c>
      <c r="R94" s="73"/>
      <c r="S94" s="81"/>
      <c r="T94" s="137"/>
      <c r="U94" s="209"/>
      <c r="V94" s="263"/>
      <c r="W94" s="263"/>
      <c r="X94" s="196"/>
    </row>
    <row r="95" spans="1:24" s="145" customFormat="1" ht="30.75" customHeight="1" thickBot="1">
      <c r="A95" s="208" t="s">
        <v>220</v>
      </c>
      <c r="B95" s="264"/>
      <c r="C95" s="262" t="s">
        <v>332</v>
      </c>
      <c r="E95" s="110">
        <v>0.22500000000000001</v>
      </c>
      <c r="G95" s="139">
        <v>0</v>
      </c>
      <c r="H95" s="73"/>
      <c r="I95" s="73">
        <v>0</v>
      </c>
      <c r="J95" s="73"/>
      <c r="K95" s="73">
        <f t="shared" si="2"/>
        <v>0</v>
      </c>
      <c r="L95" s="73"/>
      <c r="M95" s="73">
        <v>1052583300</v>
      </c>
      <c r="N95" s="73"/>
      <c r="O95" s="73">
        <v>347002</v>
      </c>
      <c r="P95" s="73"/>
      <c r="Q95" s="73">
        <f t="shared" si="3"/>
        <v>1052236298</v>
      </c>
      <c r="R95" s="73"/>
      <c r="S95" s="81"/>
      <c r="T95" s="137"/>
      <c r="U95" s="209"/>
      <c r="V95" s="263"/>
      <c r="W95" s="263"/>
      <c r="X95" s="196"/>
    </row>
    <row r="96" spans="1:24" s="145" customFormat="1" ht="30.75" customHeight="1">
      <c r="A96" s="208" t="s">
        <v>254</v>
      </c>
      <c r="B96" s="264"/>
      <c r="C96" s="262" t="s">
        <v>352</v>
      </c>
      <c r="E96" s="110">
        <v>0.22500000000000001</v>
      </c>
      <c r="G96" s="73">
        <v>554794520.19230771</v>
      </c>
      <c r="H96" s="73"/>
      <c r="I96" s="73">
        <v>9448749</v>
      </c>
      <c r="J96" s="73"/>
      <c r="K96" s="73">
        <f t="shared" si="2"/>
        <v>545345771.19230771</v>
      </c>
      <c r="L96" s="73"/>
      <c r="M96" s="73">
        <v>721232876.25</v>
      </c>
      <c r="N96" s="73"/>
      <c r="O96" s="73">
        <v>10224031</v>
      </c>
      <c r="P96" s="73"/>
      <c r="Q96" s="73">
        <f t="shared" si="3"/>
        <v>711008845.25</v>
      </c>
      <c r="R96" s="73"/>
      <c r="S96" s="81"/>
      <c r="T96" s="137"/>
      <c r="U96" s="209"/>
      <c r="V96" s="263"/>
      <c r="W96" s="263"/>
      <c r="X96" s="196"/>
    </row>
    <row r="97" spans="1:24" s="145" customFormat="1" ht="30.75" customHeight="1">
      <c r="A97" s="208" t="s">
        <v>251</v>
      </c>
      <c r="B97" s="264"/>
      <c r="C97" s="262" t="s">
        <v>291</v>
      </c>
      <c r="E97" s="110">
        <v>0.22500000000000001</v>
      </c>
      <c r="G97" s="73">
        <v>480821919.23076922</v>
      </c>
      <c r="H97" s="73"/>
      <c r="I97" s="73">
        <v>3365106</v>
      </c>
      <c r="J97" s="73"/>
      <c r="K97" s="73">
        <f t="shared" si="2"/>
        <v>477456813.23076922</v>
      </c>
      <c r="L97" s="73"/>
      <c r="M97" s="73">
        <v>560958905.76923072</v>
      </c>
      <c r="N97" s="73"/>
      <c r="O97" s="73">
        <v>3714080</v>
      </c>
      <c r="P97" s="73"/>
      <c r="Q97" s="73">
        <f t="shared" si="3"/>
        <v>557244825.76923072</v>
      </c>
      <c r="R97" s="73"/>
      <c r="S97" s="81"/>
      <c r="T97" s="137"/>
      <c r="U97" s="209"/>
      <c r="V97" s="263"/>
      <c r="W97" s="263"/>
      <c r="X97" s="196"/>
    </row>
    <row r="98" spans="1:24" s="145" customFormat="1" ht="30.75" customHeight="1">
      <c r="A98" s="208" t="s">
        <v>183</v>
      </c>
      <c r="B98" s="264"/>
      <c r="C98" s="262" t="s">
        <v>352</v>
      </c>
      <c r="E98" s="110">
        <v>0.05</v>
      </c>
      <c r="G98" s="73">
        <v>438314038</v>
      </c>
      <c r="H98" s="73"/>
      <c r="I98" s="73">
        <v>0</v>
      </c>
      <c r="J98" s="73"/>
      <c r="K98" s="73">
        <f t="shared" si="2"/>
        <v>438314038</v>
      </c>
      <c r="L98" s="73"/>
      <c r="M98" s="73">
        <f>40126+2989409752</f>
        <v>2989449878</v>
      </c>
      <c r="N98" s="73"/>
      <c r="O98" s="73">
        <v>0</v>
      </c>
      <c r="P98" s="73"/>
      <c r="Q98" s="73">
        <f t="shared" si="3"/>
        <v>2989449878</v>
      </c>
      <c r="R98" s="73"/>
      <c r="S98" s="135"/>
      <c r="T98" s="137"/>
      <c r="U98" s="209"/>
      <c r="V98" s="196"/>
      <c r="W98" s="196"/>
      <c r="X98" s="196"/>
    </row>
    <row r="99" spans="1:24" s="145" customFormat="1" ht="30.75" customHeight="1">
      <c r="A99" s="208" t="s">
        <v>224</v>
      </c>
      <c r="B99" s="264"/>
      <c r="C99" s="262" t="s">
        <v>353</v>
      </c>
      <c r="E99" s="110">
        <v>0.05</v>
      </c>
      <c r="G99" s="73">
        <v>2388</v>
      </c>
      <c r="H99" s="73"/>
      <c r="I99" s="73">
        <v>0</v>
      </c>
      <c r="J99" s="73"/>
      <c r="K99" s="73">
        <f t="shared" si="2"/>
        <v>2388</v>
      </c>
      <c r="L99" s="73"/>
      <c r="M99" s="73">
        <v>49560</v>
      </c>
      <c r="N99" s="73"/>
      <c r="O99" s="73">
        <v>0</v>
      </c>
      <c r="P99" s="73"/>
      <c r="Q99" s="73">
        <f t="shared" si="3"/>
        <v>49560</v>
      </c>
      <c r="R99" s="73"/>
      <c r="S99" s="135"/>
      <c r="T99" s="137"/>
      <c r="U99" s="209"/>
      <c r="V99" s="196"/>
      <c r="W99" s="196"/>
      <c r="X99" s="196"/>
    </row>
    <row r="100" spans="1:24" s="145" customFormat="1" ht="30.75" customHeight="1">
      <c r="A100" s="208" t="s">
        <v>355</v>
      </c>
      <c r="B100" s="264"/>
      <c r="C100" s="262"/>
      <c r="E100" s="110"/>
      <c r="G100" s="73">
        <v>927720548.19230843</v>
      </c>
      <c r="H100" s="73"/>
      <c r="I100" s="73"/>
      <c r="J100" s="73"/>
      <c r="K100" s="73"/>
      <c r="L100" s="73"/>
      <c r="M100" s="73">
        <v>1652652055</v>
      </c>
      <c r="N100" s="73"/>
      <c r="O100" s="73"/>
      <c r="P100" s="73"/>
      <c r="Q100" s="73"/>
      <c r="R100" s="73"/>
      <c r="S100" s="135"/>
      <c r="T100" s="137"/>
      <c r="U100" s="209"/>
      <c r="V100" s="196"/>
      <c r="W100" s="196"/>
      <c r="X100" s="196"/>
    </row>
    <row r="101" spans="1:24" s="145" customFormat="1" ht="30.75" customHeight="1" thickBot="1">
      <c r="A101" s="208"/>
      <c r="B101" s="264"/>
      <c r="C101" s="262" t="s">
        <v>91</v>
      </c>
      <c r="E101" s="101"/>
      <c r="F101" s="126">
        <f t="shared" ref="F101:P101" si="4">SUM(F7:F99)</f>
        <v>0</v>
      </c>
      <c r="G101" s="126">
        <f>SUM(G7:G100)</f>
        <v>54206726826.141922</v>
      </c>
      <c r="H101" s="126">
        <f t="shared" si="4"/>
        <v>0</v>
      </c>
      <c r="I101" s="126">
        <f>SUM(I7:I100)</f>
        <v>82890715</v>
      </c>
      <c r="J101" s="126">
        <f t="shared" si="4"/>
        <v>0</v>
      </c>
      <c r="K101" s="126">
        <f>SUM(K7:K100)</f>
        <v>53196115562.949615</v>
      </c>
      <c r="L101" s="126">
        <f t="shared" si="4"/>
        <v>0</v>
      </c>
      <c r="M101" s="126">
        <f>SUM(M7:M100)</f>
        <v>451363676161.7514</v>
      </c>
      <c r="N101" s="126">
        <f t="shared" si="4"/>
        <v>0</v>
      </c>
      <c r="O101" s="126">
        <f>SUM(O7:O100)</f>
        <v>133275186</v>
      </c>
      <c r="P101" s="126">
        <f t="shared" si="4"/>
        <v>0</v>
      </c>
      <c r="Q101" s="126">
        <f>SUM(Q7:Q100)</f>
        <v>449577748920.7514</v>
      </c>
      <c r="R101" s="73"/>
      <c r="S101" s="196"/>
      <c r="T101" s="196"/>
      <c r="U101" s="196"/>
      <c r="V101" s="196"/>
      <c r="W101" s="196"/>
      <c r="X101" s="196"/>
    </row>
    <row r="102" spans="1:24" ht="30.75" customHeight="1" thickTop="1">
      <c r="G102" s="140"/>
      <c r="H102" s="145"/>
      <c r="I102" s="140"/>
      <c r="J102" s="145"/>
      <c r="L102" s="145"/>
      <c r="M102" s="170"/>
      <c r="N102" s="145"/>
      <c r="R102" s="84"/>
    </row>
    <row r="103" spans="1:24" s="114" customFormat="1" ht="30.75" customHeight="1">
      <c r="G103" s="111"/>
      <c r="I103" s="140"/>
      <c r="M103" s="111"/>
      <c r="O103" s="111"/>
    </row>
    <row r="104" spans="1:24" s="84" customFormat="1" ht="30.75" customHeight="1">
      <c r="G104" s="111"/>
      <c r="I104" s="140"/>
      <c r="K104" s="111"/>
      <c r="M104" s="111"/>
      <c r="N104" s="111"/>
      <c r="O104" s="111"/>
      <c r="P104" s="111"/>
      <c r="Q104" s="111"/>
      <c r="R104" s="114"/>
      <c r="S104" s="114"/>
      <c r="T104" s="114"/>
      <c r="U104" s="114"/>
      <c r="V104" s="114"/>
    </row>
    <row r="105" spans="1:24" s="84" customFormat="1" ht="30.75" customHeight="1">
      <c r="G105" s="73"/>
      <c r="I105" s="266"/>
      <c r="K105" s="80"/>
      <c r="M105" s="73"/>
      <c r="O105" s="73"/>
      <c r="Q105" s="80"/>
    </row>
    <row r="106" spans="1:24" s="84" customFormat="1" ht="30.75" customHeight="1">
      <c r="G106" s="112"/>
      <c r="I106" s="140"/>
      <c r="K106" s="113"/>
      <c r="Q106" s="113"/>
    </row>
    <row r="107" spans="1:24" ht="30.75" customHeight="1">
      <c r="K107" s="69"/>
      <c r="Q107" s="69"/>
      <c r="R107" s="84"/>
      <c r="S107" s="84"/>
      <c r="T107" s="84"/>
      <c r="U107" s="84"/>
      <c r="V107" s="84"/>
    </row>
    <row r="108" spans="1:24" ht="30.75" customHeight="1">
      <c r="G108" s="69"/>
      <c r="I108" s="69"/>
      <c r="K108" s="69"/>
      <c r="M108" s="69"/>
      <c r="R108" s="69"/>
    </row>
    <row r="109" spans="1:24" ht="30.75" customHeight="1">
      <c r="K109" s="69"/>
      <c r="Q109" s="69"/>
    </row>
    <row r="110" spans="1:24" ht="30.75" customHeight="1">
      <c r="K110" s="69"/>
      <c r="Q110" s="69"/>
      <c r="R110" s="69"/>
    </row>
    <row r="111" spans="1:24" ht="30.75" customHeight="1">
      <c r="R111" s="69"/>
    </row>
  </sheetData>
  <autoFilter ref="A6:Q99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3" fitToHeight="0" orientation="landscape" r:id="rId1"/>
  <rowBreaks count="2" manualBreakCount="2">
    <brk id="51" max="16" man="1"/>
    <brk id="7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31"/>
  <sheetViews>
    <sheetView rightToLeft="1" view="pageBreakPreview" zoomScaleNormal="100" zoomScaleSheetLayoutView="100" workbookViewId="0">
      <selection activeCell="G21" sqref="G21"/>
    </sheetView>
  </sheetViews>
  <sheetFormatPr defaultColWidth="9.140625" defaultRowHeight="17.25"/>
  <cols>
    <col min="1" max="1" width="41.140625" style="144" bestFit="1" customWidth="1"/>
    <col min="2" max="2" width="1.28515625" style="144" customWidth="1"/>
    <col min="3" max="3" width="18.42578125" style="144" bestFit="1" customWidth="1"/>
    <col min="4" max="4" width="0.85546875" style="144" customWidth="1"/>
    <col min="5" max="5" width="24.5703125" style="87" customWidth="1"/>
    <col min="6" max="6" width="0.5703125" style="87" customWidth="1"/>
    <col min="7" max="7" width="24.7109375" style="87" bestFit="1" customWidth="1"/>
    <col min="8" max="8" width="0.85546875" style="87" customWidth="1"/>
    <col min="9" max="9" width="22" style="88" customWidth="1"/>
    <col min="10" max="10" width="0.5703125" style="88" customWidth="1"/>
    <col min="11" max="11" width="19" style="88" customWidth="1"/>
    <col min="12" max="12" width="0.42578125" style="88" customWidth="1"/>
    <col min="13" max="13" width="26.85546875" style="88" bestFit="1" customWidth="1"/>
    <col min="14" max="14" width="0.42578125" style="88" customWidth="1"/>
    <col min="15" max="15" width="25.28515625" style="88" bestFit="1" customWidth="1"/>
    <col min="16" max="16" width="0.5703125" style="88" customWidth="1"/>
    <col min="17" max="17" width="24.28515625" style="88" bestFit="1" customWidth="1"/>
    <col min="18" max="18" width="6.42578125" style="144" customWidth="1"/>
    <col min="19" max="19" width="6" style="144" customWidth="1"/>
    <col min="20" max="20" width="11.7109375" style="144" bestFit="1" customWidth="1"/>
    <col min="21" max="21" width="9.140625" style="144"/>
    <col min="22" max="22" width="10.85546875" style="144" bestFit="1" customWidth="1"/>
    <col min="23" max="16384" width="9.140625" style="144"/>
  </cols>
  <sheetData>
    <row r="1" spans="1:23" ht="22.5">
      <c r="A1" s="349" t="s">
        <v>89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23" ht="22.5">
      <c r="A2" s="349" t="s">
        <v>56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</row>
    <row r="3" spans="1:23" ht="22.5">
      <c r="A3" s="349" t="str">
        <f>' سهام'!A3:W3</f>
        <v>برای ماه منتهی به 1402/07/30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</row>
    <row r="4" spans="1:23" ht="22.5">
      <c r="A4" s="355" t="s">
        <v>63</v>
      </c>
      <c r="B4" s="355"/>
      <c r="C4" s="355"/>
      <c r="D4" s="355"/>
      <c r="E4" s="355"/>
      <c r="F4" s="355"/>
      <c r="G4" s="355"/>
      <c r="H4" s="355"/>
      <c r="I4" s="355"/>
      <c r="J4" s="356"/>
      <c r="K4" s="356"/>
      <c r="L4" s="356"/>
      <c r="M4" s="356"/>
      <c r="N4" s="356"/>
      <c r="O4" s="356"/>
      <c r="P4" s="356"/>
      <c r="Q4" s="356"/>
    </row>
    <row r="5" spans="1:23" ht="15.75" customHeight="1" thickBot="1">
      <c r="A5" s="145"/>
      <c r="B5" s="145"/>
      <c r="C5" s="353" t="s">
        <v>318</v>
      </c>
      <c r="D5" s="353"/>
      <c r="E5" s="353"/>
      <c r="F5" s="353"/>
      <c r="G5" s="353"/>
      <c r="H5" s="353"/>
      <c r="I5" s="353"/>
      <c r="J5" s="12"/>
      <c r="K5" s="354" t="s">
        <v>319</v>
      </c>
      <c r="L5" s="354"/>
      <c r="M5" s="354"/>
      <c r="N5" s="354"/>
      <c r="O5" s="354"/>
      <c r="P5" s="354"/>
      <c r="Q5" s="354"/>
    </row>
    <row r="6" spans="1:23" ht="22.5" thickBot="1">
      <c r="A6" s="248" t="s">
        <v>38</v>
      </c>
      <c r="B6" s="248"/>
      <c r="C6" s="249" t="s">
        <v>3</v>
      </c>
      <c r="D6" s="248"/>
      <c r="E6" s="99" t="s">
        <v>45</v>
      </c>
      <c r="F6" s="81"/>
      <c r="G6" s="100" t="s">
        <v>42</v>
      </c>
      <c r="H6" s="81"/>
      <c r="I6" s="97" t="s">
        <v>46</v>
      </c>
      <c r="J6" s="12"/>
      <c r="K6" s="96" t="s">
        <v>3</v>
      </c>
      <c r="L6" s="82"/>
      <c r="M6" s="97" t="s">
        <v>21</v>
      </c>
      <c r="N6" s="82"/>
      <c r="O6" s="96" t="s">
        <v>42</v>
      </c>
      <c r="P6" s="82"/>
      <c r="Q6" s="98" t="s">
        <v>46</v>
      </c>
    </row>
    <row r="7" spans="1:23" ht="21.75">
      <c r="A7" s="250" t="s">
        <v>117</v>
      </c>
      <c r="B7" s="251"/>
      <c r="C7" s="83">
        <v>0</v>
      </c>
      <c r="D7" s="251"/>
      <c r="E7" s="83">
        <v>0</v>
      </c>
      <c r="F7" s="73"/>
      <c r="G7" s="84">
        <v>0</v>
      </c>
      <c r="H7" s="73"/>
      <c r="I7" s="73">
        <f>E7-G7</f>
        <v>0</v>
      </c>
      <c r="J7" s="85"/>
      <c r="K7" s="83">
        <v>880000</v>
      </c>
      <c r="L7" s="251"/>
      <c r="M7" s="83">
        <v>858442633405</v>
      </c>
      <c r="N7" s="73"/>
      <c r="O7" s="84">
        <v>843644199064</v>
      </c>
      <c r="P7" s="86"/>
      <c r="Q7" s="73">
        <f>M7-O7</f>
        <v>14798434341</v>
      </c>
      <c r="R7" s="252"/>
      <c r="S7" s="252"/>
      <c r="T7" s="240"/>
      <c r="U7" s="242"/>
      <c r="V7" s="240"/>
      <c r="W7" s="242"/>
    </row>
    <row r="8" spans="1:23" ht="21.75">
      <c r="A8" s="250" t="s">
        <v>118</v>
      </c>
      <c r="B8" s="251"/>
      <c r="C8" s="83">
        <v>0</v>
      </c>
      <c r="D8" s="251"/>
      <c r="E8" s="83">
        <v>0</v>
      </c>
      <c r="F8" s="73"/>
      <c r="G8" s="84">
        <v>0</v>
      </c>
      <c r="H8" s="73"/>
      <c r="I8" s="73">
        <f t="shared" ref="I8:I15" si="0">E8-G8</f>
        <v>0</v>
      </c>
      <c r="J8" s="85"/>
      <c r="K8" s="83">
        <v>60000</v>
      </c>
      <c r="L8" s="251"/>
      <c r="M8" s="83">
        <v>60000000000</v>
      </c>
      <c r="N8" s="73"/>
      <c r="O8" s="84">
        <v>59448788439</v>
      </c>
      <c r="P8" s="86"/>
      <c r="Q8" s="73">
        <f t="shared" ref="Q8:Q15" si="1">M8-O8</f>
        <v>551211561</v>
      </c>
      <c r="R8" s="252"/>
      <c r="S8" s="252"/>
      <c r="T8" s="240"/>
      <c r="U8" s="242"/>
      <c r="V8" s="240"/>
      <c r="W8" s="242"/>
    </row>
    <row r="9" spans="1:23" ht="21.75">
      <c r="A9" s="250" t="s">
        <v>150</v>
      </c>
      <c r="B9" s="251"/>
      <c r="C9" s="83">
        <v>0</v>
      </c>
      <c r="D9" s="251"/>
      <c r="E9" s="83">
        <v>0</v>
      </c>
      <c r="F9" s="73"/>
      <c r="G9" s="84">
        <v>0</v>
      </c>
      <c r="H9" s="73"/>
      <c r="I9" s="73">
        <f t="shared" si="0"/>
        <v>0</v>
      </c>
      <c r="J9" s="85"/>
      <c r="K9" s="83">
        <v>25000</v>
      </c>
      <c r="L9" s="251"/>
      <c r="M9" s="83">
        <v>22963000000</v>
      </c>
      <c r="N9" s="73"/>
      <c r="O9" s="84">
        <v>22913500000</v>
      </c>
      <c r="P9" s="86"/>
      <c r="Q9" s="73">
        <f t="shared" si="1"/>
        <v>49500000</v>
      </c>
      <c r="R9" s="252"/>
      <c r="S9" s="252"/>
      <c r="T9" s="240"/>
      <c r="U9" s="242"/>
      <c r="V9" s="240"/>
      <c r="W9" s="242"/>
    </row>
    <row r="10" spans="1:23" ht="21.75">
      <c r="A10" s="250" t="s">
        <v>149</v>
      </c>
      <c r="B10" s="251"/>
      <c r="C10" s="83">
        <v>0</v>
      </c>
      <c r="D10" s="251"/>
      <c r="E10" s="83">
        <v>0</v>
      </c>
      <c r="F10" s="73"/>
      <c r="G10" s="84">
        <v>0</v>
      </c>
      <c r="H10" s="73"/>
      <c r="I10" s="73">
        <f t="shared" si="0"/>
        <v>0</v>
      </c>
      <c r="J10" s="85"/>
      <c r="K10" s="83">
        <v>10420</v>
      </c>
      <c r="L10" s="251"/>
      <c r="M10" s="83">
        <v>9380399871</v>
      </c>
      <c r="N10" s="73"/>
      <c r="O10" s="84">
        <v>8340799742</v>
      </c>
      <c r="P10" s="86"/>
      <c r="Q10" s="73">
        <f t="shared" si="1"/>
        <v>1039600129</v>
      </c>
      <c r="R10" s="252"/>
      <c r="S10" s="252"/>
      <c r="T10" s="240"/>
      <c r="U10" s="242"/>
      <c r="V10" s="240"/>
      <c r="W10" s="242"/>
    </row>
    <row r="11" spans="1:23" ht="21.75">
      <c r="A11" s="250" t="s">
        <v>111</v>
      </c>
      <c r="B11" s="251"/>
      <c r="C11" s="83">
        <v>0</v>
      </c>
      <c r="D11" s="251"/>
      <c r="E11" s="83">
        <v>0</v>
      </c>
      <c r="F11" s="73"/>
      <c r="G11" s="84">
        <v>0</v>
      </c>
      <c r="H11" s="73"/>
      <c r="I11" s="73">
        <f t="shared" si="0"/>
        <v>0</v>
      </c>
      <c r="J11" s="85"/>
      <c r="K11" s="83">
        <v>550000</v>
      </c>
      <c r="L11" s="251"/>
      <c r="M11" s="83">
        <v>550000000000</v>
      </c>
      <c r="N11" s="73"/>
      <c r="O11" s="84">
        <v>535393384129</v>
      </c>
      <c r="P11" s="86"/>
      <c r="Q11" s="73">
        <f t="shared" si="1"/>
        <v>14606615871</v>
      </c>
      <c r="R11" s="252"/>
      <c r="S11" s="252"/>
      <c r="T11" s="240"/>
      <c r="U11" s="242"/>
      <c r="V11" s="240"/>
      <c r="W11" s="242"/>
    </row>
    <row r="12" spans="1:23" ht="21.75">
      <c r="A12" s="250" t="s">
        <v>187</v>
      </c>
      <c r="B12" s="251"/>
      <c r="C12" s="83">
        <v>0</v>
      </c>
      <c r="D12" s="83"/>
      <c r="E12" s="83">
        <v>0</v>
      </c>
      <c r="F12" s="83"/>
      <c r="G12" s="83">
        <v>0</v>
      </c>
      <c r="H12" s="83"/>
      <c r="I12" s="73">
        <f t="shared" si="0"/>
        <v>0</v>
      </c>
      <c r="J12" s="83"/>
      <c r="K12" s="83">
        <v>1015000</v>
      </c>
      <c r="L12" s="83"/>
      <c r="M12" s="83">
        <v>1004049950000</v>
      </c>
      <c r="N12" s="73"/>
      <c r="O12" s="83">
        <v>993099900000</v>
      </c>
      <c r="P12" s="86"/>
      <c r="Q12" s="73">
        <f t="shared" si="1"/>
        <v>10950050000</v>
      </c>
      <c r="R12" s="252"/>
      <c r="S12" s="252"/>
      <c r="T12" s="240"/>
      <c r="U12" s="242"/>
      <c r="V12" s="240"/>
      <c r="W12" s="242"/>
    </row>
    <row r="13" spans="1:23" ht="21.75">
      <c r="A13" s="250" t="s">
        <v>103</v>
      </c>
      <c r="B13" s="251"/>
      <c r="C13" s="83"/>
      <c r="D13" s="83"/>
      <c r="E13" s="83">
        <v>0</v>
      </c>
      <c r="F13" s="83"/>
      <c r="G13" s="83"/>
      <c r="H13" s="83"/>
      <c r="I13" s="73">
        <f t="shared" si="0"/>
        <v>0</v>
      </c>
      <c r="J13" s="83"/>
      <c r="K13" s="83"/>
      <c r="L13" s="83"/>
      <c r="M13" s="83"/>
      <c r="N13" s="73"/>
      <c r="O13" s="83">
        <v>0</v>
      </c>
      <c r="P13" s="86"/>
      <c r="Q13" s="73">
        <f t="shared" si="1"/>
        <v>0</v>
      </c>
      <c r="R13" s="252"/>
      <c r="S13" s="252"/>
      <c r="T13" s="240"/>
      <c r="U13" s="242"/>
      <c r="V13" s="240"/>
      <c r="W13" s="242"/>
    </row>
    <row r="14" spans="1:23" ht="21.75">
      <c r="A14" s="250" t="s">
        <v>354</v>
      </c>
      <c r="B14" s="251"/>
      <c r="C14" s="83"/>
      <c r="D14" s="83"/>
      <c r="E14" s="83">
        <v>0</v>
      </c>
      <c r="F14" s="83"/>
      <c r="G14" s="83"/>
      <c r="H14" s="83"/>
      <c r="I14" s="73">
        <f t="shared" si="0"/>
        <v>0</v>
      </c>
      <c r="J14" s="83"/>
      <c r="K14" s="83"/>
      <c r="L14" s="83"/>
      <c r="M14" s="83"/>
      <c r="N14" s="73"/>
      <c r="O14" s="83">
        <v>0</v>
      </c>
      <c r="P14" s="86"/>
      <c r="Q14" s="73">
        <f t="shared" si="1"/>
        <v>0</v>
      </c>
      <c r="R14" s="252"/>
      <c r="S14" s="252"/>
      <c r="T14" s="240"/>
      <c r="U14" s="242"/>
      <c r="V14" s="240"/>
      <c r="W14" s="242"/>
    </row>
    <row r="15" spans="1:23" ht="21.75">
      <c r="A15" s="250" t="s">
        <v>235</v>
      </c>
      <c r="C15" s="83">
        <v>500000</v>
      </c>
      <c r="D15" s="83"/>
      <c r="E15" s="83">
        <v>500000000000</v>
      </c>
      <c r="F15" s="83"/>
      <c r="G15" s="83">
        <f>500000000000-110625000</f>
        <v>499889375000</v>
      </c>
      <c r="H15" s="83"/>
      <c r="I15" s="73">
        <f t="shared" si="0"/>
        <v>110625000</v>
      </c>
      <c r="J15" s="83"/>
      <c r="K15" s="83">
        <v>500000</v>
      </c>
      <c r="L15" s="83"/>
      <c r="M15" s="83">
        <v>500000000000</v>
      </c>
      <c r="N15" s="144"/>
      <c r="O15" s="83">
        <v>500000000000</v>
      </c>
      <c r="P15" s="144"/>
      <c r="Q15" s="73">
        <f t="shared" si="1"/>
        <v>0</v>
      </c>
      <c r="R15" s="252"/>
      <c r="T15" s="243"/>
      <c r="V15" s="243"/>
    </row>
    <row r="16" spans="1:23" ht="23.25" thickBot="1">
      <c r="C16" s="242"/>
      <c r="E16" s="127">
        <f>SUM(E7:E15)</f>
        <v>500000000000</v>
      </c>
      <c r="F16" s="144"/>
      <c r="G16" s="127">
        <f>SUM(G7:G15)</f>
        <v>499889375000</v>
      </c>
      <c r="H16" s="144"/>
      <c r="I16" s="127">
        <f>SUM(I7:I15)</f>
        <v>110625000</v>
      </c>
      <c r="J16" s="144"/>
      <c r="K16" s="242"/>
      <c r="L16" s="144"/>
      <c r="M16" s="127">
        <f>SUM(M7:M15)</f>
        <v>3004835983276</v>
      </c>
      <c r="N16" s="144"/>
      <c r="O16" s="138">
        <f>SUM(O7:O15)</f>
        <v>2962840571374</v>
      </c>
      <c r="P16" s="144"/>
      <c r="Q16" s="127">
        <f>SUM(Q7:Q15)</f>
        <v>41995411902</v>
      </c>
      <c r="V16" s="243"/>
    </row>
    <row r="17" spans="1:22" ht="10.5" customHeight="1" thickTop="1">
      <c r="A17" s="145"/>
      <c r="B17" s="145"/>
      <c r="C17" s="145"/>
      <c r="D17" s="145"/>
      <c r="E17" s="74"/>
      <c r="F17" s="74"/>
      <c r="G17" s="74"/>
      <c r="H17" s="74"/>
      <c r="I17" s="12"/>
      <c r="J17" s="12"/>
      <c r="K17" s="12"/>
      <c r="L17" s="12"/>
      <c r="M17" s="12"/>
      <c r="N17" s="12"/>
      <c r="O17" s="12"/>
      <c r="P17" s="12"/>
      <c r="Q17" s="12"/>
    </row>
    <row r="18" spans="1:22" ht="21.75">
      <c r="A18" s="350" t="s">
        <v>44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2"/>
      <c r="V18" s="242"/>
    </row>
    <row r="19" spans="1:22" ht="6" customHeight="1">
      <c r="A19" s="253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</row>
    <row r="20" spans="1:22" ht="18" customHeight="1">
      <c r="A20" s="254"/>
      <c r="B20" s="254"/>
      <c r="C20" s="254"/>
      <c r="D20" s="254"/>
      <c r="E20" s="254"/>
      <c r="F20" s="254"/>
      <c r="G20" s="254"/>
      <c r="H20" s="254"/>
      <c r="I20" s="254"/>
      <c r="J20" s="254"/>
      <c r="K20" s="255"/>
      <c r="L20" s="254"/>
      <c r="M20" s="254"/>
      <c r="N20" s="254"/>
      <c r="O20" s="254"/>
      <c r="P20" s="254"/>
      <c r="Q20" s="254"/>
    </row>
    <row r="21" spans="1:22" ht="24">
      <c r="I21" s="115"/>
      <c r="K21" s="170"/>
      <c r="O21" s="89"/>
      <c r="P21" s="89"/>
      <c r="Q21" s="115"/>
    </row>
    <row r="22" spans="1:22" s="89" customFormat="1" ht="24">
      <c r="I22" s="115"/>
      <c r="K22" s="170"/>
      <c r="Q22" s="115"/>
    </row>
    <row r="23" spans="1:22" s="90" customFormat="1" ht="24.75">
      <c r="I23" s="116"/>
      <c r="Q23" s="116"/>
    </row>
    <row r="24" spans="1:22" s="90" customFormat="1" ht="24.75"/>
    <row r="25" spans="1:22" s="89" customFormat="1" ht="24"/>
    <row r="26" spans="1:22" s="89" customFormat="1" ht="24"/>
    <row r="27" spans="1:22" s="89" customFormat="1" ht="24"/>
    <row r="28" spans="1:22" s="89" customFormat="1" ht="24"/>
    <row r="29" spans="1:22" s="89" customFormat="1" ht="24"/>
    <row r="30" spans="1:22" s="89" customFormat="1" ht="24"/>
    <row r="31" spans="1:22" s="89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8:Q18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9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2019-05-29T09:35:10Z</cp:lastPrinted>
  <dcterms:created xsi:type="dcterms:W3CDTF">2017-11-22T14:26:20Z</dcterms:created>
  <dcterms:modified xsi:type="dcterms:W3CDTF">2023-11-01T13:49:17Z</dcterms:modified>
</cp:coreProperties>
</file>