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Y:\fund\7 صندوق ندای ثابت کیان\گزارش ماهانه\1402\08\"/>
    </mc:Choice>
  </mc:AlternateContent>
  <xr:revisionPtr revIDLastSave="0" documentId="13_ncr:1_{7CBFFD72-2CCB-478B-A917-0E08B6AD1B6F}" xr6:coauthVersionLast="47" xr6:coauthVersionMax="47" xr10:uidLastSave="{00000000-0000-0000-0000-000000000000}"/>
  <bookViews>
    <workbookView xWindow="-120" yWindow="-120" windowWidth="24240" windowHeight="13140" tabRatio="903" firstSheet="7" activeTab="13" xr2:uid="{00000000-000D-0000-FFFF-FFFF00000000}"/>
  </bookViews>
  <sheets>
    <sheet name="روکش" sheetId="16" r:id="rId1"/>
    <sheet name=" سهام" sheetId="1" r:id="rId2"/>
    <sheet name="اوراق" sheetId="17" r:id="rId3"/>
    <sheet name="تعدیل اوراق" sheetId="19" r:id="rId4"/>
    <sheet name="سپرده" sheetId="2" r:id="rId5"/>
    <sheet name="درآمدها" sheetId="11" r:id="rId6"/>
    <sheet name="درآمد سود سهام" sheetId="18" r:id="rId7"/>
    <sheet name="سود اوراق بهادار و سپرده بانکی" sheetId="13" r:id="rId8"/>
    <sheet name="درآمد ناشی ازفروش" sheetId="15" r:id="rId9"/>
    <sheet name="درآمد ناشی از تغییر قیمت اوراق " sheetId="14" r:id="rId10"/>
    <sheet name="درآمد سرمایه گذاری در سهام " sheetId="5" r:id="rId11"/>
    <sheet name="درآمد سرمایه گذاری در اوراق بها" sheetId="6" r:id="rId12"/>
    <sheet name="درآمد سپرده بانکی" sheetId="7" r:id="rId13"/>
    <sheet name="سایر درآمدها" sheetId="8" r:id="rId14"/>
  </sheets>
  <definedNames>
    <definedName name="_xlnm._FilterDatabase" localSheetId="1" hidden="1">' سهام'!$A$9:$W$9</definedName>
    <definedName name="_xlnm._FilterDatabase" localSheetId="12" hidden="1">'درآمد سپرده بانکی'!$A$7:$L$7</definedName>
    <definedName name="_xlnm._FilterDatabase" localSheetId="11" hidden="1">'درآمد سرمایه گذاری در اوراق بها'!$A$9:$Q$9</definedName>
    <definedName name="_xlnm._FilterDatabase" localSheetId="10" hidden="1">'درآمد سرمایه گذاری در سهام '!$A$10:$U$10</definedName>
    <definedName name="_xlnm._FilterDatabase" localSheetId="6" hidden="1">'درآمد سود سهام'!$A$7:$S$7</definedName>
    <definedName name="_xlnm._FilterDatabase" localSheetId="9" hidden="1">'درآمد ناشی از تغییر قیمت اوراق '!$A$6:$Q$6</definedName>
    <definedName name="_xlnm._FilterDatabase" localSheetId="8" hidden="1">'درآمد ناشی ازفروش'!$A$6:$Q$6</definedName>
    <definedName name="_xlnm._FilterDatabase" localSheetId="4" hidden="1">سپرده!$A$8:$S$103</definedName>
    <definedName name="_xlnm._FilterDatabase" localSheetId="7" hidden="1">'سود اوراق بهادار و سپرده بانکی'!$A$6:$Q$107</definedName>
    <definedName name="_xlnm.Print_Area" localSheetId="1">' سهام'!$A$1:$W$12</definedName>
    <definedName name="_xlnm.Print_Area" localSheetId="2">اوراق!$A$1:$AG$15</definedName>
    <definedName name="_xlnm.Print_Area" localSheetId="3">'تعدیل اوراق'!$A$1:$M$12</definedName>
    <definedName name="_xlnm.Print_Area" localSheetId="12">'درآمد سپرده بانکی'!$A$1:$L$99</definedName>
    <definedName name="_xlnm.Print_Area" localSheetId="11">'درآمد سرمایه گذاری در اوراق بها'!$A$1:$Q$22</definedName>
    <definedName name="_xlnm.Print_Area" localSheetId="10">'درآمد سرمایه گذاری در سهام '!$A$1:$U$13</definedName>
    <definedName name="_xlnm.Print_Area" localSheetId="6">'درآمد سود سهام'!$A$1:$S$11</definedName>
    <definedName name="_xlnm.Print_Area" localSheetId="9">'درآمد ناشی از تغییر قیمت اوراق '!$A$1:$Q$14</definedName>
    <definedName name="_xlnm.Print_Area" localSheetId="8">'درآمد ناشی ازفروش'!$A$1:$Q$16</definedName>
    <definedName name="_xlnm.Print_Area" localSheetId="5">درآمدها!$A$1:$I$11</definedName>
    <definedName name="_xlnm.Print_Area" localSheetId="0">روکش!$A$1:$I$36</definedName>
    <definedName name="_xlnm.Print_Area" localSheetId="13">'سایر درآمدها'!$A$1:$E$11</definedName>
    <definedName name="_xlnm.Print_Area" localSheetId="4">سپرده!$A$1:$S$103</definedName>
    <definedName name="_xlnm.Print_Area" localSheetId="7">'سود اوراق بهادار و سپرده بانکی'!$A$1:$Q$108</definedName>
    <definedName name="_xlnm.Print_Titles" localSheetId="1">' سهام'!$7:$9</definedName>
    <definedName name="_xlnm.Print_Titles" localSheetId="10">'درآمد سرمایه گذاری در سهام '!$7:$10</definedName>
    <definedName name="_xlnm.Print_Titles" localSheetId="9">'درآمد ناشی از تغییر قیمت اوراق '!$5:$6</definedName>
    <definedName name="_xlnm.Print_Titles" localSheetId="8">'درآمد ناشی ازفروش'!$5:$6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2" i="13" l="1"/>
  <c r="M28" i="13"/>
  <c r="M90" i="13"/>
  <c r="M103" i="13"/>
  <c r="G90" i="13" l="1"/>
  <c r="G28" i="13"/>
  <c r="G103" i="13"/>
  <c r="G62" i="13"/>
  <c r="O108" i="13" l="1"/>
  <c r="O14" i="15"/>
  <c r="M13" i="15"/>
  <c r="M14" i="15" s="1"/>
  <c r="M103" i="2"/>
  <c r="O103" i="2"/>
  <c r="Q10" i="15"/>
  <c r="K14" i="15"/>
  <c r="I108" i="13"/>
  <c r="Q8" i="15"/>
  <c r="Q9" i="15"/>
  <c r="Q11" i="15"/>
  <c r="Q12" i="15"/>
  <c r="Q7" i="15"/>
  <c r="K98" i="13"/>
  <c r="Q13" i="15" l="1"/>
  <c r="Q14" i="15" s="1"/>
  <c r="Q95" i="13"/>
  <c r="K12" i="19"/>
  <c r="K11" i="19"/>
  <c r="K10" i="19"/>
  <c r="K9" i="19"/>
  <c r="I10" i="19"/>
  <c r="I11" i="19"/>
  <c r="I12" i="19"/>
  <c r="I9" i="19"/>
  <c r="C12" i="19"/>
  <c r="C11" i="19"/>
  <c r="C10" i="19"/>
  <c r="C9" i="19"/>
  <c r="E10" i="8"/>
  <c r="C10" i="8"/>
  <c r="M21" i="6"/>
  <c r="Q8" i="14"/>
  <c r="Q9" i="14"/>
  <c r="Q10" i="14"/>
  <c r="Q11" i="14"/>
  <c r="Q7" i="14"/>
  <c r="I8" i="14"/>
  <c r="I9" i="14"/>
  <c r="I10" i="14"/>
  <c r="I11" i="14"/>
  <c r="I7" i="14"/>
  <c r="O12" i="14"/>
  <c r="M12" i="14"/>
  <c r="K12" i="14"/>
  <c r="G12" i="14"/>
  <c r="E12" i="14"/>
  <c r="C12" i="14"/>
  <c r="G14" i="15"/>
  <c r="E14" i="15"/>
  <c r="I8" i="15"/>
  <c r="I9" i="15"/>
  <c r="I10" i="15"/>
  <c r="I11" i="15"/>
  <c r="I12" i="15"/>
  <c r="I13" i="15"/>
  <c r="I7" i="15"/>
  <c r="M108" i="13"/>
  <c r="G108" i="13"/>
  <c r="Q8" i="13"/>
  <c r="K15" i="6" s="1"/>
  <c r="Q15" i="6" s="1"/>
  <c r="Q9" i="13"/>
  <c r="K17" i="6" s="1"/>
  <c r="Q10" i="13"/>
  <c r="K19" i="6" s="1"/>
  <c r="Q11" i="13"/>
  <c r="K10" i="6" s="1"/>
  <c r="Q12" i="13"/>
  <c r="K14" i="6" s="1"/>
  <c r="Q13" i="13"/>
  <c r="K13" i="6" s="1"/>
  <c r="Q14" i="13"/>
  <c r="K18" i="6" s="1"/>
  <c r="Q15" i="13"/>
  <c r="K16" i="6" s="1"/>
  <c r="Q16" i="6" s="1"/>
  <c r="Q16" i="13"/>
  <c r="K12" i="6" s="1"/>
  <c r="Q17" i="13"/>
  <c r="I97" i="7" s="1"/>
  <c r="Q18" i="13"/>
  <c r="I88" i="7" s="1"/>
  <c r="Q19" i="13"/>
  <c r="Q20" i="13"/>
  <c r="I84" i="7" s="1"/>
  <c r="Q21" i="13"/>
  <c r="I80" i="7" s="1"/>
  <c r="Q22" i="13"/>
  <c r="I16" i="7" s="1"/>
  <c r="Q23" i="13"/>
  <c r="I69" i="7" s="1"/>
  <c r="Q24" i="13"/>
  <c r="I58" i="7" s="1"/>
  <c r="Q25" i="13"/>
  <c r="I49" i="7" s="1"/>
  <c r="Q26" i="13"/>
  <c r="I47" i="7" s="1"/>
  <c r="Q27" i="13"/>
  <c r="I40" i="7" s="1"/>
  <c r="Q28" i="13"/>
  <c r="Q29" i="13"/>
  <c r="I77" i="7" s="1"/>
  <c r="Q30" i="13"/>
  <c r="I73" i="7" s="1"/>
  <c r="Q31" i="13"/>
  <c r="I70" i="7" s="1"/>
  <c r="Q32" i="13"/>
  <c r="I64" i="7" s="1"/>
  <c r="Q33" i="13"/>
  <c r="I50" i="7" s="1"/>
  <c r="Q34" i="13"/>
  <c r="I48" i="7" s="1"/>
  <c r="Q35" i="13"/>
  <c r="I46" i="7" s="1"/>
  <c r="Q36" i="13"/>
  <c r="I38" i="7" s="1"/>
  <c r="Q37" i="13"/>
  <c r="I15" i="7" s="1"/>
  <c r="Q38" i="13"/>
  <c r="I92" i="7" s="1"/>
  <c r="Q39" i="13"/>
  <c r="Q40" i="13"/>
  <c r="I85" i="7" s="1"/>
  <c r="Q41" i="13"/>
  <c r="I78" i="7" s="1"/>
  <c r="Q42" i="13"/>
  <c r="I20" i="7" s="1"/>
  <c r="Q43" i="13"/>
  <c r="I11" i="7" s="1"/>
  <c r="Q44" i="13"/>
  <c r="I74" i="7" s="1"/>
  <c r="Q45" i="13"/>
  <c r="I60" i="7" s="1"/>
  <c r="Q46" i="13"/>
  <c r="I39" i="7" s="1"/>
  <c r="Q47" i="13"/>
  <c r="I34" i="7" s="1"/>
  <c r="Q48" i="13"/>
  <c r="I26" i="7" s="1"/>
  <c r="Q49" i="13"/>
  <c r="Q50" i="13"/>
  <c r="I17" i="7" s="1"/>
  <c r="Q51" i="13"/>
  <c r="Q52" i="13"/>
  <c r="I91" i="7" s="1"/>
  <c r="Q53" i="13"/>
  <c r="I89" i="7" s="1"/>
  <c r="Q54" i="13"/>
  <c r="I82" i="7" s="1"/>
  <c r="Q55" i="13"/>
  <c r="I75" i="7" s="1"/>
  <c r="Q56" i="13"/>
  <c r="I12" i="7" s="1"/>
  <c r="Q57" i="13"/>
  <c r="I67" i="7" s="1"/>
  <c r="Q58" i="13"/>
  <c r="I56" i="7" s="1"/>
  <c r="Q59" i="13"/>
  <c r="I32" i="7" s="1"/>
  <c r="Q60" i="13"/>
  <c r="I25" i="7" s="1"/>
  <c r="Q61" i="13"/>
  <c r="I13" i="7" s="1"/>
  <c r="Q62" i="13"/>
  <c r="I9" i="7" s="1"/>
  <c r="Q63" i="13"/>
  <c r="I94" i="7" s="1"/>
  <c r="Q64" i="13"/>
  <c r="I81" i="7" s="1"/>
  <c r="Q65" i="13"/>
  <c r="I18" i="7" s="1"/>
  <c r="Q66" i="13"/>
  <c r="I66" i="7" s="1"/>
  <c r="Q67" i="13"/>
  <c r="I63" i="7" s="1"/>
  <c r="Q68" i="13"/>
  <c r="I61" i="7" s="1"/>
  <c r="Q69" i="13"/>
  <c r="I36" i="7" s="1"/>
  <c r="Q70" i="13"/>
  <c r="I37" i="7" s="1"/>
  <c r="Q71" i="13"/>
  <c r="I35" i="7" s="1"/>
  <c r="Q72" i="13"/>
  <c r="Q73" i="13"/>
  <c r="Q74" i="13"/>
  <c r="I76" i="7" s="1"/>
  <c r="Q75" i="13"/>
  <c r="I72" i="7" s="1"/>
  <c r="Q76" i="13"/>
  <c r="I65" i="7" s="1"/>
  <c r="Q77" i="13"/>
  <c r="I53" i="7" s="1"/>
  <c r="Q78" i="13"/>
  <c r="I42" i="7" s="1"/>
  <c r="Q79" i="13"/>
  <c r="I33" i="7" s="1"/>
  <c r="Q80" i="13"/>
  <c r="I29" i="7" s="1"/>
  <c r="Q81" i="13"/>
  <c r="I27" i="7" s="1"/>
  <c r="Q82" i="13"/>
  <c r="I22" i="7" s="1"/>
  <c r="Q83" i="13"/>
  <c r="I8" i="7" s="1"/>
  <c r="Q84" i="13"/>
  <c r="I95" i="7" s="1"/>
  <c r="Q85" i="13"/>
  <c r="Q86" i="13"/>
  <c r="I19" i="7" s="1"/>
  <c r="Q87" i="13"/>
  <c r="I71" i="7" s="1"/>
  <c r="Q88" i="13"/>
  <c r="I68" i="7" s="1"/>
  <c r="Q89" i="13"/>
  <c r="I59" i="7" s="1"/>
  <c r="Q90" i="13"/>
  <c r="I57" i="7" s="1"/>
  <c r="Q91" i="13"/>
  <c r="I45" i="7" s="1"/>
  <c r="Q92" i="13"/>
  <c r="I44" i="7" s="1"/>
  <c r="Q93" i="13"/>
  <c r="I23" i="7" s="1"/>
  <c r="Q94" i="13"/>
  <c r="I93" i="7" s="1"/>
  <c r="Q96" i="13"/>
  <c r="I14" i="7" s="1"/>
  <c r="Q97" i="13"/>
  <c r="I62" i="7" s="1"/>
  <c r="Q98" i="13"/>
  <c r="Q99" i="13"/>
  <c r="I54" i="7" s="1"/>
  <c r="Q100" i="13"/>
  <c r="I52" i="7" s="1"/>
  <c r="Q101" i="13"/>
  <c r="I51" i="7" s="1"/>
  <c r="Q102" i="13"/>
  <c r="I43" i="7" s="1"/>
  <c r="Q103" i="13"/>
  <c r="I41" i="7" s="1"/>
  <c r="Q104" i="13"/>
  <c r="I31" i="7" s="1"/>
  <c r="Q105" i="13"/>
  <c r="I28" i="7" s="1"/>
  <c r="Q107" i="13"/>
  <c r="I21" i="7" s="1"/>
  <c r="Q7" i="13"/>
  <c r="K20" i="6" s="1"/>
  <c r="K8" i="13"/>
  <c r="C15" i="6" s="1"/>
  <c r="I15" i="6" s="1"/>
  <c r="K9" i="13"/>
  <c r="C17" i="6" s="1"/>
  <c r="K10" i="13"/>
  <c r="C19" i="6" s="1"/>
  <c r="K11" i="13"/>
  <c r="C10" i="6" s="1"/>
  <c r="K12" i="13"/>
  <c r="C14" i="6" s="1"/>
  <c r="K13" i="13"/>
  <c r="C13" i="6" s="1"/>
  <c r="K14" i="13"/>
  <c r="C18" i="6" s="1"/>
  <c r="K15" i="13"/>
  <c r="C16" i="6" s="1"/>
  <c r="I16" i="6" s="1"/>
  <c r="K16" i="13"/>
  <c r="C12" i="6" s="1"/>
  <c r="K17" i="13"/>
  <c r="E97" i="7" s="1"/>
  <c r="K18" i="13"/>
  <c r="K19" i="13"/>
  <c r="E86" i="7" s="1"/>
  <c r="K20" i="13"/>
  <c r="E84" i="7" s="1"/>
  <c r="K21" i="13"/>
  <c r="E80" i="7" s="1"/>
  <c r="K22" i="13"/>
  <c r="E16" i="7" s="1"/>
  <c r="K23" i="13"/>
  <c r="E69" i="7" s="1"/>
  <c r="K24" i="13"/>
  <c r="E58" i="7" s="1"/>
  <c r="K25" i="13"/>
  <c r="E49" i="7" s="1"/>
  <c r="K26" i="13"/>
  <c r="E47" i="7" s="1"/>
  <c r="K27" i="13"/>
  <c r="E40" i="7" s="1"/>
  <c r="K28" i="13"/>
  <c r="E10" i="7" s="1"/>
  <c r="K29" i="13"/>
  <c r="E77" i="7" s="1"/>
  <c r="K30" i="13"/>
  <c r="K31" i="13"/>
  <c r="E70" i="7" s="1"/>
  <c r="K32" i="13"/>
  <c r="E64" i="7" s="1"/>
  <c r="K33" i="13"/>
  <c r="E50" i="7" s="1"/>
  <c r="K34" i="13"/>
  <c r="E48" i="7" s="1"/>
  <c r="K35" i="13"/>
  <c r="E46" i="7" s="1"/>
  <c r="K36" i="13"/>
  <c r="E38" i="7" s="1"/>
  <c r="K37" i="13"/>
  <c r="E15" i="7" s="1"/>
  <c r="K38" i="13"/>
  <c r="E92" i="7" s="1"/>
  <c r="K39" i="13"/>
  <c r="E90" i="7" s="1"/>
  <c r="K40" i="13"/>
  <c r="E85" i="7" s="1"/>
  <c r="K41" i="13"/>
  <c r="E78" i="7" s="1"/>
  <c r="K42" i="13"/>
  <c r="E20" i="7" s="1"/>
  <c r="K43" i="13"/>
  <c r="E11" i="7" s="1"/>
  <c r="K44" i="13"/>
  <c r="E74" i="7" s="1"/>
  <c r="K45" i="13"/>
  <c r="E60" i="7" s="1"/>
  <c r="K46" i="13"/>
  <c r="E39" i="7" s="1"/>
  <c r="K47" i="13"/>
  <c r="E34" i="7" s="1"/>
  <c r="K48" i="13"/>
  <c r="K49" i="13"/>
  <c r="E24" i="7" s="1"/>
  <c r="K50" i="13"/>
  <c r="E17" i="7" s="1"/>
  <c r="K51" i="13"/>
  <c r="E96" i="7" s="1"/>
  <c r="K52" i="13"/>
  <c r="E91" i="7" s="1"/>
  <c r="K53" i="13"/>
  <c r="E89" i="7" s="1"/>
  <c r="K54" i="13"/>
  <c r="E82" i="7" s="1"/>
  <c r="K55" i="13"/>
  <c r="E75" i="7" s="1"/>
  <c r="K56" i="13"/>
  <c r="E12" i="7" s="1"/>
  <c r="K57" i="13"/>
  <c r="E67" i="7" s="1"/>
  <c r="K58" i="13"/>
  <c r="K59" i="13"/>
  <c r="E32" i="7" s="1"/>
  <c r="K60" i="13"/>
  <c r="E25" i="7" s="1"/>
  <c r="K61" i="13"/>
  <c r="E13" i="7" s="1"/>
  <c r="K62" i="13"/>
  <c r="E9" i="7" s="1"/>
  <c r="K63" i="13"/>
  <c r="E94" i="7" s="1"/>
  <c r="K64" i="13"/>
  <c r="K65" i="13"/>
  <c r="E18" i="7" s="1"/>
  <c r="K66" i="13"/>
  <c r="E66" i="7" s="1"/>
  <c r="K67" i="13"/>
  <c r="K68" i="13"/>
  <c r="E61" i="7" s="1"/>
  <c r="K69" i="13"/>
  <c r="E36" i="7" s="1"/>
  <c r="K70" i="13"/>
  <c r="K71" i="13"/>
  <c r="E35" i="7" s="1"/>
  <c r="K72" i="13"/>
  <c r="E30" i="7" s="1"/>
  <c r="K73" i="13"/>
  <c r="E87" i="7" s="1"/>
  <c r="K74" i="13"/>
  <c r="E76" i="7" s="1"/>
  <c r="K75" i="13"/>
  <c r="E72" i="7" s="1"/>
  <c r="K76" i="13"/>
  <c r="E65" i="7" s="1"/>
  <c r="K77" i="13"/>
  <c r="E53" i="7" s="1"/>
  <c r="K78" i="13"/>
  <c r="E42" i="7" s="1"/>
  <c r="K79" i="13"/>
  <c r="E33" i="7" s="1"/>
  <c r="K80" i="13"/>
  <c r="E29" i="7" s="1"/>
  <c r="K81" i="13"/>
  <c r="E27" i="7" s="1"/>
  <c r="K82" i="13"/>
  <c r="E22" i="7" s="1"/>
  <c r="K83" i="13"/>
  <c r="E8" i="7" s="1"/>
  <c r="K84" i="13"/>
  <c r="E95" i="7" s="1"/>
  <c r="K85" i="13"/>
  <c r="E79" i="7" s="1"/>
  <c r="K86" i="13"/>
  <c r="E19" i="7" s="1"/>
  <c r="K87" i="13"/>
  <c r="E71" i="7" s="1"/>
  <c r="K88" i="13"/>
  <c r="E68" i="7" s="1"/>
  <c r="K89" i="13"/>
  <c r="E59" i="7" s="1"/>
  <c r="K90" i="13"/>
  <c r="E57" i="7" s="1"/>
  <c r="K91" i="13"/>
  <c r="E45" i="7" s="1"/>
  <c r="K92" i="13"/>
  <c r="E44" i="7" s="1"/>
  <c r="K93" i="13"/>
  <c r="E23" i="7" s="1"/>
  <c r="K94" i="13"/>
  <c r="E93" i="7" s="1"/>
  <c r="K95" i="13"/>
  <c r="E83" i="7" s="1"/>
  <c r="K96" i="13"/>
  <c r="E14" i="7" s="1"/>
  <c r="K97" i="13"/>
  <c r="E62" i="7" s="1"/>
  <c r="K99" i="13"/>
  <c r="E54" i="7" s="1"/>
  <c r="K100" i="13"/>
  <c r="E52" i="7" s="1"/>
  <c r="K101" i="13"/>
  <c r="E51" i="7" s="1"/>
  <c r="K102" i="13"/>
  <c r="E43" i="7" s="1"/>
  <c r="K103" i="13"/>
  <c r="E41" i="7" s="1"/>
  <c r="K104" i="13"/>
  <c r="E31" i="7" s="1"/>
  <c r="K105" i="13"/>
  <c r="E28" i="7" s="1"/>
  <c r="K107" i="13"/>
  <c r="E21" i="7" s="1"/>
  <c r="K7" i="13"/>
  <c r="C20" i="6" s="1"/>
  <c r="E10" i="11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9" i="2"/>
  <c r="Q103" i="2"/>
  <c r="K103" i="2"/>
  <c r="AG9" i="17"/>
  <c r="AG12" i="17"/>
  <c r="AG10" i="17"/>
  <c r="AG11" i="17"/>
  <c r="AG13" i="17"/>
  <c r="AE14" i="17"/>
  <c r="AC14" i="17"/>
  <c r="W14" i="17"/>
  <c r="T14" i="17"/>
  <c r="S14" i="17"/>
  <c r="Q14" i="17"/>
  <c r="O14" i="17"/>
  <c r="I10" i="7"/>
  <c r="I24" i="7"/>
  <c r="I30" i="7"/>
  <c r="I55" i="7"/>
  <c r="I79" i="7"/>
  <c r="I83" i="7"/>
  <c r="I86" i="7"/>
  <c r="I87" i="7"/>
  <c r="I90" i="7"/>
  <c r="I96" i="7"/>
  <c r="E26" i="7"/>
  <c r="E37" i="7"/>
  <c r="E55" i="7"/>
  <c r="E56" i="7"/>
  <c r="E63" i="7"/>
  <c r="E73" i="7"/>
  <c r="E81" i="7"/>
  <c r="E88" i="7"/>
  <c r="I12" i="14" l="1"/>
  <c r="Q12" i="14"/>
  <c r="M23" i="6" s="1"/>
  <c r="I14" i="15"/>
  <c r="S103" i="2"/>
  <c r="C21" i="6"/>
  <c r="K21" i="6"/>
  <c r="K108" i="13"/>
  <c r="E98" i="7"/>
  <c r="G9" i="7" s="1"/>
  <c r="Q108" i="13"/>
  <c r="I98" i="7"/>
  <c r="K10" i="7" s="1"/>
  <c r="AG14" i="17"/>
  <c r="G30" i="7" l="1"/>
  <c r="G16" i="7"/>
  <c r="G37" i="7"/>
  <c r="G59" i="7"/>
  <c r="G33" i="7"/>
  <c r="G35" i="7"/>
  <c r="G87" i="7"/>
  <c r="G73" i="7"/>
  <c r="G57" i="7"/>
  <c r="G20" i="7"/>
  <c r="G52" i="7"/>
  <c r="G90" i="7"/>
  <c r="G88" i="7"/>
  <c r="G65" i="7"/>
  <c r="G22" i="7"/>
  <c r="G58" i="7"/>
  <c r="G94" i="7"/>
  <c r="G41" i="7"/>
  <c r="G43" i="7"/>
  <c r="G79" i="7"/>
  <c r="G45" i="7"/>
  <c r="G12" i="7"/>
  <c r="G74" i="7"/>
  <c r="G66" i="7"/>
  <c r="G42" i="7"/>
  <c r="G96" i="7"/>
  <c r="G68" i="7"/>
  <c r="G8" i="7"/>
  <c r="G32" i="7"/>
  <c r="G28" i="7"/>
  <c r="G64" i="7"/>
  <c r="G11" i="7"/>
  <c r="G13" i="7"/>
  <c r="G49" i="7"/>
  <c r="G85" i="7"/>
  <c r="G54" i="7"/>
  <c r="G24" i="7"/>
  <c r="G14" i="7"/>
  <c r="G75" i="7"/>
  <c r="G51" i="7"/>
  <c r="G15" i="7"/>
  <c r="G77" i="7"/>
  <c r="G53" i="7"/>
  <c r="G44" i="7"/>
  <c r="G10" i="7"/>
  <c r="G34" i="7"/>
  <c r="G70" i="7"/>
  <c r="G17" i="7"/>
  <c r="G19" i="7"/>
  <c r="G55" i="7"/>
  <c r="G91" i="7"/>
  <c r="G63" i="7"/>
  <c r="G36" i="7"/>
  <c r="G26" i="7"/>
  <c r="G84" i="7"/>
  <c r="G60" i="7"/>
  <c r="G27" i="7"/>
  <c r="G86" i="7"/>
  <c r="G71" i="7"/>
  <c r="G62" i="7"/>
  <c r="G40" i="7"/>
  <c r="G76" i="7"/>
  <c r="G23" i="7"/>
  <c r="G25" i="7"/>
  <c r="G61" i="7"/>
  <c r="G97" i="7"/>
  <c r="G72" i="7"/>
  <c r="G47" i="7"/>
  <c r="G38" i="7"/>
  <c r="G93" i="7"/>
  <c r="G69" i="7"/>
  <c r="G39" i="7"/>
  <c r="G95" i="7"/>
  <c r="G83" i="7"/>
  <c r="G80" i="7"/>
  <c r="G46" i="7"/>
  <c r="G82" i="7"/>
  <c r="G29" i="7"/>
  <c r="G31" i="7"/>
  <c r="G67" i="7"/>
  <c r="G21" i="7"/>
  <c r="G81" i="7"/>
  <c r="G56" i="7"/>
  <c r="G48" i="7"/>
  <c r="G18" i="7"/>
  <c r="G78" i="7"/>
  <c r="G50" i="7"/>
  <c r="G89" i="7"/>
  <c r="G92" i="7"/>
  <c r="K62" i="7"/>
  <c r="K55" i="7"/>
  <c r="K19" i="7"/>
  <c r="K58" i="7"/>
  <c r="K94" i="7"/>
  <c r="K42" i="7"/>
  <c r="K78" i="7"/>
  <c r="K35" i="7"/>
  <c r="K71" i="7"/>
  <c r="K25" i="7"/>
  <c r="K39" i="7"/>
  <c r="K67" i="7"/>
  <c r="K43" i="7"/>
  <c r="K31" i="7"/>
  <c r="K96" i="7"/>
  <c r="K28" i="7"/>
  <c r="K64" i="7"/>
  <c r="K12" i="7"/>
  <c r="K48" i="7"/>
  <c r="K84" i="7"/>
  <c r="K41" i="7"/>
  <c r="K77" i="7"/>
  <c r="K61" i="7"/>
  <c r="K75" i="7"/>
  <c r="K38" i="7"/>
  <c r="K90" i="7"/>
  <c r="K80" i="7"/>
  <c r="K51" i="7"/>
  <c r="K44" i="7"/>
  <c r="K21" i="7"/>
  <c r="K52" i="7"/>
  <c r="K36" i="7"/>
  <c r="K29" i="7"/>
  <c r="K9" i="7"/>
  <c r="K32" i="7"/>
  <c r="K68" i="7"/>
  <c r="K70" i="7"/>
  <c r="K54" i="7"/>
  <c r="K47" i="7"/>
  <c r="K92" i="7"/>
  <c r="K81" i="7"/>
  <c r="K27" i="7"/>
  <c r="K86" i="7"/>
  <c r="K57" i="7"/>
  <c r="K85" i="7"/>
  <c r="K40" i="7"/>
  <c r="K76" i="7"/>
  <c r="K24" i="7"/>
  <c r="K60" i="7"/>
  <c r="K17" i="7"/>
  <c r="K53" i="7"/>
  <c r="K89" i="7"/>
  <c r="K50" i="7"/>
  <c r="K87" i="7"/>
  <c r="K13" i="7"/>
  <c r="K79" i="7"/>
  <c r="K8" i="7"/>
  <c r="K63" i="7"/>
  <c r="K33" i="7"/>
  <c r="K97" i="7"/>
  <c r="K16" i="7"/>
  <c r="K88" i="7"/>
  <c r="K72" i="7"/>
  <c r="K65" i="7"/>
  <c r="K26" i="7"/>
  <c r="K37" i="7"/>
  <c r="K22" i="7"/>
  <c r="K73" i="7"/>
  <c r="K34" i="7"/>
  <c r="K18" i="7"/>
  <c r="K11" i="7"/>
  <c r="K83" i="7"/>
  <c r="K49" i="7"/>
  <c r="K15" i="7"/>
  <c r="K46" i="7"/>
  <c r="K82" i="7"/>
  <c r="K30" i="7"/>
  <c r="K66" i="7"/>
  <c r="K23" i="7"/>
  <c r="K59" i="7"/>
  <c r="K95" i="7"/>
  <c r="K56" i="7"/>
  <c r="K93" i="7"/>
  <c r="K45" i="7"/>
  <c r="K91" i="7"/>
  <c r="K14" i="7"/>
  <c r="K69" i="7"/>
  <c r="K20" i="7"/>
  <c r="K74" i="7"/>
  <c r="I7" i="11"/>
  <c r="G98" i="7" l="1"/>
  <c r="K98" i="7"/>
  <c r="A3" i="13"/>
  <c r="I10" i="11" l="1"/>
  <c r="O11" i="6"/>
  <c r="Q11" i="6" s="1"/>
  <c r="O14" i="6"/>
  <c r="Q14" i="6" s="1"/>
  <c r="O17" i="6"/>
  <c r="Q18" i="6"/>
  <c r="O19" i="6"/>
  <c r="O10" i="6"/>
  <c r="G11" i="6"/>
  <c r="I11" i="6" s="1"/>
  <c r="G14" i="6"/>
  <c r="I14" i="6" s="1"/>
  <c r="G17" i="6"/>
  <c r="I17" i="6" s="1"/>
  <c r="G18" i="6"/>
  <c r="I18" i="6" s="1"/>
  <c r="G19" i="6"/>
  <c r="I19" i="6" s="1"/>
  <c r="G10" i="6"/>
  <c r="E12" i="6"/>
  <c r="E13" i="6"/>
  <c r="I13" i="6" s="1"/>
  <c r="Q12" i="6"/>
  <c r="Q13" i="6"/>
  <c r="Q20" i="6"/>
  <c r="I20" i="6"/>
  <c r="I12" i="6"/>
  <c r="E21" i="6" l="1"/>
  <c r="E23" i="6" s="1"/>
  <c r="O21" i="6"/>
  <c r="O23" i="6" s="1"/>
  <c r="I10" i="6"/>
  <c r="I21" i="6" s="1"/>
  <c r="G21" i="6"/>
  <c r="Q17" i="6"/>
  <c r="Q19" i="6"/>
  <c r="Q10" i="6"/>
  <c r="E9" i="11"/>
  <c r="Q21" i="6" l="1"/>
  <c r="E8" i="11" s="1"/>
  <c r="E11" i="11" s="1"/>
  <c r="I9" i="11"/>
  <c r="F108" i="13"/>
  <c r="H108" i="13"/>
  <c r="J108" i="13"/>
  <c r="N108" i="13"/>
  <c r="P108" i="13"/>
  <c r="I8" i="11" l="1"/>
  <c r="I11" i="11" s="1"/>
  <c r="G7" i="11" l="1"/>
  <c r="G9" i="11" l="1"/>
  <c r="G10" i="11"/>
  <c r="G8" i="11"/>
  <c r="L50" i="13"/>
  <c r="L108" i="13" s="1"/>
  <c r="G11" i="11" l="1"/>
  <c r="C12" i="5"/>
  <c r="I11" i="5"/>
  <c r="I12" i="5" s="1"/>
  <c r="S11" i="5"/>
  <c r="S12" i="5" s="1"/>
  <c r="E12" i="5"/>
  <c r="M12" i="5"/>
  <c r="O12" i="5"/>
  <c r="A3" i="19" l="1"/>
  <c r="A3" i="17"/>
  <c r="W10" i="1" l="1"/>
  <c r="Q9" i="18" l="1"/>
  <c r="S8" i="18"/>
  <c r="M8" i="18"/>
  <c r="M9" i="18" l="1"/>
  <c r="K9" i="18"/>
  <c r="I9" i="18"/>
  <c r="O9" i="18"/>
  <c r="S9" i="18"/>
  <c r="W11" i="1" l="1"/>
  <c r="U11" i="1"/>
  <c r="S11" i="1"/>
  <c r="M11" i="1"/>
  <c r="J11" i="1"/>
  <c r="G11" i="1"/>
  <c r="E11" i="1"/>
  <c r="D11" i="1"/>
  <c r="G12" i="5"/>
  <c r="Q12" i="5"/>
  <c r="U12" i="5" l="1"/>
  <c r="K12" i="5" l="1"/>
  <c r="J9" i="18" l="1"/>
  <c r="L9" i="18"/>
  <c r="N9" i="18"/>
  <c r="R9" i="18"/>
  <c r="D21" i="6" l="1"/>
  <c r="F21" i="6"/>
  <c r="H21" i="6"/>
  <c r="J21" i="6"/>
  <c r="L21" i="6"/>
  <c r="N21" i="6"/>
  <c r="P21" i="6"/>
  <c r="A3" i="14" l="1"/>
  <c r="A3" i="8" l="1"/>
  <c r="A3" i="7"/>
  <c r="A3" i="6"/>
  <c r="A3" i="5"/>
  <c r="A3" i="15"/>
  <c r="A3" i="2" l="1"/>
  <c r="A3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7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Mehri Ghasabi</author>
  </authors>
  <commentList>
    <comment ref="A17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Mehri Ghasabi: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<sst xmlns="http://schemas.openxmlformats.org/spreadsheetml/2006/main" count="975" uniqueCount="346">
  <si>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</si>
  <si>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</si>
  <si>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</si>
  <si>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</si>
  <si>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</si>
  <si>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</si>
  <si>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</si>
  <si>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تغییرات طی دوره</t>
  </si>
  <si>
    <t>سپرده های بانکی</t>
  </si>
  <si>
    <t>شماره حساب</t>
  </si>
  <si>
    <t>نوع سپرده</t>
  </si>
  <si>
    <t>مشخصات حساب بانکی</t>
  </si>
  <si>
    <t>درآمد سود سهام</t>
  </si>
  <si>
    <t>درآمد تغییر ارزش</t>
  </si>
  <si>
    <t>درآمد فروش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</si>
  <si>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</si>
  <si>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</si>
  <si>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</si>
  <si>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</si>
  <si>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</si>
  <si>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</si>
  <si>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خالص ارزش فروش</t>
  </si>
  <si>
    <t>درصد به کل دارایی‌ها</t>
  </si>
  <si>
    <t>تاریخ سررسید</t>
  </si>
  <si>
    <t>سهام</t>
  </si>
  <si>
    <t>1- سرمایه گذاری ها</t>
  </si>
  <si>
    <t>1-1-سرمایه‌گذاری در سهام و حق تقدم سهام</t>
  </si>
  <si>
    <t>2- درآمد حاصل از سرمایه گذاری ها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</si>
  <si>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</si>
  <si>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</si>
  <si>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</si>
  <si>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</si>
  <si>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سایر درآمدها</t>
  </si>
  <si>
    <t>قیمت بازار هر سهم</t>
  </si>
  <si>
    <t>تاریخ افتتاح حساب</t>
  </si>
  <si>
    <t>نرخ سود علی الحساب</t>
  </si>
  <si>
    <t>افزایش</t>
  </si>
  <si>
    <t>کاهش</t>
  </si>
  <si>
    <t>شرح</t>
  </si>
  <si>
    <t>یادداشت</t>
  </si>
  <si>
    <t>هزینه تنزیل</t>
  </si>
  <si>
    <t>خالص درآمد</t>
  </si>
  <si>
    <t>ارزش دفتری</t>
  </si>
  <si>
    <t>سود و زیان ناشی از تغییر قیمت</t>
  </si>
  <si>
    <t>ارزش دفتری برابر است با میانگین موزون خالص ارزش فروش هر سهم/ورقه در ابتدای دوره با خرید طی دوره ضربدر تعداد در پایان دوره</t>
  </si>
  <si>
    <t>خالص بهای فروش</t>
  </si>
  <si>
    <t>سود و زیان ناشی از فروش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</si>
  <si>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</si>
  <si>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</si>
  <si>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مبلغ فروش</t>
  </si>
  <si>
    <t xml:space="preserve">صورت وضعیت پرتفوی </t>
  </si>
  <si>
    <t>3-1- سرمایه‌گذاری در  سپرده‌ بانکی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</si>
  <si>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</si>
  <si>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</si>
  <si>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</si>
  <si>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</si>
  <si>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</si>
  <si>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</si>
  <si>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 xml:space="preserve"> </t>
  </si>
  <si>
    <t>یادداشت الف</t>
  </si>
  <si>
    <t>یادداشت ب</t>
  </si>
  <si>
    <t>یادداشت ج</t>
  </si>
  <si>
    <t>ب- درآمد ناشی از تغییر قیمت اوراق بهادار</t>
  </si>
  <si>
    <t>ج- سود(زیان) حاصل از فروش اوراق بهادار</t>
  </si>
  <si>
    <t>د- سود اوراق بهادار با درآمد ثابت و سپرده بانکی</t>
  </si>
  <si>
    <t>یادداشت د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</si>
  <si>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</si>
  <si>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</si>
  <si>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</si>
  <si>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</si>
  <si>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تاریخ انتشار اوراق</t>
  </si>
  <si>
    <t>نرخ سود اسمی</t>
  </si>
  <si>
    <t>قیمت بازار هر ورقه</t>
  </si>
  <si>
    <t>گزارش وضعیت پرتفوی ماهانه</t>
  </si>
  <si>
    <t>‫پذیرفته شده در بورس یا فرابورس</t>
  </si>
  <si>
    <t>‫درآمد سود سهام</t>
  </si>
  <si>
    <t>‫اطلاعات مجمع</t>
  </si>
  <si>
    <t>‫طی دوره</t>
  </si>
  <si>
    <t>‫نام سهام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</si>
  <si>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</si>
  <si>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</si>
  <si>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</si>
  <si>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</si>
  <si>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</si>
  <si>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</si>
  <si>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‫جمع</t>
  </si>
  <si>
    <t>درصد از کل داراییها</t>
  </si>
  <si>
    <t>نرخ سود علیالحساب</t>
  </si>
  <si>
    <t>درآمدها</t>
  </si>
  <si>
    <t>صندوق سرمایه گذاری ندای ثابت کیان</t>
  </si>
  <si>
    <t>کوتاه مدت</t>
  </si>
  <si>
    <t>-</t>
  </si>
  <si>
    <t>---</t>
  </si>
  <si>
    <t>بلی</t>
  </si>
  <si>
    <t>209-8100-15227268-1</t>
  </si>
  <si>
    <t>‫نام اوراق بهادار</t>
  </si>
  <si>
    <t>‫تعداد</t>
  </si>
  <si>
    <t>‫قیمت تعدیل شده</t>
  </si>
  <si>
    <t>‫درصد تعدیل</t>
  </si>
  <si>
    <t>‫خالص ارزش فروش تعدیل شده</t>
  </si>
  <si>
    <t>‫دلیل تعدیل</t>
  </si>
  <si>
    <t>‫اوراق بهاداری که ارزش آن‌ها در تاریخ گزارش تعدیل شده</t>
  </si>
  <si>
    <t>‫قیمت
پایانی</t>
  </si>
  <si>
    <t>اجاره غدیر ایرانیان 14050114 (غدیر05)</t>
  </si>
  <si>
    <t>1401/01/14</t>
  </si>
  <si>
    <t>1405/01/14</t>
  </si>
  <si>
    <t>سپرده سرمایه‌گذاری</t>
  </si>
  <si>
    <t>864-810-3998429-1</t>
  </si>
  <si>
    <r>
      <t>‫</t>
    </r>
    <r>
      <rPr>
        <b/>
        <sz val="12"/>
        <color rgb="FFFF0000"/>
        <rFont val="B Nazanin"/>
        <charset val="178"/>
      </rPr>
      <t>(بر اساس دستورالعمل نحوه تعیین قیمت خرید و فروش اوراق بهادار در صندوق‌های سرمایه گذاری)</t>
    </r>
  </si>
  <si>
    <t>0228580617005</t>
  </si>
  <si>
    <t>دارایی</t>
  </si>
  <si>
    <t>اجاره تابان فردا سپهر14050803 (تابان08)</t>
  </si>
  <si>
    <t>اقتصادنوین 124.283.6867480.8</t>
  </si>
  <si>
    <t>پاسارگاد20990121522726819</t>
  </si>
  <si>
    <t>124-850-6867480-1</t>
  </si>
  <si>
    <t>124-283-6867480-8</t>
  </si>
  <si>
    <t>209-9012-15227268-19</t>
  </si>
  <si>
    <t>مرابحه عام دولت86-ش.خ020404 (اراد86)</t>
  </si>
  <si>
    <t>صکوک اجاره کگل509-بدون ضامن (صگل509)</t>
  </si>
  <si>
    <t>1402/04/04</t>
  </si>
  <si>
    <t>1401/09/02</t>
  </si>
  <si>
    <t>1405/09/02</t>
  </si>
  <si>
    <t>صکوک اجاره کگل509-بدون ضامن</t>
  </si>
  <si>
    <t>پاسارگاد209.9012.15227268.20</t>
  </si>
  <si>
    <t>پاسارگاد209.9012.15227268.21</t>
  </si>
  <si>
    <t>پاسارگاد209.9012.15227268.22</t>
  </si>
  <si>
    <t>209-9012-15227268-20</t>
  </si>
  <si>
    <t>209-9012-15227268-21</t>
  </si>
  <si>
    <t>209-9012-15227268-22</t>
  </si>
  <si>
    <t>اقتصادنوین 124.283.6867480.9</t>
  </si>
  <si>
    <t>اقتصادنوین 124.283.6867480.10</t>
  </si>
  <si>
    <t>اقتصادنوین 124.283.6867480.11</t>
  </si>
  <si>
    <t>اقتصادنوین 124.283.6867480.12</t>
  </si>
  <si>
    <t>اقتصادنوین 124.283.6867480.13</t>
  </si>
  <si>
    <t>اقتصادنوین 124.283.6867480.14</t>
  </si>
  <si>
    <t>اقتصادنوین 124.283.6867480.15</t>
  </si>
  <si>
    <t>اقتصادنوین 124.283.6867480.16</t>
  </si>
  <si>
    <t>اقتصادنوین 124.283.6867480.17</t>
  </si>
  <si>
    <t>اقتصادنوین 124.283.6867480.18</t>
  </si>
  <si>
    <t>124-283-6867480-9</t>
  </si>
  <si>
    <t>124-283-6867480-10</t>
  </si>
  <si>
    <t>124-283-6867480-11</t>
  </si>
  <si>
    <t>124-283-6867480-12</t>
  </si>
  <si>
    <t>124-283-6867480-13</t>
  </si>
  <si>
    <t>124-283-6867480-14</t>
  </si>
  <si>
    <t>124-283-6867480-15</t>
  </si>
  <si>
    <t>124-283-6867480-16</t>
  </si>
  <si>
    <t>124-283-6867480-17</t>
  </si>
  <si>
    <t>124-283-6867480-18</t>
  </si>
  <si>
    <t>اسنادخزانه-م9بودجه99-020316 (اخزا909)</t>
  </si>
  <si>
    <t>مرابحه عام دولت120-ش.خ040417 (اراد120)</t>
  </si>
  <si>
    <t>پاسارگاد209.303.15227268.1</t>
  </si>
  <si>
    <t>پاسارگاد 209.303.15227268.2</t>
  </si>
  <si>
    <t>پاسارگاد 209.420.15227268.1</t>
  </si>
  <si>
    <t xml:space="preserve">پاسارگاد 209.420.15227268.2	</t>
  </si>
  <si>
    <t>پاسارگاد209.420.15227268.3</t>
  </si>
  <si>
    <t>پاسارگاد209.420.15227268.4</t>
  </si>
  <si>
    <t>پاسارگاد 209.420.15227268.5</t>
  </si>
  <si>
    <t>پاسارگاد209.9012.15227268.23</t>
  </si>
  <si>
    <t>پاسارگاد209.9012.15227268.24</t>
  </si>
  <si>
    <t>پاسارگاد209.9012.15227268.25</t>
  </si>
  <si>
    <t>پاسارگاد209.9012.15227268.26</t>
  </si>
  <si>
    <t>209-303-15227268-2</t>
  </si>
  <si>
    <t>209-9012-15227268-23</t>
  </si>
  <si>
    <t>209-9012-15227268-24</t>
  </si>
  <si>
    <t>209-9012-15227268-25</t>
  </si>
  <si>
    <t>209-9012-15227268-26</t>
  </si>
  <si>
    <t>209-9012-15227268-27</t>
  </si>
  <si>
    <t>0217918818004</t>
  </si>
  <si>
    <t>پاسارگاد 209.307.15227268.1</t>
  </si>
  <si>
    <t>پاسارگاد 209.307.15227268.2</t>
  </si>
  <si>
    <t>پاسارگاد 209.307.15227268.3</t>
  </si>
  <si>
    <t>124-283-6867480-20</t>
  </si>
  <si>
    <t>371-4-5277300-1</t>
  </si>
  <si>
    <t>جاری</t>
  </si>
  <si>
    <t>پاسارگاد 209.307.15227268.4</t>
  </si>
  <si>
    <t>اقتصاد نوین 124.283.6867480.24</t>
  </si>
  <si>
    <t>124-283-6867480-22</t>
  </si>
  <si>
    <t>124-283-6867480-23</t>
  </si>
  <si>
    <t>124-283-6867480-24</t>
  </si>
  <si>
    <t>اقتصاد نوین 124.283.6867480.25</t>
  </si>
  <si>
    <t>124-283-6867480-25</t>
  </si>
  <si>
    <t>مسکن 5600931333928</t>
  </si>
  <si>
    <t>مسکن کوتاه مدت	-310058720239</t>
  </si>
  <si>
    <t>مسکن کوتاه مدت-4110001907768</t>
  </si>
  <si>
    <t>پاسارگاد 209.307.15227268.5</t>
  </si>
  <si>
    <t>پاسارگاد 209.307.15227268.7</t>
  </si>
  <si>
    <t>مرابحه عام دولت4-ش.خ 0206 (اراد49)</t>
  </si>
  <si>
    <t>1402/06/12</t>
  </si>
  <si>
    <t>پاسارگاد 209.307.15227268.8</t>
  </si>
  <si>
    <t>پاسارگاد 209.307.15227268.9</t>
  </si>
  <si>
    <t>مسکن 5600931333993</t>
  </si>
  <si>
    <t>مسکن 5600931333969</t>
  </si>
  <si>
    <t>124-283-6867480-26</t>
  </si>
  <si>
    <t>124-283-6867480-27</t>
  </si>
  <si>
    <t>اقتصاد نوین 124.283.6867480.26</t>
  </si>
  <si>
    <t>اقتصاد نوین 124.283.6867480.27</t>
  </si>
  <si>
    <t>5600931333928</t>
  </si>
  <si>
    <t>5600931333969</t>
  </si>
  <si>
    <t>5600931333993</t>
  </si>
  <si>
    <t>310058720239</t>
  </si>
  <si>
    <t>4110001907768</t>
  </si>
  <si>
    <t>پاسارگاد 209.307.15227268.10</t>
  </si>
  <si>
    <t>پاسارگاد 209.306.15227268.1</t>
  </si>
  <si>
    <t>209-307-15227268-4</t>
  </si>
  <si>
    <t>209-307-15227268-5</t>
  </si>
  <si>
    <t>209-307-15227268-8</t>
  </si>
  <si>
    <t>209-307-15227268-9</t>
  </si>
  <si>
    <t>209-307-15227268-10</t>
  </si>
  <si>
    <t>209-306-15227268-1</t>
  </si>
  <si>
    <t xml:space="preserve">پاسارگاد کوتاه مدت-2098100152272681	</t>
  </si>
  <si>
    <t>اقتصاد نوین 124.283.6867480.28</t>
  </si>
  <si>
    <t>اقتصاد نوین 124.283.6867480.29</t>
  </si>
  <si>
    <t>اقتصاد نوین 124.283.6867480.30</t>
  </si>
  <si>
    <t>124-283-6867480-29</t>
  </si>
  <si>
    <t>124-283-6867480-30</t>
  </si>
  <si>
    <t xml:space="preserve">اقتصاد نوین کوتاه مدت-12485068674801	</t>
  </si>
  <si>
    <t>مسکن 5600931334017</t>
  </si>
  <si>
    <t>مسکن 5600929334318</t>
  </si>
  <si>
    <t>مسکن 5600931334025</t>
  </si>
  <si>
    <t>مسکن 5600931334041</t>
  </si>
  <si>
    <t xml:space="preserve">سامان کوتاه مدت-86481039984291	</t>
  </si>
  <si>
    <t xml:space="preserve"> خاور میانه کوتاه مدت-100510810707074272	</t>
  </si>
  <si>
    <t>صادرات کوتاه مدت-0217918818004</t>
  </si>
  <si>
    <t>ملی کوتاه مدت- 0228580617005</t>
  </si>
  <si>
    <t>اقتصادنوین 124.283.6867480.4</t>
  </si>
  <si>
    <t>اقتصادنوین 124.283.6867480.5</t>
  </si>
  <si>
    <t>اقتصادنوین 124.283.6867480.6</t>
  </si>
  <si>
    <t>اقتصادنوین 124.283.6867480.7</t>
  </si>
  <si>
    <t>124-283-6867480-3</t>
  </si>
  <si>
    <t>124-283-6867480-4</t>
  </si>
  <si>
    <t>124-283-6867480-5</t>
  </si>
  <si>
    <t>124-283-6867480-6</t>
  </si>
  <si>
    <t>124-283-6867480-7</t>
  </si>
  <si>
    <t>مرابحه عام دولت69-ش.خ0310 (اراد69)</t>
  </si>
  <si>
    <t>مرابحه الکترومادیرا-کیان060626 (الکترومادیران062)</t>
  </si>
  <si>
    <t>1399/10/21</t>
  </si>
  <si>
    <t>1403/10/21</t>
  </si>
  <si>
    <t>1406/06/26</t>
  </si>
  <si>
    <t>اجاره غدیر ایرانیان 14050114</t>
  </si>
  <si>
    <t>مرابحه عام دولت69-ش.خ0310</t>
  </si>
  <si>
    <t>اقتصاد نوین 124.283.6867480.20</t>
  </si>
  <si>
    <t>اقتصاد نوین 12428368674803</t>
  </si>
  <si>
    <t>اقتصادنوین124.283.6867480.19</t>
  </si>
  <si>
    <t>اقتصاد نوین 124.283.6867480.22</t>
  </si>
  <si>
    <t>اقتصاد نوین 12428368674802</t>
  </si>
  <si>
    <t>پاسارگاد 209.9012.15227268.27</t>
  </si>
  <si>
    <t>اقتصاد نوین 12428368674801</t>
  </si>
  <si>
    <t>سینا جاری-371452773001</t>
  </si>
  <si>
    <t>اقتصاد نوین 124.283.6867480.23</t>
  </si>
  <si>
    <t>مسکن 5600931334082</t>
  </si>
  <si>
    <t>رفاه363648562</t>
  </si>
  <si>
    <t>رفاه کوتاه مدت 359490219</t>
  </si>
  <si>
    <t>مسکن 5600931334074</t>
  </si>
  <si>
    <t>اقتصاد نوین 32-6867480-283-124</t>
  </si>
  <si>
    <t>پاسارگاد 209.307.15227268.12</t>
  </si>
  <si>
    <t>پاسارگاد 209.307.15227268.11</t>
  </si>
  <si>
    <t>اقتصاد نوین- 31-6867480-283-124</t>
  </si>
  <si>
    <t>1005/10/810/707074272</t>
  </si>
  <si>
    <t>124-283-6867480-31</t>
  </si>
  <si>
    <t>124.283.6867480.28</t>
  </si>
  <si>
    <t>12428368674801</t>
  </si>
  <si>
    <t>12428368674802</t>
  </si>
  <si>
    <t>124-283-6867480-32</t>
  </si>
  <si>
    <t>124.283.6867480.19</t>
  </si>
  <si>
    <t>209-307-15227268-1</t>
  </si>
  <si>
    <t>209-307-15227268-11</t>
  </si>
  <si>
    <t>209-307-15227268-12</t>
  </si>
  <si>
    <t>209-307-15227268-2</t>
  </si>
  <si>
    <t>209-307-15227268-3</t>
  </si>
  <si>
    <t>209.307.15227268.7</t>
  </si>
  <si>
    <t>209-420-15227268-1</t>
  </si>
  <si>
    <t>209-420-15227268-2</t>
  </si>
  <si>
    <t>209.420.15227268.5</t>
  </si>
  <si>
    <t>209.303.15227268.1</t>
  </si>
  <si>
    <t>209.420.15227268.3</t>
  </si>
  <si>
    <t>209.420.15227268.4</t>
  </si>
  <si>
    <t>359490219</t>
  </si>
  <si>
    <t>363648562</t>
  </si>
  <si>
    <t>5600929334318</t>
  </si>
  <si>
    <t>5600931334017</t>
  </si>
  <si>
    <t>5600931334025</t>
  </si>
  <si>
    <t>5600931334041</t>
  </si>
  <si>
    <t>5600931334074</t>
  </si>
  <si>
    <t>5600931334082</t>
  </si>
  <si>
    <t>درآمد حاصل از سرمایه­گذاری در سهام و حق تقدم سهام و صندوق‌های سرمایه‌گذاری</t>
  </si>
  <si>
    <t>تعدیل کارمزد کارگزاری</t>
  </si>
  <si>
    <t>با توجه به قرارداد خرید و تعهد به بازخرید اوراق مدکور بین صندوق و بازارگردان، تفاوت قیمت بازخرید و قیمت تمام شده آن را به صورت روزانه تحت عنوان قیمت کارشناسی تا تاریخ سررسید قرارداد لحاظ شده است.</t>
  </si>
  <si>
    <t>1402/07/30</t>
  </si>
  <si>
    <t>1000000.0000</t>
  </si>
  <si>
    <t>صادرات- 0406877164009</t>
  </si>
  <si>
    <t>مسکن 5600929334672</t>
  </si>
  <si>
    <t>اقتصادنوین - ۱۲۴.۲۸۳.۶۸۶۷۴۸۰.۳۶</t>
  </si>
  <si>
    <t>اقتصاد نوین34-6867480-283-124</t>
  </si>
  <si>
    <t>مسکن 5600929334698</t>
  </si>
  <si>
    <t>اقتصاد نوین - 124283686748037</t>
  </si>
  <si>
    <t>اقتصاد نوین33-6867480-283-124</t>
  </si>
  <si>
    <t>اقتصاد نوین- 124.283.6867480.35</t>
  </si>
  <si>
    <t>صادرات 0406881126006</t>
  </si>
  <si>
    <t>0406877164009</t>
  </si>
  <si>
    <t>5600929334672</t>
  </si>
  <si>
    <t>124283686748036</t>
  </si>
  <si>
    <t>124-283-6867480-34</t>
  </si>
  <si>
    <t>5600929334698</t>
  </si>
  <si>
    <t>124283686748037</t>
  </si>
  <si>
    <t>124-283-6867480-33</t>
  </si>
  <si>
    <t>124.283.6867480.35</t>
  </si>
  <si>
    <t>0406881126006</t>
  </si>
  <si>
    <t>برای ماه منتهی به 1402/08/30</t>
  </si>
  <si>
    <t>1402/08/30</t>
  </si>
  <si>
    <t>مرابحه عام دولت3-ش.خ 0303 (اراد33)</t>
  </si>
  <si>
    <t>صکوک مرابحه غدیر504-3ماهه18% (صغدیر504)</t>
  </si>
  <si>
    <t>1399/03/27</t>
  </si>
  <si>
    <t>1401/04/07</t>
  </si>
  <si>
    <t>1403/03/27</t>
  </si>
  <si>
    <t>1405/04/07</t>
  </si>
  <si>
    <t>956,400</t>
  </si>
  <si>
    <t>930,610</t>
  </si>
  <si>
    <t>1,076,471</t>
  </si>
  <si>
    <t>1,027,114</t>
  </si>
  <si>
    <t>1,043,585</t>
  </si>
  <si>
    <t>صکوک مرابحه غدیر504-3ماهه18%</t>
  </si>
  <si>
    <t>مسکن 5600929333815</t>
  </si>
  <si>
    <t>بانک اقتصاد نوین 124283686748038</t>
  </si>
  <si>
    <t>پاسارگاد 2093071522726814</t>
  </si>
  <si>
    <t>پاسارگاد 2093071522726813</t>
  </si>
  <si>
    <t>پاسارگاد- 2093071522726815</t>
  </si>
  <si>
    <t>پاسارگاد 209306152272682</t>
  </si>
  <si>
    <t>5600929333815</t>
  </si>
  <si>
    <t>124283686748038</t>
  </si>
  <si>
    <t>2093071522726814</t>
  </si>
  <si>
    <t>2093071522726813</t>
  </si>
  <si>
    <t>2093071522726815</t>
  </si>
  <si>
    <t>209306152272682</t>
  </si>
  <si>
    <t>از ابتدای سال مالی تا پایان آبان ماه</t>
  </si>
  <si>
    <t>طی آبان ماه</t>
  </si>
  <si>
    <t>1405/08/03</t>
  </si>
  <si>
    <t>1404/04/17</t>
  </si>
  <si>
    <t>از ابتدای سال مالی تا آبان ماه</t>
  </si>
  <si>
    <t>منتهی به 1402/08/30</t>
  </si>
  <si>
    <t>1402/08/20</t>
  </si>
  <si>
    <t>1402/08/17</t>
  </si>
  <si>
    <t>1402/08/13</t>
  </si>
  <si>
    <t>1402/03/06</t>
  </si>
  <si>
    <t>1401/11/01</t>
  </si>
  <si>
    <t>رفاه کوتاه مدت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</si>
</sst>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#,##0_-;[Red]\(#,##0\)"/>
    <numFmt numFmtId="166" formatCode="_-* #,##0_-;_-* #,##0\-;_-* &quot;-&quot;??_-;_-@_-"/>
    <numFmt numFmtId="167" formatCode="_-* #,##0.00000000_-;_-* #,##0.00000000\-;_-* &quot;-&quot;??_-;_-@_-"/>
    <numFmt numFmtId="168" formatCode="_(* #,##0.000_);_(* \(#,##0.000\);_(* &quot;-&quot;??_);_(@_)"/>
    <numFmt numFmtId="170" formatCode="0.0%"/>
    <numFmt numFmtId="171" formatCode="_(* #,##0.00000000_);_(* \(#,##0.00000000\);_(* &quot;-&quot;??_);_(@_)"/>
  </numFmts>
  <fonts count="64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charset val="178"/>
      <scheme val="minor"/>
    </font>
    <font>
      <b/>
      <sz val="20"/>
      <color theme="1"/>
      <name val="B Mitra"/>
      <charset val="178"/>
    </font>
    <font>
      <sz val="20"/>
      <color theme="1"/>
      <name val="B Mitra"/>
      <charset val="178"/>
    </font>
    <font>
      <b/>
      <sz val="20"/>
      <color rgb="FF0062AC"/>
      <name val="B Mitra"/>
      <charset val="178"/>
    </font>
    <font>
      <sz val="20"/>
      <name val="B Mitra"/>
      <charset val="178"/>
    </font>
    <font>
      <b/>
      <sz val="16"/>
      <color theme="1"/>
      <name val="B Mitra"/>
      <charset val="178"/>
    </font>
    <font>
      <sz val="14"/>
      <color theme="1"/>
      <name val="B Mitra"/>
      <charset val="178"/>
    </font>
    <font>
      <b/>
      <sz val="16"/>
      <color rgb="FF0062AC"/>
      <name val="B Mitra"/>
      <charset val="178"/>
    </font>
    <font>
      <b/>
      <sz val="10"/>
      <color theme="1"/>
      <name val="B Mitra"/>
      <charset val="178"/>
    </font>
    <font>
      <sz val="12"/>
      <name val="B Mitra"/>
      <charset val="178"/>
    </font>
    <font>
      <sz val="11"/>
      <color theme="1"/>
      <name val="B Mitra"/>
      <charset val="178"/>
    </font>
    <font>
      <sz val="16"/>
      <color theme="1"/>
      <name val="B Mitra"/>
      <charset val="178"/>
    </font>
    <font>
      <sz val="10"/>
      <color theme="1"/>
      <name val="B Mitra"/>
      <charset val="178"/>
    </font>
    <font>
      <b/>
      <sz val="18"/>
      <color theme="1"/>
      <name val="B Mitra"/>
      <charset val="178"/>
    </font>
    <font>
      <b/>
      <sz val="12"/>
      <color theme="1"/>
      <name val="B Mitra"/>
      <charset val="178"/>
    </font>
    <font>
      <b/>
      <sz val="12"/>
      <color rgb="FF0062AC"/>
      <name val="B Mitra"/>
      <charset val="178"/>
    </font>
    <font>
      <sz val="12"/>
      <color theme="1"/>
      <name val="B Mitra"/>
      <charset val="178"/>
    </font>
    <font>
      <b/>
      <sz val="12"/>
      <color rgb="FFC00000"/>
      <name val="B Mitra"/>
      <charset val="178"/>
    </font>
    <font>
      <b/>
      <sz val="14"/>
      <color theme="1"/>
      <name val="B Mitra"/>
      <charset val="178"/>
    </font>
    <font>
      <b/>
      <sz val="14"/>
      <color rgb="FF000000"/>
      <name val="B Mitra"/>
      <charset val="178"/>
    </font>
    <font>
      <b/>
      <sz val="16"/>
      <color rgb="FF000000"/>
      <name val="B Mitra"/>
      <charset val="178"/>
    </font>
    <font>
      <sz val="16"/>
      <color rgb="FF000000"/>
      <name val="B Mitra"/>
      <charset val="178"/>
    </font>
    <font>
      <b/>
      <sz val="14"/>
      <color rgb="FF0062AC"/>
      <name val="B Mitra"/>
      <charset val="178"/>
    </font>
    <font>
      <sz val="14"/>
      <name val="B Mitra"/>
      <charset val="178"/>
    </font>
    <font>
      <b/>
      <sz val="12"/>
      <name val="B Mitra"/>
      <charset val="178"/>
    </font>
    <font>
      <b/>
      <sz val="12"/>
      <color rgb="FF000000"/>
      <name val="B Mitra"/>
      <charset val="178"/>
    </font>
    <font>
      <sz val="12"/>
      <color rgb="FF000000"/>
      <name val="B Mitra"/>
      <charset val="178"/>
    </font>
    <font>
      <sz val="14"/>
      <color rgb="FF000000"/>
      <name val="B Mitra"/>
      <charset val="178"/>
    </font>
    <font>
      <sz val="12"/>
      <name val="B Nazanin"/>
      <charset val="178"/>
    </font>
    <font>
      <b/>
      <sz val="26"/>
      <color theme="1"/>
      <name val="B Mitra"/>
      <charset val="178"/>
    </font>
    <font>
      <sz val="18"/>
      <name val="B Mitra"/>
      <charset val="178"/>
    </font>
    <font>
      <b/>
      <sz val="12"/>
      <color theme="1"/>
      <name val="B Nazanin"/>
      <charset val="178"/>
    </font>
    <font>
      <sz val="11"/>
      <color indexed="8"/>
      <name val="B Nazanin"/>
      <charset val="178"/>
    </font>
    <font>
      <b/>
      <sz val="12"/>
      <color rgb="FF0062AC"/>
      <name val="B Nazanin"/>
      <charset val="178"/>
    </font>
    <font>
      <b/>
      <sz val="16"/>
      <name val="B Mitra"/>
      <charset val="178"/>
    </font>
    <font>
      <b/>
      <sz val="10"/>
      <color rgb="FF000000"/>
      <name val="B Mitra"/>
      <charset val="178"/>
    </font>
    <font>
      <u/>
      <sz val="11"/>
      <color theme="10"/>
      <name val="Calibri"/>
      <family val="2"/>
      <scheme val="minor"/>
    </font>
    <font>
      <sz val="22"/>
      <color theme="1"/>
      <name val="B Mitra"/>
      <charset val="178"/>
    </font>
    <font>
      <sz val="14"/>
      <color rgb="FFFF0000"/>
      <name val="B Mitra"/>
      <charset val="178"/>
    </font>
    <font>
      <sz val="9"/>
      <color rgb="FF2E2E2E"/>
      <name val="WYekan"/>
    </font>
    <font>
      <b/>
      <sz val="12"/>
      <name val="B Nazanin"/>
      <charset val="178"/>
    </font>
    <font>
      <sz val="11"/>
      <color theme="1"/>
      <name val="B Nazanin"/>
      <charset val="178"/>
    </font>
    <font>
      <sz val="14"/>
      <name val="B Nazanin"/>
      <charset val="178"/>
    </font>
    <font>
      <sz val="14"/>
      <color theme="1"/>
      <name val="Calibri"/>
      <family val="2"/>
      <charset val="178"/>
      <scheme val="minor"/>
    </font>
    <font>
      <sz val="14"/>
      <color theme="1"/>
      <name val="B Nazanin"/>
      <charset val="178"/>
    </font>
    <font>
      <sz val="16"/>
      <color rgb="FFFF0000"/>
      <name val="B Mitra"/>
      <charset val="178"/>
    </font>
    <font>
      <b/>
      <sz val="16"/>
      <color rgb="FFFF0000"/>
      <name val="B Mitra"/>
      <charset val="178"/>
    </font>
    <font>
      <b/>
      <sz val="16"/>
      <color theme="1"/>
      <name val="B Nazanin"/>
      <charset val="178"/>
    </font>
    <font>
      <sz val="16"/>
      <color theme="1"/>
      <name val="B Nazanin"/>
      <charset val="178"/>
    </font>
    <font>
      <sz val="16"/>
      <color rgb="FF0070C0"/>
      <name val="B Nazanin"/>
      <charset val="178"/>
    </font>
    <font>
      <sz val="11"/>
      <color theme="9" tint="-0.499984740745262"/>
      <name val="B Mitra"/>
      <charset val="178"/>
    </font>
    <font>
      <sz val="9"/>
      <color rgb="FF00A651"/>
      <name val="WYekan"/>
    </font>
    <font>
      <sz val="18"/>
      <color theme="1"/>
      <name val="B Mitra"/>
      <charset val="178"/>
    </font>
    <font>
      <b/>
      <sz val="12"/>
      <color rgb="FFFF0000"/>
      <name val="B Nazanin"/>
      <charset val="178"/>
    </font>
    <font>
      <sz val="8"/>
      <name val="Calibri"/>
      <family val="2"/>
      <charset val="178"/>
      <scheme val="minor"/>
    </font>
    <font>
      <b/>
      <sz val="12"/>
      <color rgb="FF002060"/>
      <name val="B Mitra"/>
      <charset val="178"/>
    </font>
    <font>
      <sz val="12"/>
      <color rgb="FF002060"/>
      <name val="B Mitra"/>
      <charset val="178"/>
    </font>
    <font>
      <sz val="11"/>
      <color rgb="FFFF0000"/>
      <name val="B Nazanin"/>
      <charset val="178"/>
    </font>
    <font>
      <b/>
      <sz val="9"/>
      <color rgb="FF2E2E2E"/>
      <name val="IranSansFaNum"/>
    </font>
    <font>
      <b/>
      <sz val="9"/>
      <color rgb="FF00A651"/>
      <name val="IranSansFaNum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EBEBEB"/>
      </left>
      <right style="medium">
        <color rgb="FFEBEBEB"/>
      </right>
      <top style="medium">
        <color rgb="FFEBEBEB"/>
      </top>
      <bottom style="medium">
        <color rgb="FFEBEBEB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40" fillId="0" borderId="0" applyNumberFormat="0" applyFill="0" applyBorder="0" applyAlignment="0" applyProtection="0"/>
  </cellStyleXfs>
  <cellXfs count="371">
    <xf numFmtId="0" fontId="0" fillId="0" borderId="0" xfId="0"/>
    <xf numFmtId="0" fontId="5" fillId="0" borderId="0" xfId="0" applyFont="1" applyAlignment="1">
      <alignment horizontal="center" vertical="center" wrapText="1" readingOrder="2"/>
    </xf>
    <xf numFmtId="0" fontId="5" fillId="0" borderId="0" xfId="0" applyFont="1" applyAlignment="1">
      <alignment vertical="center" wrapText="1" readingOrder="2"/>
    </xf>
    <xf numFmtId="164" fontId="5" fillId="0" borderId="0" xfId="1" applyNumberFormat="1" applyFont="1" applyBorder="1" applyAlignment="1">
      <alignment vertical="center" wrapText="1" readingOrder="2"/>
    </xf>
    <xf numFmtId="0" fontId="6" fillId="0" borderId="0" xfId="0" applyFont="1" applyAlignment="1">
      <alignment vertical="center" wrapText="1" readingOrder="2"/>
    </xf>
    <xf numFmtId="0" fontId="6" fillId="0" borderId="0" xfId="0" applyFont="1" applyAlignment="1">
      <alignment horizontal="center" vertical="center" readingOrder="2"/>
    </xf>
    <xf numFmtId="37" fontId="8" fillId="0" borderId="0" xfId="0" applyNumberFormat="1" applyFont="1" applyAlignment="1">
      <alignment horizontal="center" vertical="center"/>
    </xf>
    <xf numFmtId="0" fontId="14" fillId="0" borderId="0" xfId="0" applyFont="1"/>
    <xf numFmtId="37" fontId="13" fillId="0" borderId="0" xfId="0" applyNumberFormat="1" applyFont="1" applyAlignment="1">
      <alignment horizontal="center" vertical="center"/>
    </xf>
    <xf numFmtId="0" fontId="24" fillId="0" borderId="0" xfId="0" applyFont="1" applyAlignment="1">
      <alignment vertical="center" wrapText="1" readingOrder="2"/>
    </xf>
    <xf numFmtId="165" fontId="24" fillId="0" borderId="4" xfId="0" applyNumberFormat="1" applyFont="1" applyBorder="1" applyAlignment="1">
      <alignment horizontal="center" vertical="center" wrapText="1" readingOrder="2"/>
    </xf>
    <xf numFmtId="165" fontId="24" fillId="0" borderId="4" xfId="1" applyNumberFormat="1" applyFont="1" applyBorder="1" applyAlignment="1">
      <alignment horizontal="center" vertical="center" wrapText="1" readingOrder="2"/>
    </xf>
    <xf numFmtId="165" fontId="10" fillId="0" borderId="0" xfId="1" applyNumberFormat="1" applyFont="1" applyFill="1"/>
    <xf numFmtId="0" fontId="27" fillId="0" borderId="0" xfId="0" applyFont="1" applyAlignment="1">
      <alignment horizontal="center" vertical="center"/>
    </xf>
    <xf numFmtId="37" fontId="28" fillId="0" borderId="11" xfId="0" applyNumberFormat="1" applyFont="1" applyBorder="1" applyAlignment="1">
      <alignment horizontal="center" vertical="center" wrapText="1"/>
    </xf>
    <xf numFmtId="37" fontId="13" fillId="0" borderId="9" xfId="0" applyNumberFormat="1" applyFont="1" applyBorder="1" applyAlignment="1">
      <alignment horizontal="center" vertical="center"/>
    </xf>
    <xf numFmtId="37" fontId="13" fillId="0" borderId="13" xfId="0" applyNumberFormat="1" applyFont="1" applyBorder="1" applyAlignment="1">
      <alignment horizontal="center" vertical="center"/>
    </xf>
    <xf numFmtId="37" fontId="28" fillId="0" borderId="11" xfId="0" applyNumberFormat="1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0" fillId="0" borderId="0" xfId="0" applyFont="1" applyAlignment="1">
      <alignment horizontal="center" vertical="center" wrapText="1"/>
    </xf>
    <xf numFmtId="164" fontId="6" fillId="0" borderId="0" xfId="1" applyNumberFormat="1" applyFont="1" applyBorder="1" applyAlignment="1">
      <alignment horizontal="center" vertical="center" wrapText="1" readingOrder="2"/>
    </xf>
    <xf numFmtId="164" fontId="6" fillId="0" borderId="0" xfId="1" applyNumberFormat="1" applyFont="1" applyBorder="1" applyAlignment="1">
      <alignment horizontal="center" vertical="center" readingOrder="2"/>
    </xf>
    <xf numFmtId="164" fontId="6" fillId="0" borderId="0" xfId="1" applyNumberFormat="1" applyFont="1" applyAlignment="1">
      <alignment vertical="center"/>
    </xf>
    <xf numFmtId="164" fontId="6" fillId="0" borderId="0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right" vertical="center" readingOrder="2"/>
    </xf>
    <xf numFmtId="164" fontId="6" fillId="0" borderId="2" xfId="1" applyNumberFormat="1" applyFont="1" applyFill="1" applyBorder="1" applyAlignment="1">
      <alignment horizontal="right" vertical="center" readingOrder="2"/>
    </xf>
    <xf numFmtId="10" fontId="6" fillId="0" borderId="2" xfId="2" applyNumberFormat="1" applyFont="1" applyBorder="1" applyAlignment="1">
      <alignment horizontal="center" vertical="center" readingOrder="2"/>
    </xf>
    <xf numFmtId="164" fontId="6" fillId="0" borderId="0" xfId="1" applyNumberFormat="1" applyFont="1" applyFill="1" applyAlignment="1">
      <alignment vertical="center"/>
    </xf>
    <xf numFmtId="10" fontId="6" fillId="0" borderId="0" xfId="2" applyNumberFormat="1" applyFont="1" applyAlignment="1">
      <alignment horizontal="center" vertical="center"/>
    </xf>
    <xf numFmtId="164" fontId="20" fillId="0" borderId="0" xfId="1" applyNumberFormat="1" applyFont="1" applyAlignment="1">
      <alignment vertical="center"/>
    </xf>
    <xf numFmtId="164" fontId="20" fillId="0" borderId="8" xfId="1" applyNumberFormat="1" applyFont="1" applyBorder="1" applyAlignment="1">
      <alignment vertical="center"/>
    </xf>
    <xf numFmtId="164" fontId="20" fillId="0" borderId="0" xfId="1" applyNumberFormat="1" applyFont="1" applyAlignment="1">
      <alignment horizontal="center" vertical="center" wrapText="1" shrinkToFit="1"/>
    </xf>
    <xf numFmtId="164" fontId="15" fillId="0" borderId="0" xfId="1" applyNumberFormat="1" applyFont="1" applyAlignment="1">
      <alignment vertical="center"/>
    </xf>
    <xf numFmtId="164" fontId="9" fillId="0" borderId="8" xfId="1" applyNumberFormat="1" applyFont="1" applyBorder="1" applyAlignment="1">
      <alignment vertical="center"/>
    </xf>
    <xf numFmtId="37" fontId="38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5" fontId="15" fillId="0" borderId="0" xfId="1" applyNumberFormat="1" applyFont="1" applyAlignment="1">
      <alignment vertical="center"/>
    </xf>
    <xf numFmtId="165" fontId="15" fillId="0" borderId="0" xfId="0" applyNumberFormat="1" applyFont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164" fontId="16" fillId="0" borderId="0" xfId="1" applyNumberFormat="1" applyFont="1" applyAlignment="1">
      <alignment vertical="center"/>
    </xf>
    <xf numFmtId="165" fontId="16" fillId="0" borderId="0" xfId="1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0" fontId="24" fillId="0" borderId="4" xfId="0" applyFont="1" applyBorder="1" applyAlignment="1">
      <alignment horizontal="center" vertical="center" wrapText="1" readingOrder="2"/>
    </xf>
    <xf numFmtId="164" fontId="25" fillId="0" borderId="1" xfId="1" applyNumberFormat="1" applyFont="1" applyBorder="1" applyAlignment="1">
      <alignment horizontal="center" vertical="center" wrapText="1" readingOrder="2"/>
    </xf>
    <xf numFmtId="165" fontId="25" fillId="0" borderId="1" xfId="1" applyNumberFormat="1" applyFont="1" applyBorder="1" applyAlignment="1">
      <alignment horizontal="center" vertical="center" wrapText="1" readingOrder="2"/>
    </xf>
    <xf numFmtId="10" fontId="8" fillId="0" borderId="0" xfId="2" applyNumberFormat="1" applyFont="1" applyAlignment="1">
      <alignment horizontal="center" vertical="center"/>
    </xf>
    <xf numFmtId="164" fontId="41" fillId="0" borderId="0" xfId="1" applyNumberFormat="1" applyFont="1" applyAlignment="1">
      <alignment vertical="center"/>
    </xf>
    <xf numFmtId="0" fontId="41" fillId="0" borderId="0" xfId="0" applyFont="1" applyAlignment="1">
      <alignment vertical="center"/>
    </xf>
    <xf numFmtId="165" fontId="41" fillId="0" borderId="0" xfId="1" applyNumberFormat="1" applyFont="1" applyAlignment="1">
      <alignment vertical="center"/>
    </xf>
    <xf numFmtId="165" fontId="41" fillId="0" borderId="0" xfId="0" applyNumberFormat="1" applyFont="1" applyAlignment="1">
      <alignment vertical="center"/>
    </xf>
    <xf numFmtId="10" fontId="24" fillId="0" borderId="8" xfId="2" applyNumberFormat="1" applyFont="1" applyBorder="1" applyAlignment="1">
      <alignment horizontal="center" vertical="center" wrapText="1" readingOrder="2"/>
    </xf>
    <xf numFmtId="10" fontId="8" fillId="0" borderId="0" xfId="0" applyNumberFormat="1" applyFont="1" applyAlignment="1">
      <alignment horizontal="center" vertical="center"/>
    </xf>
    <xf numFmtId="164" fontId="9" fillId="0" borderId="0" xfId="1" applyNumberFormat="1" applyFont="1" applyFill="1" applyAlignment="1">
      <alignment vertical="center"/>
    </xf>
    <xf numFmtId="164" fontId="6" fillId="0" borderId="0" xfId="1" applyNumberFormat="1" applyFont="1" applyAlignment="1">
      <alignment vertical="center" wrapText="1"/>
    </xf>
    <xf numFmtId="37" fontId="8" fillId="0" borderId="0" xfId="0" quotePrefix="1" applyNumberFormat="1" applyFont="1" applyAlignment="1">
      <alignment horizontal="center" vertical="center" wrapText="1"/>
    </xf>
    <xf numFmtId="37" fontId="13" fillId="0" borderId="0" xfId="0" quotePrefix="1" applyNumberFormat="1" applyFont="1" applyAlignment="1">
      <alignment horizontal="right" vertical="center" wrapText="1"/>
    </xf>
    <xf numFmtId="37" fontId="8" fillId="0" borderId="0" xfId="0" quotePrefix="1" applyNumberFormat="1" applyFont="1" applyAlignment="1">
      <alignment horizontal="right" vertical="center" wrapText="1"/>
    </xf>
    <xf numFmtId="164" fontId="6" fillId="0" borderId="0" xfId="1" applyNumberFormat="1" applyFont="1" applyFill="1" applyAlignment="1">
      <alignment horizontal="center" vertical="center"/>
    </xf>
    <xf numFmtId="164" fontId="20" fillId="0" borderId="1" xfId="1" applyNumberFormat="1" applyFont="1" applyFill="1" applyBorder="1"/>
    <xf numFmtId="164" fontId="18" fillId="0" borderId="1" xfId="1" applyNumberFormat="1" applyFont="1" applyFill="1" applyBorder="1" applyAlignment="1">
      <alignment horizontal="center" vertical="center" wrapText="1" readingOrder="2"/>
    </xf>
    <xf numFmtId="164" fontId="20" fillId="0" borderId="0" xfId="1" applyNumberFormat="1" applyFont="1" applyFill="1" applyAlignment="1">
      <alignment horizontal="center" vertical="center"/>
    </xf>
    <xf numFmtId="164" fontId="20" fillId="0" borderId="0" xfId="1" applyNumberFormat="1" applyFont="1" applyFill="1" applyAlignment="1">
      <alignment vertical="center"/>
    </xf>
    <xf numFmtId="10" fontId="13" fillId="0" borderId="0" xfId="2" applyNumberFormat="1" applyFont="1" applyFill="1" applyAlignment="1">
      <alignment horizontal="center" vertical="center"/>
    </xf>
    <xf numFmtId="10" fontId="13" fillId="0" borderId="8" xfId="2" applyNumberFormat="1" applyFont="1" applyFill="1" applyBorder="1" applyAlignment="1">
      <alignment horizontal="center" vertical="center"/>
    </xf>
    <xf numFmtId="164" fontId="16" fillId="0" borderId="0" xfId="1" applyNumberFormat="1" applyFont="1" applyFill="1"/>
    <xf numFmtId="164" fontId="10" fillId="0" borderId="0" xfId="1" applyNumberFormat="1" applyFont="1" applyFill="1" applyAlignment="1">
      <alignment vertical="center"/>
    </xf>
    <xf numFmtId="164" fontId="10" fillId="0" borderId="0" xfId="1" applyNumberFormat="1" applyFont="1" applyFill="1"/>
    <xf numFmtId="164" fontId="15" fillId="0" borderId="0" xfId="1" applyNumberFormat="1" applyFont="1" applyFill="1" applyAlignment="1">
      <alignment horizontal="center"/>
    </xf>
    <xf numFmtId="164" fontId="15" fillId="0" borderId="0" xfId="1" applyNumberFormat="1" applyFont="1" applyFill="1"/>
    <xf numFmtId="164" fontId="15" fillId="0" borderId="4" xfId="1" applyNumberFormat="1" applyFont="1" applyFill="1" applyBorder="1" applyAlignment="1">
      <alignment horizontal="center" vertical="center" wrapText="1"/>
    </xf>
    <xf numFmtId="164" fontId="15" fillId="0" borderId="0" xfId="1" applyNumberFormat="1" applyFont="1" applyFill="1" applyAlignment="1">
      <alignment horizontal="center" vertical="center" wrapText="1"/>
    </xf>
    <xf numFmtId="164" fontId="20" fillId="0" borderId="0" xfId="1" applyNumberFormat="1" applyFont="1" applyFill="1"/>
    <xf numFmtId="164" fontId="42" fillId="0" borderId="0" xfId="1" applyNumberFormat="1" applyFont="1" applyFill="1" applyAlignment="1">
      <alignment vertical="center"/>
    </xf>
    <xf numFmtId="164" fontId="10" fillId="0" borderId="0" xfId="1" applyNumberFormat="1" applyFont="1" applyFill="1" applyAlignment="1">
      <alignment horizontal="center" vertical="center"/>
    </xf>
    <xf numFmtId="165" fontId="10" fillId="0" borderId="0" xfId="1" applyNumberFormat="1" applyFont="1" applyFill="1" applyAlignment="1">
      <alignment horizontal="center" vertical="center"/>
    </xf>
    <xf numFmtId="164" fontId="10" fillId="0" borderId="0" xfId="1" applyNumberFormat="1" applyFont="1" applyFill="1" applyBorder="1" applyAlignment="1">
      <alignment vertical="center"/>
    </xf>
    <xf numFmtId="164" fontId="14" fillId="0" borderId="0" xfId="1" applyNumberFormat="1" applyFont="1" applyFill="1"/>
    <xf numFmtId="165" fontId="14" fillId="0" borderId="0" xfId="1" applyNumberFormat="1" applyFont="1" applyFill="1"/>
    <xf numFmtId="164" fontId="49" fillId="0" borderId="0" xfId="1" applyNumberFormat="1" applyFont="1" applyFill="1" applyAlignment="1">
      <alignment vertical="center"/>
    </xf>
    <xf numFmtId="164" fontId="50" fillId="0" borderId="0" xfId="1" applyNumberFormat="1" applyFont="1" applyFill="1" applyAlignment="1">
      <alignment vertical="center"/>
    </xf>
    <xf numFmtId="164" fontId="15" fillId="0" borderId="0" xfId="1" applyNumberFormat="1" applyFont="1" applyFill="1" applyAlignment="1">
      <alignment vertical="center"/>
    </xf>
    <xf numFmtId="164" fontId="31" fillId="0" borderId="0" xfId="1" applyNumberFormat="1" applyFont="1" applyFill="1" applyBorder="1" applyAlignment="1">
      <alignment vertical="center" wrapText="1" readingOrder="2"/>
    </xf>
    <xf numFmtId="164" fontId="29" fillId="0" borderId="15" xfId="1" applyNumberFormat="1" applyFont="1" applyFill="1" applyBorder="1" applyAlignment="1">
      <alignment horizontal="center" vertical="center" wrapText="1" readingOrder="2"/>
    </xf>
    <xf numFmtId="164" fontId="20" fillId="0" borderId="0" xfId="1" applyNumberFormat="1" applyFont="1" applyFill="1" applyAlignment="1">
      <alignment vertical="center" wrapText="1"/>
    </xf>
    <xf numFmtId="164" fontId="20" fillId="0" borderId="3" xfId="1" applyNumberFormat="1" applyFont="1" applyFill="1" applyBorder="1" applyAlignment="1">
      <alignment vertical="center" wrapText="1"/>
    </xf>
    <xf numFmtId="165" fontId="10" fillId="0" borderId="1" xfId="1" applyNumberFormat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9" fontId="10" fillId="0" borderId="0" xfId="2" applyFont="1" applyFill="1" applyAlignment="1">
      <alignment horizontal="center" vertical="center"/>
    </xf>
    <xf numFmtId="164" fontId="56" fillId="0" borderId="0" xfId="1" applyNumberFormat="1" applyFont="1" applyFill="1" applyAlignment="1">
      <alignment vertical="center"/>
    </xf>
    <xf numFmtId="165" fontId="10" fillId="0" borderId="0" xfId="1" applyNumberFormat="1" applyFont="1" applyFill="1" applyBorder="1" applyAlignment="1">
      <alignment horizontal="center" vertical="center"/>
    </xf>
    <xf numFmtId="165" fontId="10" fillId="0" borderId="0" xfId="1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 applyAlignment="1">
      <alignment horizontal="right" vertical="center"/>
    </xf>
    <xf numFmtId="164" fontId="20" fillId="0" borderId="0" xfId="1" applyNumberFormat="1" applyFont="1" applyFill="1" applyBorder="1" applyAlignment="1">
      <alignment vertical="center" wrapText="1"/>
    </xf>
    <xf numFmtId="164" fontId="10" fillId="0" borderId="0" xfId="1" applyNumberFormat="1" applyFont="1" applyFill="1" applyBorder="1"/>
    <xf numFmtId="164" fontId="12" fillId="0" borderId="0" xfId="1" applyNumberFormat="1" applyFont="1" applyFill="1" applyBorder="1" applyAlignment="1">
      <alignment vertical="center"/>
    </xf>
    <xf numFmtId="170" fontId="10" fillId="0" borderId="0" xfId="2" applyNumberFormat="1" applyFont="1" applyFill="1" applyAlignment="1">
      <alignment horizontal="center" vertical="center"/>
    </xf>
    <xf numFmtId="164" fontId="38" fillId="0" borderId="0" xfId="1" applyNumberFormat="1" applyFont="1" applyFill="1" applyAlignment="1">
      <alignment vertical="center"/>
    </xf>
    <xf numFmtId="164" fontId="42" fillId="0" borderId="0" xfId="1" applyNumberFormat="1" applyFont="1" applyFill="1"/>
    <xf numFmtId="164" fontId="20" fillId="0" borderId="0" xfId="1" applyNumberFormat="1" applyFont="1" applyFill="1" applyAlignment="1">
      <alignment horizontal="right" vertical="center"/>
    </xf>
    <xf numFmtId="164" fontId="12" fillId="0" borderId="0" xfId="1" applyNumberFormat="1" applyFont="1" applyFill="1" applyAlignment="1">
      <alignment horizontal="center"/>
    </xf>
    <xf numFmtId="164" fontId="9" fillId="0" borderId="0" xfId="1" applyNumberFormat="1" applyFont="1" applyFill="1" applyAlignment="1"/>
    <xf numFmtId="166" fontId="48" fillId="0" borderId="0" xfId="1" applyNumberFormat="1" applyFont="1" applyFill="1" applyAlignment="1">
      <alignment horizontal="left" vertical="center" wrapText="1" shrinkToFit="1"/>
    </xf>
    <xf numFmtId="164" fontId="48" fillId="0" borderId="0" xfId="1" applyNumberFormat="1" applyFont="1" applyFill="1" applyAlignment="1">
      <alignment horizontal="left" vertical="center" wrapText="1" shrinkToFit="1"/>
    </xf>
    <xf numFmtId="167" fontId="48" fillId="0" borderId="0" xfId="1" applyNumberFormat="1" applyFont="1" applyFill="1" applyAlignment="1">
      <alignment horizontal="left" vertical="center" wrapText="1" shrinkToFit="1"/>
    </xf>
    <xf numFmtId="164" fontId="45" fillId="0" borderId="0" xfId="1" applyNumberFormat="1" applyFont="1" applyFill="1" applyAlignment="1">
      <alignment vertical="center"/>
    </xf>
    <xf numFmtId="164" fontId="0" fillId="0" borderId="0" xfId="1" applyNumberFormat="1" applyFont="1" applyFill="1"/>
    <xf numFmtId="164" fontId="10" fillId="0" borderId="8" xfId="1" applyNumberFormat="1" applyFont="1" applyFill="1" applyBorder="1" applyAlignment="1">
      <alignment vertical="center"/>
    </xf>
    <xf numFmtId="9" fontId="39" fillId="0" borderId="2" xfId="2" applyFont="1" applyFill="1" applyBorder="1" applyAlignment="1">
      <alignment horizontal="center" vertical="center" wrapText="1" readingOrder="2"/>
    </xf>
    <xf numFmtId="164" fontId="9" fillId="0" borderId="0" xfId="1" applyNumberFormat="1" applyFont="1" applyFill="1" applyAlignment="1">
      <alignment horizontal="center" vertical="center" wrapText="1" readingOrder="2"/>
    </xf>
    <xf numFmtId="164" fontId="8" fillId="0" borderId="0" xfId="1" applyNumberFormat="1" applyFont="1" applyFill="1" applyAlignment="1">
      <alignment horizontal="center" vertical="center"/>
    </xf>
    <xf numFmtId="41" fontId="10" fillId="0" borderId="0" xfId="1" applyNumberFormat="1" applyFont="1" applyFill="1" applyBorder="1" applyAlignment="1">
      <alignment horizontal="center" vertical="center"/>
    </xf>
    <xf numFmtId="171" fontId="61" fillId="0" borderId="0" xfId="1" applyNumberFormat="1" applyFont="1" applyFill="1" applyAlignment="1">
      <alignment vertical="center"/>
    </xf>
    <xf numFmtId="10" fontId="20" fillId="0" borderId="0" xfId="1" applyNumberFormat="1" applyFont="1" applyFill="1" applyAlignment="1">
      <alignment horizontal="center" vertical="center"/>
    </xf>
    <xf numFmtId="170" fontId="20" fillId="0" borderId="0" xfId="1" applyNumberFormat="1" applyFont="1" applyFill="1" applyAlignment="1">
      <alignment horizontal="center" vertical="center"/>
    </xf>
    <xf numFmtId="3" fontId="10" fillId="0" borderId="22" xfId="0" applyNumberFormat="1" applyFont="1" applyBorder="1" applyAlignment="1">
      <alignment horizontal="right" vertical="center" indent="1"/>
    </xf>
    <xf numFmtId="3" fontId="63" fillId="0" borderId="0" xfId="0" applyNumberFormat="1" applyFont="1"/>
    <xf numFmtId="164" fontId="22" fillId="0" borderId="8" xfId="1" applyNumberFormat="1" applyFont="1" applyFill="1" applyBorder="1" applyAlignment="1">
      <alignment horizontal="center" vertical="center"/>
    </xf>
    <xf numFmtId="165" fontId="22" fillId="0" borderId="0" xfId="1" applyNumberFormat="1" applyFont="1" applyFill="1" applyBorder="1" applyAlignment="1">
      <alignment horizontal="center" vertical="center"/>
    </xf>
    <xf numFmtId="10" fontId="13" fillId="0" borderId="0" xfId="0" applyNumberFormat="1" applyFont="1" applyAlignment="1">
      <alignment horizontal="center" vertical="center"/>
    </xf>
    <xf numFmtId="0" fontId="10" fillId="0" borderId="0" xfId="0" applyFont="1"/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 readingOrder="2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readingOrder="2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37" fontId="34" fillId="0" borderId="0" xfId="0" quotePrefix="1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170" fontId="8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 vertical="center" readingOrder="2"/>
    </xf>
    <xf numFmtId="0" fontId="1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wrapText="1" readingOrder="2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3" fontId="62" fillId="0" borderId="0" xfId="0" applyNumberFormat="1" applyFont="1"/>
    <xf numFmtId="0" fontId="9" fillId="0" borderId="0" xfId="0" applyFont="1"/>
    <xf numFmtId="0" fontId="45" fillId="0" borderId="0" xfId="0" applyFont="1"/>
    <xf numFmtId="37" fontId="44" fillId="0" borderId="0" xfId="0" applyNumberFormat="1" applyFont="1" applyAlignment="1">
      <alignment horizontal="right" vertical="center"/>
    </xf>
    <xf numFmtId="37" fontId="44" fillId="0" borderId="16" xfId="0" applyNumberFormat="1" applyFont="1" applyBorder="1" applyAlignment="1">
      <alignment horizontal="center" vertical="center"/>
    </xf>
    <xf numFmtId="0" fontId="45" fillId="0" borderId="3" xfId="0" applyFont="1" applyBorder="1"/>
    <xf numFmtId="37" fontId="44" fillId="0" borderId="3" xfId="0" applyNumberFormat="1" applyFont="1" applyBorder="1" applyAlignment="1">
      <alignment horizontal="center" vertical="center" wrapText="1"/>
    </xf>
    <xf numFmtId="37" fontId="44" fillId="0" borderId="15" xfId="0" applyNumberFormat="1" applyFont="1" applyBorder="1" applyAlignment="1">
      <alignment horizontal="center" vertical="center" wrapText="1"/>
    </xf>
    <xf numFmtId="37" fontId="46" fillId="0" borderId="18" xfId="0" applyNumberFormat="1" applyFont="1" applyBorder="1" applyAlignment="1">
      <alignment horizontal="right" vertical="center" wrapText="1"/>
    </xf>
    <xf numFmtId="0" fontId="47" fillId="0" borderId="0" xfId="0" applyFont="1" applyAlignment="1">
      <alignment horizontal="center"/>
    </xf>
    <xf numFmtId="164" fontId="46" fillId="0" borderId="9" xfId="0" applyNumberFormat="1" applyFont="1" applyBorder="1" applyAlignment="1">
      <alignment horizontal="left" vertical="center" wrapText="1" shrinkToFit="1"/>
    </xf>
    <xf numFmtId="164" fontId="46" fillId="0" borderId="9" xfId="0" applyNumberFormat="1" applyFont="1" applyBorder="1" applyAlignment="1">
      <alignment horizontal="right" vertical="center" wrapText="1" shrinkToFit="1"/>
    </xf>
    <xf numFmtId="168" fontId="46" fillId="0" borderId="0" xfId="0" applyNumberFormat="1" applyFont="1" applyAlignment="1">
      <alignment horizontal="center" vertical="center" wrapText="1" shrinkToFit="1"/>
    </xf>
    <xf numFmtId="0" fontId="48" fillId="0" borderId="0" xfId="0" applyFont="1"/>
    <xf numFmtId="164" fontId="45" fillId="0" borderId="0" xfId="0" applyNumberFormat="1" applyFont="1" applyAlignment="1">
      <alignment vertical="center"/>
    </xf>
    <xf numFmtId="37" fontId="46" fillId="0" borderId="20" xfId="0" applyNumberFormat="1" applyFont="1" applyBorder="1" applyAlignment="1">
      <alignment horizontal="right" vertical="center" wrapText="1"/>
    </xf>
    <xf numFmtId="164" fontId="46" fillId="0" borderId="0" xfId="0" applyNumberFormat="1" applyFont="1" applyAlignment="1">
      <alignment horizontal="left" vertical="center" wrapText="1" shrinkToFit="1"/>
    </xf>
    <xf numFmtId="164" fontId="46" fillId="0" borderId="0" xfId="0" applyNumberFormat="1" applyFont="1" applyAlignment="1">
      <alignment horizontal="right" vertical="center" wrapText="1" shrinkToFit="1"/>
    </xf>
    <xf numFmtId="164" fontId="0" fillId="0" borderId="0" xfId="0" applyNumberFormat="1"/>
    <xf numFmtId="0" fontId="0" fillId="0" borderId="0" xfId="0" applyAlignment="1">
      <alignment horizontal="right"/>
    </xf>
    <xf numFmtId="3" fontId="43" fillId="0" borderId="0" xfId="0" applyNumberFormat="1" applyFont="1"/>
    <xf numFmtId="0" fontId="16" fillId="0" borderId="0" xfId="0" applyFont="1"/>
    <xf numFmtId="0" fontId="20" fillId="0" borderId="0" xfId="0" applyFont="1"/>
    <xf numFmtId="0" fontId="20" fillId="0" borderId="1" xfId="0" applyFont="1" applyBorder="1"/>
    <xf numFmtId="10" fontId="20" fillId="0" borderId="1" xfId="0" applyNumberFormat="1" applyFont="1" applyBorder="1"/>
    <xf numFmtId="0" fontId="18" fillId="0" borderId="0" xfId="0" applyFont="1" applyAlignment="1">
      <alignment horizontal="center" vertical="center" wrapText="1" readingOrder="2"/>
    </xf>
    <xf numFmtId="0" fontId="18" fillId="0" borderId="0" xfId="0" applyFont="1" applyAlignment="1">
      <alignment vertical="center" wrapText="1" readingOrder="2"/>
    </xf>
    <xf numFmtId="0" fontId="20" fillId="0" borderId="0" xfId="0" applyFont="1" applyAlignment="1">
      <alignment vertical="center" wrapText="1"/>
    </xf>
    <xf numFmtId="0" fontId="60" fillId="0" borderId="0" xfId="0" applyFont="1"/>
    <xf numFmtId="0" fontId="20" fillId="0" borderId="0" xfId="0" applyFont="1" applyAlignment="1">
      <alignment vertical="center" wrapText="1" readingOrder="2"/>
    </xf>
    <xf numFmtId="0" fontId="20" fillId="0" borderId="0" xfId="0" applyFont="1" applyAlignment="1">
      <alignment horizontal="center"/>
    </xf>
    <xf numFmtId="0" fontId="20" fillId="0" borderId="1" xfId="0" applyFont="1" applyBorder="1" applyAlignment="1">
      <alignment vertical="center" wrapText="1" readingOrder="2"/>
    </xf>
    <xf numFmtId="37" fontId="13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37" fontId="13" fillId="0" borderId="0" xfId="0" applyNumberFormat="1" applyFont="1" applyAlignment="1">
      <alignment horizontal="center" vertical="center" wrapText="1"/>
    </xf>
    <xf numFmtId="164" fontId="20" fillId="0" borderId="0" xfId="0" applyNumberFormat="1" applyFont="1"/>
    <xf numFmtId="10" fontId="16" fillId="0" borderId="0" xfId="0" applyNumberFormat="1" applyFont="1"/>
    <xf numFmtId="0" fontId="35" fillId="0" borderId="0" xfId="0" applyFont="1" applyAlignment="1">
      <alignment horizontal="center"/>
    </xf>
    <xf numFmtId="3" fontId="35" fillId="0" borderId="0" xfId="0" applyNumberFormat="1" applyFont="1" applyAlignment="1">
      <alignment horizontal="center"/>
    </xf>
    <xf numFmtId="0" fontId="19" fillId="0" borderId="0" xfId="0" applyFont="1" applyAlignment="1">
      <alignment horizontal="right" vertical="center" readingOrder="2"/>
    </xf>
    <xf numFmtId="0" fontId="19" fillId="0" borderId="0" xfId="0" applyFont="1" applyAlignment="1">
      <alignment vertical="center" readingOrder="2"/>
    </xf>
    <xf numFmtId="38" fontId="14" fillId="0" borderId="0" xfId="0" applyNumberFormat="1" applyFont="1"/>
    <xf numFmtId="0" fontId="2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/>
    </xf>
    <xf numFmtId="164" fontId="20" fillId="0" borderId="1" xfId="1" applyNumberFormat="1" applyFont="1" applyFill="1" applyBorder="1" applyAlignment="1">
      <alignment horizontal="center"/>
    </xf>
    <xf numFmtId="0" fontId="18" fillId="0" borderId="0" xfId="0" applyFont="1" applyAlignment="1">
      <alignment horizontal="right" vertical="center" readingOrder="2"/>
    </xf>
    <xf numFmtId="49" fontId="20" fillId="0" borderId="0" xfId="0" applyNumberFormat="1" applyFont="1" applyAlignment="1">
      <alignment horizontal="center" vertical="center" readingOrder="2"/>
    </xf>
    <xf numFmtId="164" fontId="18" fillId="0" borderId="0" xfId="1" applyNumberFormat="1" applyFont="1" applyFill="1" applyAlignment="1">
      <alignment horizontal="right" vertical="center" readingOrder="2"/>
    </xf>
    <xf numFmtId="43" fontId="18" fillId="0" borderId="0" xfId="1" applyFont="1" applyFill="1" applyAlignment="1">
      <alignment horizontal="center" vertical="center" wrapText="1" shrinkToFit="1" readingOrder="2"/>
    </xf>
    <xf numFmtId="0" fontId="18" fillId="0" borderId="0" xfId="0" applyFont="1" applyAlignment="1">
      <alignment horizontal="center" vertical="center" readingOrder="2"/>
    </xf>
    <xf numFmtId="40" fontId="18" fillId="0" borderId="0" xfId="0" applyNumberFormat="1" applyFont="1" applyAlignment="1">
      <alignment horizontal="center" vertical="center" wrapText="1" readingOrder="2"/>
    </xf>
    <xf numFmtId="164" fontId="53" fillId="0" borderId="0" xfId="0" applyNumberFormat="1" applyFont="1" applyAlignment="1">
      <alignment vertical="center" wrapText="1" shrinkToFit="1"/>
    </xf>
    <xf numFmtId="164" fontId="18" fillId="0" borderId="1" xfId="1" applyNumberFormat="1" applyFont="1" applyFill="1" applyBorder="1" applyAlignment="1">
      <alignment horizontal="right" vertical="center" readingOrder="2"/>
    </xf>
    <xf numFmtId="0" fontId="20" fillId="0" borderId="0" xfId="0" applyFont="1" applyAlignment="1">
      <alignment horizontal="right" vertical="center"/>
    </xf>
    <xf numFmtId="38" fontId="18" fillId="0" borderId="10" xfId="0" applyNumberFormat="1" applyFont="1" applyBorder="1" applyAlignment="1">
      <alignment horizontal="right" vertical="center" readingOrder="2"/>
    </xf>
    <xf numFmtId="1" fontId="18" fillId="0" borderId="2" xfId="0" applyNumberFormat="1" applyFont="1" applyBorder="1" applyAlignment="1">
      <alignment horizontal="center" vertical="center" readingOrder="2"/>
    </xf>
    <xf numFmtId="40" fontId="18" fillId="0" borderId="3" xfId="0" applyNumberFormat="1" applyFont="1" applyBorder="1" applyAlignment="1">
      <alignment horizontal="center" vertical="center" readingOrder="2"/>
    </xf>
    <xf numFmtId="0" fontId="14" fillId="0" borderId="0" xfId="0" applyFont="1" applyAlignment="1">
      <alignment horizontal="right" vertical="center"/>
    </xf>
    <xf numFmtId="3" fontId="55" fillId="0" borderId="0" xfId="0" applyNumberFormat="1" applyFont="1"/>
    <xf numFmtId="164" fontId="14" fillId="0" borderId="0" xfId="1" applyNumberFormat="1" applyFont="1" applyFill="1" applyAlignment="1"/>
    <xf numFmtId="164" fontId="14" fillId="0" borderId="0" xfId="0" applyNumberFormat="1" applyFont="1"/>
    <xf numFmtId="3" fontId="14" fillId="0" borderId="0" xfId="0" applyNumberFormat="1" applyFont="1"/>
    <xf numFmtId="164" fontId="54" fillId="0" borderId="0" xfId="1" applyNumberFormat="1" applyFont="1" applyFill="1" applyAlignment="1"/>
    <xf numFmtId="164" fontId="35" fillId="0" borderId="0" xfId="0" applyNumberFormat="1" applyFont="1" applyAlignment="1">
      <alignment vertical="center" wrapText="1"/>
    </xf>
    <xf numFmtId="0" fontId="36" fillId="0" borderId="0" xfId="0" applyFont="1"/>
    <xf numFmtId="3" fontId="36" fillId="0" borderId="0" xfId="0" applyNumberFormat="1" applyFont="1"/>
    <xf numFmtId="2" fontId="10" fillId="0" borderId="9" xfId="0" applyNumberFormat="1" applyFont="1" applyBorder="1" applyAlignment="1">
      <alignment vertic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64" fontId="10" fillId="0" borderId="0" xfId="0" applyNumberFormat="1" applyFont="1"/>
    <xf numFmtId="37" fontId="27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64" fontId="27" fillId="0" borderId="0" xfId="1" applyNumberFormat="1" applyFont="1" applyFill="1" applyAlignment="1">
      <alignment vertical="center"/>
    </xf>
    <xf numFmtId="0" fontId="14" fillId="0" borderId="0" xfId="0" applyFont="1" applyAlignment="1">
      <alignment horizontal="center" vertical="center"/>
    </xf>
    <xf numFmtId="41" fontId="14" fillId="0" borderId="0" xfId="0" applyNumberFormat="1" applyFont="1" applyAlignment="1">
      <alignment horizontal="center" vertical="center"/>
    </xf>
    <xf numFmtId="0" fontId="29" fillId="0" borderId="1" xfId="0" applyFont="1" applyBorder="1" applyAlignment="1">
      <alignment horizontal="right" vertical="center" wrapText="1" readingOrder="2"/>
    </xf>
    <xf numFmtId="0" fontId="29" fillId="0" borderId="0" xfId="0" applyFont="1" applyAlignment="1">
      <alignment vertical="center" wrapText="1" readingOrder="2"/>
    </xf>
    <xf numFmtId="0" fontId="29" fillId="0" borderId="0" xfId="0" applyFont="1" applyAlignment="1">
      <alignment horizontal="center" vertical="center" wrapText="1" readingOrder="2"/>
    </xf>
    <xf numFmtId="0" fontId="29" fillId="0" borderId="1" xfId="0" applyFont="1" applyBorder="1" applyAlignment="1">
      <alignment vertical="center" wrapText="1" readingOrder="2"/>
    </xf>
    <xf numFmtId="0" fontId="30" fillId="0" borderId="0" xfId="0" applyFont="1" applyAlignment="1">
      <alignment horizontal="center" vertical="center" wrapText="1" readingOrder="2"/>
    </xf>
    <xf numFmtId="0" fontId="31" fillId="0" borderId="0" xfId="0" applyFont="1" applyAlignment="1">
      <alignment horizontal="right" vertical="center" wrapText="1" readingOrder="2"/>
    </xf>
    <xf numFmtId="0" fontId="10" fillId="0" borderId="0" xfId="0" applyFont="1" applyAlignment="1">
      <alignment vertical="center" wrapText="1"/>
    </xf>
    <xf numFmtId="164" fontId="18" fillId="0" borderId="8" xfId="1" applyNumberFormat="1" applyFont="1" applyFill="1" applyBorder="1" applyAlignment="1">
      <alignment vertical="center"/>
    </xf>
    <xf numFmtId="3" fontId="10" fillId="0" borderId="0" xfId="0" applyNumberFormat="1" applyFont="1"/>
    <xf numFmtId="0" fontId="29" fillId="0" borderId="15" xfId="0" applyFont="1" applyBorder="1" applyAlignment="1">
      <alignment horizontal="center" vertical="center" wrapText="1" readingOrder="2"/>
    </xf>
    <xf numFmtId="37" fontId="32" fillId="0" borderId="0" xfId="0" applyNumberFormat="1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 readingOrder="2"/>
    </xf>
    <xf numFmtId="0" fontId="18" fillId="0" borderId="0" xfId="0" applyFont="1"/>
    <xf numFmtId="0" fontId="29" fillId="0" borderId="1" xfId="0" applyFont="1" applyBorder="1" applyAlignment="1">
      <alignment horizontal="center" vertical="center" wrapText="1" readingOrder="2"/>
    </xf>
    <xf numFmtId="37" fontId="13" fillId="0" borderId="0" xfId="0" quotePrefix="1" applyNumberFormat="1" applyFont="1" applyAlignment="1">
      <alignment horizontal="center" vertical="center" wrapText="1"/>
    </xf>
    <xf numFmtId="0" fontId="30" fillId="0" borderId="0" xfId="0" applyFont="1" applyAlignment="1">
      <alignment horizontal="right" vertical="center" wrapText="1" readingOrder="2"/>
    </xf>
    <xf numFmtId="0" fontId="13" fillId="0" borderId="0" xfId="0" applyFont="1" applyAlignment="1">
      <alignment horizontal="right" vertical="center"/>
    </xf>
    <xf numFmtId="0" fontId="20" fillId="0" borderId="0" xfId="0" applyFont="1" applyAlignment="1">
      <alignment horizontal="right"/>
    </xf>
    <xf numFmtId="1" fontId="13" fillId="0" borderId="0" xfId="0" applyNumberFormat="1" applyFont="1" applyAlignment="1">
      <alignment horizontal="right" vertical="center"/>
    </xf>
    <xf numFmtId="0" fontId="35" fillId="2" borderId="0" xfId="0" applyFont="1" applyFill="1" applyAlignment="1">
      <alignment horizontal="center"/>
    </xf>
    <xf numFmtId="38" fontId="21" fillId="2" borderId="14" xfId="1" applyNumberFormat="1" applyFont="1" applyFill="1" applyBorder="1" applyAlignment="1">
      <alignment horizontal="right" vertical="center" readingOrder="2"/>
    </xf>
    <xf numFmtId="0" fontId="37" fillId="2" borderId="0" xfId="0" applyFont="1" applyFill="1" applyAlignment="1">
      <alignment horizontal="right" vertical="center" readingOrder="2"/>
    </xf>
    <xf numFmtId="164" fontId="51" fillId="2" borderId="0" xfId="0" applyNumberFormat="1" applyFont="1" applyFill="1" applyAlignment="1">
      <alignment horizontal="center" vertical="center" wrapText="1"/>
    </xf>
    <xf numFmtId="0" fontId="52" fillId="2" borderId="0" xfId="0" applyFont="1" applyFill="1" applyAlignment="1">
      <alignment horizontal="center" vertical="center" wrapText="1"/>
    </xf>
    <xf numFmtId="164" fontId="53" fillId="2" borderId="0" xfId="0" applyNumberFormat="1" applyFont="1" applyFill="1" applyAlignment="1">
      <alignment vertical="center" wrapText="1" shrinkToFit="1"/>
    </xf>
    <xf numFmtId="164" fontId="10" fillId="0" borderId="0" xfId="1" applyNumberFormat="1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4" fontId="10" fillId="0" borderId="1" xfId="1" applyNumberFormat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right" vertical="center" wrapText="1"/>
    </xf>
    <xf numFmtId="0" fontId="10" fillId="0" borderId="0" xfId="0" quotePrefix="1" applyFont="1" applyAlignment="1">
      <alignment horizontal="right" vertical="center"/>
    </xf>
    <xf numFmtId="0" fontId="10" fillId="0" borderId="0" xfId="0" applyFont="1" applyAlignment="1">
      <alignment vertical="center"/>
    </xf>
    <xf numFmtId="165" fontId="10" fillId="0" borderId="0" xfId="1" applyNumberFormat="1" applyFont="1" applyFill="1" applyAlignment="1"/>
    <xf numFmtId="165" fontId="10" fillId="0" borderId="0" xfId="1" applyNumberFormat="1" applyFont="1" applyFill="1" applyAlignment="1">
      <alignment vertical="center"/>
    </xf>
    <xf numFmtId="164" fontId="14" fillId="3" borderId="0" xfId="0" applyNumberFormat="1" applyFont="1" applyFill="1"/>
    <xf numFmtId="0" fontId="14" fillId="3" borderId="0" xfId="0" applyFont="1" applyFill="1"/>
    <xf numFmtId="164" fontId="22" fillId="3" borderId="8" xfId="1" applyNumberFormat="1" applyFont="1" applyFill="1" applyBorder="1" applyAlignment="1">
      <alignment horizontal="left" vertical="center"/>
    </xf>
    <xf numFmtId="0" fontId="20" fillId="0" borderId="0" xfId="0" applyFont="1" applyAlignment="1">
      <alignment horizontal="center" vertical="center" wrapText="1" readingOrder="2"/>
    </xf>
    <xf numFmtId="164" fontId="6" fillId="0" borderId="2" xfId="0" applyNumberFormat="1" applyFont="1" applyBorder="1" applyAlignment="1">
      <alignment horizontal="center" vertical="center" readingOrder="2"/>
    </xf>
    <xf numFmtId="164" fontId="12" fillId="0" borderId="0" xfId="0" applyNumberFormat="1" applyFont="1" applyAlignment="1">
      <alignment horizontal="center"/>
    </xf>
    <xf numFmtId="10" fontId="8" fillId="0" borderId="8" xfId="0" applyNumberFormat="1" applyFont="1" applyBorder="1" applyAlignment="1">
      <alignment horizontal="center" vertical="center"/>
    </xf>
    <xf numFmtId="37" fontId="44" fillId="0" borderId="17" xfId="0" applyNumberFormat="1" applyFont="1" applyBorder="1" applyAlignment="1">
      <alignment horizontal="center" vertical="center"/>
    </xf>
    <xf numFmtId="164" fontId="46" fillId="0" borderId="19" xfId="0" applyNumberFormat="1" applyFont="1" applyBorder="1" applyAlignment="1">
      <alignment horizontal="right" vertical="center" wrapText="1" shrinkToFit="1"/>
    </xf>
    <xf numFmtId="164" fontId="46" fillId="0" borderId="21" xfId="0" applyNumberFormat="1" applyFont="1" applyBorder="1" applyAlignment="1">
      <alignment horizontal="right" vertical="center" wrapText="1" shrinkToFit="1"/>
    </xf>
    <xf numFmtId="10" fontId="20" fillId="0" borderId="0" xfId="0" applyNumberFormat="1" applyFont="1" applyAlignment="1">
      <alignment vertical="center" wrapText="1" readingOrder="2"/>
    </xf>
    <xf numFmtId="164" fontId="20" fillId="0" borderId="2" xfId="1" applyNumberFormat="1" applyFont="1" applyFill="1" applyBorder="1" applyAlignment="1">
      <alignment horizontal="center" vertical="center" readingOrder="2"/>
    </xf>
    <xf numFmtId="164" fontId="22" fillId="0" borderId="8" xfId="1" applyNumberFormat="1" applyFont="1" applyFill="1" applyBorder="1" applyAlignment="1">
      <alignment horizontal="left" vertical="center"/>
    </xf>
    <xf numFmtId="164" fontId="18" fillId="0" borderId="8" xfId="1" applyNumberFormat="1" applyFont="1" applyFill="1" applyBorder="1" applyAlignment="1">
      <alignment horizontal="left" vertical="center"/>
    </xf>
    <xf numFmtId="165" fontId="20" fillId="0" borderId="0" xfId="0" applyNumberFormat="1" applyFont="1" applyAlignment="1">
      <alignment horizontal="center" vertical="center"/>
    </xf>
    <xf numFmtId="164" fontId="12" fillId="0" borderId="2" xfId="1" applyNumberFormat="1" applyFont="1" applyFill="1" applyBorder="1" applyAlignment="1">
      <alignment vertical="center"/>
    </xf>
    <xf numFmtId="164" fontId="12" fillId="0" borderId="8" xfId="1" applyNumberFormat="1" applyFont="1" applyFill="1" applyBorder="1" applyAlignment="1">
      <alignment horizontal="center" vertical="center"/>
    </xf>
    <xf numFmtId="164" fontId="12" fillId="0" borderId="8" xfId="1" applyNumberFormat="1" applyFont="1" applyFill="1" applyBorder="1" applyAlignment="1">
      <alignment vertical="center"/>
    </xf>
    <xf numFmtId="9" fontId="20" fillId="0" borderId="0" xfId="1" applyNumberFormat="1" applyFont="1" applyFill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 readingOrder="2"/>
    </xf>
    <xf numFmtId="0" fontId="6" fillId="0" borderId="1" xfId="0" applyFont="1" applyBorder="1" applyAlignment="1">
      <alignment horizontal="center" vertical="center" wrapText="1" readingOrder="2"/>
    </xf>
    <xf numFmtId="164" fontId="6" fillId="0" borderId="0" xfId="1" applyNumberFormat="1" applyFont="1" applyAlignment="1">
      <alignment horizontal="center" vertical="center"/>
    </xf>
    <xf numFmtId="164" fontId="6" fillId="0" borderId="0" xfId="1" applyNumberFormat="1" applyFont="1" applyBorder="1" applyAlignment="1">
      <alignment horizontal="center" vertical="center" wrapText="1" readingOrder="2"/>
    </xf>
    <xf numFmtId="164" fontId="6" fillId="0" borderId="3" xfId="1" applyNumberFormat="1" applyFont="1" applyBorder="1" applyAlignment="1">
      <alignment horizontal="center" vertical="center" readingOrder="2"/>
    </xf>
    <xf numFmtId="164" fontId="6" fillId="0" borderId="1" xfId="1" applyNumberFormat="1" applyFont="1" applyBorder="1" applyAlignment="1">
      <alignment horizontal="center" vertical="center" readingOrder="2"/>
    </xf>
    <xf numFmtId="164" fontId="6" fillId="0" borderId="0" xfId="1" applyNumberFormat="1" applyFont="1" applyBorder="1" applyAlignment="1">
      <alignment horizontal="center" vertical="center" readingOrder="2"/>
    </xf>
    <xf numFmtId="164" fontId="6" fillId="0" borderId="0" xfId="1" applyNumberFormat="1" applyFont="1" applyAlignment="1">
      <alignment horizontal="center" vertical="center" wrapText="1" readingOrder="2"/>
    </xf>
    <xf numFmtId="0" fontId="7" fillId="0" borderId="0" xfId="0" applyFont="1" applyAlignment="1">
      <alignment horizontal="right" vertical="center" readingOrder="2"/>
    </xf>
    <xf numFmtId="164" fontId="6" fillId="0" borderId="1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164" fontId="6" fillId="0" borderId="3" xfId="1" applyNumberFormat="1" applyFont="1" applyBorder="1" applyAlignment="1">
      <alignment horizontal="center" vertical="center" wrapText="1" readingOrder="2"/>
    </xf>
    <xf numFmtId="164" fontId="6" fillId="0" borderId="1" xfId="1" applyNumberFormat="1" applyFont="1" applyBorder="1" applyAlignment="1">
      <alignment horizontal="center" vertical="center" wrapText="1" readingOrder="2"/>
    </xf>
    <xf numFmtId="10" fontId="6" fillId="0" borderId="3" xfId="2" applyNumberFormat="1" applyFont="1" applyBorder="1" applyAlignment="1">
      <alignment horizontal="center" vertical="center" wrapText="1" readingOrder="2"/>
    </xf>
    <xf numFmtId="10" fontId="6" fillId="0" borderId="1" xfId="2" applyNumberFormat="1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 readingOrder="2"/>
    </xf>
    <xf numFmtId="0" fontId="9" fillId="0" borderId="1" xfId="0" applyFont="1" applyBorder="1" applyAlignment="1">
      <alignment horizontal="center" vertical="center" wrapText="1" readingOrder="2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 readingOrder="2"/>
    </xf>
    <xf numFmtId="0" fontId="9" fillId="0" borderId="0" xfId="0" applyFont="1" applyAlignment="1">
      <alignment horizontal="center"/>
    </xf>
    <xf numFmtId="37" fontId="44" fillId="0" borderId="0" xfId="0" applyNumberFormat="1" applyFont="1" applyAlignment="1">
      <alignment horizontal="right" vertical="center"/>
    </xf>
    <xf numFmtId="0" fontId="45" fillId="0" borderId="0" xfId="0" applyFont="1"/>
    <xf numFmtId="0" fontId="20" fillId="0" borderId="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 readingOrder="2"/>
    </xf>
    <xf numFmtId="0" fontId="59" fillId="0" borderId="1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0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right" vertical="center" readingOrder="2"/>
    </xf>
    <xf numFmtId="0" fontId="59" fillId="0" borderId="1" xfId="0" applyFont="1" applyBorder="1" applyAlignment="1">
      <alignment horizontal="center" vertical="center" wrapText="1" readingOrder="2"/>
    </xf>
    <xf numFmtId="0" fontId="20" fillId="0" borderId="3" xfId="0" applyFont="1" applyBorder="1" applyAlignment="1">
      <alignment horizontal="center" vertical="center" readingOrder="2"/>
    </xf>
    <xf numFmtId="0" fontId="20" fillId="0" borderId="1" xfId="0" applyFont="1" applyBorder="1" applyAlignment="1">
      <alignment horizontal="center" vertical="center" readingOrder="2"/>
    </xf>
    <xf numFmtId="0" fontId="20" fillId="0" borderId="0" xfId="0" applyFont="1" applyAlignment="1">
      <alignment horizontal="center" vertical="center" wrapText="1" readingOrder="2"/>
    </xf>
    <xf numFmtId="0" fontId="20" fillId="0" borderId="1" xfId="0" applyFont="1" applyBorder="1" applyAlignment="1">
      <alignment horizontal="center" vertical="center" wrapText="1" readingOrder="2"/>
    </xf>
    <xf numFmtId="164" fontId="20" fillId="0" borderId="0" xfId="1" applyNumberFormat="1" applyFont="1" applyFill="1" applyBorder="1" applyAlignment="1">
      <alignment horizontal="center" vertical="center" readingOrder="2"/>
    </xf>
    <xf numFmtId="164" fontId="20" fillId="0" borderId="1" xfId="1" applyNumberFormat="1" applyFont="1" applyFill="1" applyBorder="1" applyAlignment="1">
      <alignment horizontal="center" vertical="center" readingOrder="2"/>
    </xf>
    <xf numFmtId="0" fontId="20" fillId="0" borderId="0" xfId="0" applyFont="1" applyAlignment="1">
      <alignment horizontal="center" vertical="center" wrapText="1"/>
    </xf>
    <xf numFmtId="10" fontId="20" fillId="0" borderId="0" xfId="0" applyNumberFormat="1" applyFont="1" applyAlignment="1">
      <alignment horizontal="center" vertical="center" wrapText="1"/>
    </xf>
    <xf numFmtId="10" fontId="20" fillId="0" borderId="1" xfId="0" applyNumberFormat="1" applyFont="1" applyBorder="1" applyAlignment="1">
      <alignment horizontal="center" vertical="center" wrapText="1"/>
    </xf>
    <xf numFmtId="37" fontId="28" fillId="0" borderId="11" xfId="0" applyNumberFormat="1" applyFont="1" applyBorder="1" applyAlignment="1">
      <alignment horizontal="center" vertical="center"/>
    </xf>
    <xf numFmtId="0" fontId="14" fillId="0" borderId="12" xfId="0" applyFont="1" applyBorder="1"/>
    <xf numFmtId="0" fontId="22" fillId="0" borderId="0" xfId="0" applyFont="1" applyAlignment="1">
      <alignment horizontal="center"/>
    </xf>
    <xf numFmtId="0" fontId="26" fillId="0" borderId="0" xfId="0" applyFont="1" applyAlignment="1">
      <alignment horizontal="right" vertical="center" readingOrder="2"/>
    </xf>
    <xf numFmtId="165" fontId="26" fillId="0" borderId="0" xfId="1" applyNumberFormat="1" applyFont="1" applyAlignment="1">
      <alignment horizontal="right" vertical="center" readingOrder="2"/>
    </xf>
    <xf numFmtId="0" fontId="15" fillId="0" borderId="1" xfId="0" applyFont="1" applyBorder="1" applyAlignment="1">
      <alignment horizontal="center"/>
    </xf>
    <xf numFmtId="164" fontId="24" fillId="0" borderId="1" xfId="1" applyNumberFormat="1" applyFont="1" applyFill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 readingOrder="2"/>
    </xf>
    <xf numFmtId="165" fontId="23" fillId="0" borderId="1" xfId="1" applyNumberFormat="1" applyFont="1" applyFill="1" applyBorder="1" applyAlignment="1">
      <alignment horizontal="center" vertical="center" wrapText="1" readingOrder="2"/>
    </xf>
    <xf numFmtId="165" fontId="26" fillId="0" borderId="0" xfId="1" applyNumberFormat="1" applyFont="1" applyFill="1" applyAlignment="1">
      <alignment horizontal="right" vertical="center" readingOrder="2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165" fontId="22" fillId="0" borderId="1" xfId="1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4" fontId="24" fillId="0" borderId="3" xfId="1" applyNumberFormat="1" applyFont="1" applyBorder="1" applyAlignment="1">
      <alignment horizontal="center" vertical="center" wrapText="1" readingOrder="2"/>
    </xf>
    <xf numFmtId="164" fontId="24" fillId="0" borderId="0" xfId="1" applyNumberFormat="1" applyFont="1" applyBorder="1" applyAlignment="1">
      <alignment horizontal="center" vertical="center" wrapText="1" readingOrder="2"/>
    </xf>
    <xf numFmtId="165" fontId="24" fillId="0" borderId="3" xfId="1" applyNumberFormat="1" applyFont="1" applyBorder="1" applyAlignment="1">
      <alignment horizontal="center" vertical="center" wrapText="1" readingOrder="2"/>
    </xf>
    <xf numFmtId="165" fontId="24" fillId="0" borderId="0" xfId="1" applyNumberFormat="1" applyFont="1" applyBorder="1" applyAlignment="1">
      <alignment horizontal="center" vertical="center" wrapText="1" readingOrder="2"/>
    </xf>
    <xf numFmtId="0" fontId="24" fillId="0" borderId="3" xfId="0" applyFont="1" applyBorder="1" applyAlignment="1">
      <alignment horizontal="center" vertical="center" wrapText="1" readingOrder="2"/>
    </xf>
    <xf numFmtId="0" fontId="24" fillId="0" borderId="1" xfId="0" applyFont="1" applyBorder="1" applyAlignment="1">
      <alignment horizontal="center" vertical="center" wrapText="1" readingOrder="2"/>
    </xf>
    <xf numFmtId="164" fontId="15" fillId="0" borderId="3" xfId="1" applyNumberFormat="1" applyFont="1" applyBorder="1" applyAlignment="1">
      <alignment horizontal="center" vertical="center" wrapText="1"/>
    </xf>
    <xf numFmtId="164" fontId="15" fillId="0" borderId="0" xfId="1" applyNumberFormat="1" applyFont="1" applyBorder="1" applyAlignment="1">
      <alignment horizontal="center" vertical="center" wrapText="1"/>
    </xf>
    <xf numFmtId="164" fontId="15" fillId="0" borderId="0" xfId="1" applyNumberFormat="1" applyFont="1" applyAlignment="1">
      <alignment horizontal="center" vertical="center" wrapText="1"/>
    </xf>
    <xf numFmtId="165" fontId="15" fillId="0" borderId="3" xfId="1" applyNumberFormat="1" applyFont="1" applyBorder="1" applyAlignment="1">
      <alignment horizontal="center" vertical="center" wrapText="1"/>
    </xf>
    <xf numFmtId="165" fontId="15" fillId="0" borderId="0" xfId="1" applyNumberFormat="1" applyFont="1" applyBorder="1" applyAlignment="1">
      <alignment horizontal="center" vertical="center" wrapText="1"/>
    </xf>
    <xf numFmtId="165" fontId="15" fillId="0" borderId="0" xfId="1" applyNumberFormat="1" applyFont="1" applyAlignment="1">
      <alignment horizontal="center" vertical="center" wrapText="1"/>
    </xf>
    <xf numFmtId="165" fontId="15" fillId="0" borderId="3" xfId="0" applyNumberFormat="1" applyFont="1" applyBorder="1" applyAlignment="1">
      <alignment horizontal="center" vertical="center" wrapText="1"/>
    </xf>
    <xf numFmtId="165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 readingOrder="2"/>
    </xf>
    <xf numFmtId="0" fontId="29" fillId="0" borderId="0" xfId="0" applyFont="1" applyAlignment="1">
      <alignment horizontal="center" vertical="center" wrapText="1" readingOrder="2"/>
    </xf>
    <xf numFmtId="0" fontId="29" fillId="0" borderId="1" xfId="0" applyFont="1" applyBorder="1" applyAlignment="1">
      <alignment horizontal="center" vertical="center" wrapText="1" readingOrder="2"/>
    </xf>
    <xf numFmtId="0" fontId="20" fillId="0" borderId="3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9" fillId="0" borderId="4" xfId="0" applyFont="1" applyBorder="1" applyAlignment="1">
      <alignment horizontal="center" vertical="center" wrapText="1" readingOrder="2"/>
    </xf>
    <xf numFmtId="164" fontId="18" fillId="0" borderId="4" xfId="1" applyNumberFormat="1" applyFont="1" applyFill="1" applyBorder="1" applyAlignment="1">
      <alignment horizontal="center" vertical="center" wrapText="1"/>
    </xf>
    <xf numFmtId="9" fontId="10" fillId="0" borderId="0" xfId="2" applyNumberFormat="1" applyFont="1" applyFill="1" applyAlignment="1">
      <alignment horizontal="center" vertical="center"/>
    </xf>
  </cellXfs>
  <cellStyles count="5">
    <cellStyle name="Comma" xfId="1" builtinId="3"/>
    <cellStyle name="Hyperlink 2" xfId="4" xr:uid="{00000000-0005-0000-0000-000001000000}"/>
    <cellStyle name="Normal" xfId="0" builtinId="0"/>
    <cellStyle name="Normal 2" xfId="3" xr:uid="{00000000-0005-0000-0000-000003000000}"/>
    <cellStyle name="Percent" xfId="2" builtinId="5"/>
  </cellStyles>
  <dxfs count="4">
    <dxf>
      <fill>
        <patternFill patternType="solid">
          <fgColor rgb="FFD0CECE"/>
          <bgColor rgb="FF000000"/>
        </patternFill>
      </fill>
    </dxf>
    <dxf>
      <fill>
        <patternFill patternType="solid">
          <fgColor rgb="FFE2EFDA"/>
          <bgColor rgb="FF000000"/>
        </patternFill>
      </fill>
    </dxf>
    <dxf>
      <fill>
        <patternFill patternType="solid">
          <fgColor rgb="FFDDEBF7"/>
          <bgColor rgb="FF000000"/>
        </patternFill>
      </fill>
    </dxf>
    <dxf>
      <fill>
        <patternFill patternType="solid">
          <fgColor rgb="FFFFF2CC"/>
          <bgColor rgb="FF000000"/>
        </patternFill>
      </fill>
    </dxf>
  </dxfs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7</xdr:row>
      <xdr:rowOff>95250</xdr:rowOff>
    </xdr:from>
    <xdr:to>
      <xdr:col>8</xdr:col>
      <xdr:colOff>466725</xdr:colOff>
      <xdr:row>19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342875" y="1628775"/>
          <a:ext cx="5172075" cy="2619375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73012</xdr:rowOff>
    </xdr:from>
    <xdr:to>
      <xdr:col>8</xdr:col>
      <xdr:colOff>523875</xdr:colOff>
      <xdr:row>35</xdr:row>
      <xdr:rowOff>190499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B453333-8DBB-26D3-775C-4E97C8E0FC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8267125" y="73012"/>
          <a:ext cx="5476874" cy="74517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8:M31"/>
  <sheetViews>
    <sheetView rightToLeft="1" view="pageBreakPreview" zoomScale="70" zoomScaleNormal="100" zoomScaleSheetLayoutView="70" workbookViewId="0">
      <selection activeCell="R23" sqref="R23"/>
    </sheetView>
  </sheetViews>
  <sheetFormatPr defaultColWidth="9.140625" defaultRowHeight="17.25"/>
  <cols>
    <col min="1" max="16384" width="9.140625" style="7"/>
  </cols>
  <sheetData>
    <row r="18" spans="1:13">
      <c r="M18" s="7" t="s">
        <v>58</v>
      </c>
    </row>
    <row r="24" spans="1:13" ht="15" customHeight="1">
      <c r="A24" s="278" t="s">
        <v>73</v>
      </c>
      <c r="B24" s="278"/>
      <c r="C24" s="278"/>
      <c r="D24" s="278"/>
      <c r="E24" s="278"/>
      <c r="F24" s="278"/>
      <c r="G24" s="278"/>
      <c r="H24" s="278"/>
      <c r="I24" s="278"/>
      <c r="J24" s="278"/>
      <c r="K24" s="18"/>
      <c r="L24" s="18"/>
    </row>
    <row r="25" spans="1:13" ht="15" customHeight="1">
      <c r="A25" s="278"/>
      <c r="B25" s="278"/>
      <c r="C25" s="278"/>
      <c r="D25" s="278"/>
      <c r="E25" s="278"/>
      <c r="F25" s="278"/>
      <c r="G25" s="278"/>
      <c r="H25" s="278"/>
      <c r="I25" s="278"/>
      <c r="J25" s="278"/>
      <c r="K25" s="18"/>
      <c r="L25" s="18"/>
    </row>
    <row r="26" spans="1:13" ht="15" customHeight="1">
      <c r="A26" s="278"/>
      <c r="B26" s="278"/>
      <c r="C26" s="278"/>
      <c r="D26" s="278"/>
      <c r="E26" s="278"/>
      <c r="F26" s="278"/>
      <c r="G26" s="278"/>
      <c r="H26" s="278"/>
      <c r="I26" s="278"/>
      <c r="J26" s="278"/>
      <c r="K26" s="18"/>
      <c r="L26" s="18"/>
    </row>
    <row r="28" spans="1:13" ht="15" customHeight="1">
      <c r="A28" s="278" t="s">
        <v>339</v>
      </c>
      <c r="B28" s="278"/>
      <c r="C28" s="278"/>
      <c r="D28" s="278"/>
      <c r="E28" s="278"/>
      <c r="F28" s="278"/>
      <c r="G28" s="278"/>
      <c r="H28" s="278"/>
      <c r="I28" s="278"/>
      <c r="J28" s="278"/>
      <c r="K28" s="278"/>
      <c r="L28" s="278"/>
    </row>
    <row r="29" spans="1:13" ht="15" customHeight="1">
      <c r="A29" s="278"/>
      <c r="B29" s="278"/>
      <c r="C29" s="278"/>
      <c r="D29" s="278"/>
      <c r="E29" s="278"/>
      <c r="F29" s="278"/>
      <c r="G29" s="278"/>
      <c r="H29" s="278"/>
      <c r="I29" s="278"/>
      <c r="J29" s="278"/>
      <c r="K29" s="278"/>
      <c r="L29" s="278"/>
    </row>
    <row r="30" spans="1:13" ht="15" customHeight="1">
      <c r="A30" s="278"/>
      <c r="B30" s="278"/>
      <c r="C30" s="278"/>
      <c r="D30" s="278"/>
      <c r="E30" s="278"/>
      <c r="F30" s="278"/>
      <c r="G30" s="278"/>
      <c r="H30" s="278"/>
      <c r="I30" s="278"/>
      <c r="J30" s="278"/>
      <c r="K30" s="278"/>
      <c r="L30" s="278"/>
    </row>
    <row r="31" spans="1:13" ht="15" customHeight="1">
      <c r="A31" s="278"/>
      <c r="B31" s="278"/>
      <c r="C31" s="278"/>
      <c r="D31" s="278"/>
      <c r="E31" s="278"/>
      <c r="F31" s="278"/>
      <c r="G31" s="278"/>
      <c r="H31" s="278"/>
      <c r="I31" s="278"/>
      <c r="J31" s="278"/>
      <c r="K31" s="278"/>
      <c r="L31" s="278"/>
    </row>
  </sheetData>
  <mergeCells count="5">
    <mergeCell ref="A24:J26"/>
    <mergeCell ref="A28:J30"/>
    <mergeCell ref="K28:L30"/>
    <mergeCell ref="A31:J31"/>
    <mergeCell ref="K31:L31"/>
  </mergeCells>
  <printOptions horizontalCentered="1"/>
  <pageMargins left="0.25" right="0.25" top="0.75" bottom="0.75" header="0.3" footer="0.3"/>
  <pageSetup paperSize="9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92D050"/>
    <pageSetUpPr fitToPage="1"/>
  </sheetPr>
  <dimension ref="A1:R25"/>
  <sheetViews>
    <sheetView rightToLeft="1" view="pageBreakPreview" zoomScale="80" zoomScaleNormal="100" zoomScaleSheetLayoutView="80" workbookViewId="0">
      <selection activeCell="R1" sqref="R1:T1048576"/>
    </sheetView>
  </sheetViews>
  <sheetFormatPr defaultColWidth="9.140625" defaultRowHeight="21.75"/>
  <cols>
    <col min="1" max="1" width="33.5703125" style="7" customWidth="1"/>
    <col min="2" max="2" width="0.5703125" style="7" customWidth="1"/>
    <col min="3" max="3" width="17.7109375" style="12" bestFit="1" customWidth="1"/>
    <col min="4" max="4" width="0.85546875" style="12" customWidth="1"/>
    <col min="5" max="5" width="25.7109375" style="12" bestFit="1" customWidth="1"/>
    <col min="6" max="6" width="0.85546875" style="12" customWidth="1"/>
    <col min="7" max="7" width="26.5703125" style="12" customWidth="1"/>
    <col min="8" max="8" width="0.7109375" style="12" customWidth="1"/>
    <col min="9" max="9" width="25.140625" style="12" customWidth="1"/>
    <col min="10" max="10" width="1.42578125" style="12" customWidth="1"/>
    <col min="11" max="11" width="18.42578125" style="12" bestFit="1" customWidth="1"/>
    <col min="12" max="12" width="1.140625" style="12" customWidth="1"/>
    <col min="13" max="13" width="25.7109375" style="12" bestFit="1" customWidth="1"/>
    <col min="14" max="14" width="1" style="12" customWidth="1"/>
    <col min="15" max="15" width="27" style="12" bestFit="1" customWidth="1"/>
    <col min="16" max="16" width="1.140625" style="12" customWidth="1"/>
    <col min="17" max="17" width="25.7109375" style="12" bestFit="1" customWidth="1"/>
    <col min="18" max="18" width="14.28515625" style="7" bestFit="1" customWidth="1"/>
    <col min="19" max="16384" width="9.140625" style="7"/>
  </cols>
  <sheetData>
    <row r="1" spans="1:18" ht="22.5">
      <c r="A1" s="330" t="s">
        <v>89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18" ht="22.5">
      <c r="A2" s="330" t="s">
        <v>56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</row>
    <row r="3" spans="1:18" ht="22.5">
      <c r="A3" s="330" t="str">
        <f>' سهام'!A3:W3</f>
        <v>برای ماه منتهی به 1402/08/30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</row>
    <row r="4" spans="1:18">
      <c r="A4" s="317" t="s">
        <v>62</v>
      </c>
      <c r="B4" s="317"/>
      <c r="C4" s="317"/>
      <c r="D4" s="317"/>
      <c r="E4" s="317"/>
      <c r="F4" s="317"/>
      <c r="G4" s="317"/>
      <c r="H4" s="317"/>
    </row>
    <row r="5" spans="1:18" s="222" customFormat="1" ht="16.5" customHeight="1" thickBot="1">
      <c r="A5" s="189"/>
      <c r="B5" s="189"/>
      <c r="C5" s="344" t="s">
        <v>335</v>
      </c>
      <c r="D5" s="344"/>
      <c r="E5" s="344"/>
      <c r="F5" s="344"/>
      <c r="G5" s="344"/>
      <c r="H5" s="344"/>
      <c r="I5" s="344"/>
      <c r="J5" s="81"/>
      <c r="K5" s="339" t="s">
        <v>334</v>
      </c>
      <c r="L5" s="339"/>
      <c r="M5" s="339"/>
      <c r="N5" s="339"/>
      <c r="O5" s="339"/>
      <c r="P5" s="339"/>
      <c r="Q5" s="339"/>
    </row>
    <row r="6" spans="1:18" s="222" customFormat="1" ht="27" customHeight="1" thickBot="1">
      <c r="A6" s="189" t="s">
        <v>38</v>
      </c>
      <c r="B6" s="189"/>
      <c r="C6" s="92" t="s">
        <v>3</v>
      </c>
      <c r="D6" s="81"/>
      <c r="E6" s="93" t="s">
        <v>21</v>
      </c>
      <c r="F6" s="81"/>
      <c r="G6" s="92" t="s">
        <v>42</v>
      </c>
      <c r="H6" s="81"/>
      <c r="I6" s="93" t="s">
        <v>43</v>
      </c>
      <c r="J6" s="81"/>
      <c r="K6" s="92" t="s">
        <v>3</v>
      </c>
      <c r="L6" s="81"/>
      <c r="M6" s="93" t="s">
        <v>21</v>
      </c>
      <c r="N6" s="81"/>
      <c r="O6" s="92" t="s">
        <v>42</v>
      </c>
      <c r="P6" s="81"/>
      <c r="Q6" s="93" t="s">
        <v>43</v>
      </c>
    </row>
    <row r="7" spans="1:18" s="222" customFormat="1" ht="27" customHeight="1">
      <c r="A7" s="189" t="s">
        <v>103</v>
      </c>
      <c r="B7" s="189"/>
      <c r="C7" s="96">
        <v>200000</v>
      </c>
      <c r="D7" s="81"/>
      <c r="E7" s="117">
        <v>215255177927</v>
      </c>
      <c r="F7" s="81"/>
      <c r="G7" s="96">
        <v>-213968811123</v>
      </c>
      <c r="H7" s="81"/>
      <c r="I7" s="97">
        <f>E7+G7</f>
        <v>1286366804</v>
      </c>
      <c r="J7" s="81"/>
      <c r="K7" s="96">
        <v>200000</v>
      </c>
      <c r="L7" s="117"/>
      <c r="M7" s="97">
        <v>215255177927</v>
      </c>
      <c r="N7" s="97"/>
      <c r="O7" s="97">
        <v>-202941210238</v>
      </c>
      <c r="P7" s="117"/>
      <c r="Q7" s="117">
        <f>M7+O7</f>
        <v>12313967689</v>
      </c>
      <c r="R7" s="223"/>
    </row>
    <row r="8" spans="1:18" s="222" customFormat="1" ht="27" customHeight="1">
      <c r="A8" s="189" t="s">
        <v>234</v>
      </c>
      <c r="B8" s="189"/>
      <c r="C8" s="96">
        <v>650000</v>
      </c>
      <c r="D8" s="81"/>
      <c r="E8" s="117">
        <v>604786862511</v>
      </c>
      <c r="F8" s="81"/>
      <c r="G8" s="96">
        <v>-603347373467</v>
      </c>
      <c r="H8" s="81"/>
      <c r="I8" s="97">
        <f t="shared" ref="I8:I11" si="0">E8+G8</f>
        <v>1439489044</v>
      </c>
      <c r="J8" s="81"/>
      <c r="K8" s="96">
        <v>650000</v>
      </c>
      <c r="L8" s="117"/>
      <c r="M8" s="97">
        <v>604786862511</v>
      </c>
      <c r="N8" s="97"/>
      <c r="O8" s="97">
        <v>-604000000000</v>
      </c>
      <c r="P8" s="117"/>
      <c r="Q8" s="117">
        <f t="shared" ref="Q8:Q11" si="1">M8+O8</f>
        <v>786862511</v>
      </c>
      <c r="R8" s="223"/>
    </row>
    <row r="9" spans="1:18" s="222" customFormat="1" ht="27" customHeight="1">
      <c r="A9" s="189" t="s">
        <v>311</v>
      </c>
      <c r="B9" s="189"/>
      <c r="C9" s="96">
        <v>723000</v>
      </c>
      <c r="D9" s="81"/>
      <c r="E9" s="97">
        <v>742468825132</v>
      </c>
      <c r="F9" s="81"/>
      <c r="G9" s="96">
        <v>-739073488003</v>
      </c>
      <c r="H9" s="81"/>
      <c r="I9" s="97">
        <f t="shared" si="0"/>
        <v>3395337129</v>
      </c>
      <c r="J9" s="81"/>
      <c r="K9" s="96">
        <v>723000</v>
      </c>
      <c r="L9" s="81"/>
      <c r="M9" s="97">
        <v>742468825132</v>
      </c>
      <c r="N9" s="81"/>
      <c r="O9" s="96">
        <v>-739073488003</v>
      </c>
      <c r="P9" s="81"/>
      <c r="Q9" s="117">
        <f t="shared" si="1"/>
        <v>3395337129</v>
      </c>
      <c r="R9" s="223"/>
    </row>
    <row r="10" spans="1:18" s="222" customFormat="1" ht="27" customHeight="1">
      <c r="A10" s="189" t="s">
        <v>118</v>
      </c>
      <c r="B10" s="189"/>
      <c r="C10" s="96">
        <v>176000</v>
      </c>
      <c r="D10" s="81"/>
      <c r="E10" s="97">
        <v>183637669639</v>
      </c>
      <c r="F10" s="81"/>
      <c r="G10" s="96">
        <v>-183003832544</v>
      </c>
      <c r="H10" s="81"/>
      <c r="I10" s="97">
        <f t="shared" si="0"/>
        <v>633837095</v>
      </c>
      <c r="J10" s="81"/>
      <c r="K10" s="96">
        <v>176000</v>
      </c>
      <c r="L10" s="81"/>
      <c r="M10" s="97">
        <v>183637669639</v>
      </c>
      <c r="N10" s="81"/>
      <c r="O10" s="96">
        <v>-178511996730</v>
      </c>
      <c r="P10" s="81"/>
      <c r="Q10" s="117">
        <f t="shared" si="1"/>
        <v>5125672909</v>
      </c>
      <c r="R10" s="223"/>
    </row>
    <row r="11" spans="1:18" s="222" customFormat="1" ht="27" customHeight="1">
      <c r="A11" s="189" t="s">
        <v>310</v>
      </c>
      <c r="B11" s="189"/>
      <c r="C11" s="96">
        <v>198700</v>
      </c>
      <c r="D11" s="81"/>
      <c r="E11" s="97">
        <v>190002235853</v>
      </c>
      <c r="F11" s="81"/>
      <c r="G11" s="96">
        <v>-189187765685</v>
      </c>
      <c r="H11" s="81"/>
      <c r="I11" s="97">
        <f t="shared" si="0"/>
        <v>814470168</v>
      </c>
      <c r="J11" s="81"/>
      <c r="K11" s="96">
        <v>198700</v>
      </c>
      <c r="L11" s="81"/>
      <c r="M11" s="97">
        <v>190002235853</v>
      </c>
      <c r="N11" s="81"/>
      <c r="O11" s="96">
        <v>-189187765685</v>
      </c>
      <c r="P11" s="81"/>
      <c r="Q11" s="117">
        <f t="shared" si="1"/>
        <v>814470168</v>
      </c>
    </row>
    <row r="12" spans="1:18" s="222" customFormat="1" ht="23.25" thickBot="1">
      <c r="A12" s="189" t="s">
        <v>2</v>
      </c>
      <c r="B12" s="189"/>
      <c r="C12" s="273">
        <f>SUM(C7:C11)</f>
        <v>1947700</v>
      </c>
      <c r="D12" s="189"/>
      <c r="E12" s="123">
        <f>SUM(E7:E11)</f>
        <v>1936150771062</v>
      </c>
      <c r="F12" s="124"/>
      <c r="G12" s="123">
        <f>SUM(G7:G11)</f>
        <v>-1928581270822</v>
      </c>
      <c r="H12" s="124"/>
      <c r="I12" s="123">
        <f>SUM(I7:I11)</f>
        <v>7569500240</v>
      </c>
      <c r="J12" s="124"/>
      <c r="K12" s="273">
        <f>SUM(K7:K11)</f>
        <v>1947700</v>
      </c>
      <c r="L12" s="124"/>
      <c r="M12" s="123">
        <f>SUM(M7:M11)</f>
        <v>1936150771062</v>
      </c>
      <c r="N12" s="124"/>
      <c r="O12" s="123">
        <f>SUM(O7:O11)</f>
        <v>-1913714460656</v>
      </c>
      <c r="P12" s="124"/>
      <c r="Q12" s="123">
        <f>SUM(Q7:Q11)</f>
        <v>22436310406</v>
      </c>
    </row>
    <row r="13" spans="1:18" s="222" customFormat="1" ht="22.5" thickTop="1">
      <c r="A13" s="189"/>
      <c r="B13" s="189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</row>
    <row r="14" spans="1:18" s="222" customFormat="1" ht="24.75" customHeight="1">
      <c r="A14" s="341" t="s">
        <v>44</v>
      </c>
      <c r="B14" s="342"/>
      <c r="C14" s="342"/>
      <c r="D14" s="342"/>
      <c r="E14" s="342"/>
      <c r="F14" s="342"/>
      <c r="G14" s="342"/>
      <c r="H14" s="342"/>
      <c r="I14" s="342"/>
      <c r="J14" s="342"/>
      <c r="K14" s="342"/>
      <c r="L14" s="342"/>
      <c r="M14" s="342"/>
      <c r="N14" s="342"/>
      <c r="O14" s="342"/>
      <c r="P14" s="342"/>
      <c r="Q14" s="343"/>
    </row>
    <row r="15" spans="1:18">
      <c r="A15" s="180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</row>
    <row r="16" spans="1:18" ht="24.75">
      <c r="A16" s="180"/>
      <c r="C16" s="72"/>
      <c r="D16" s="72"/>
      <c r="E16" s="72"/>
      <c r="F16" s="72"/>
      <c r="G16" s="72"/>
      <c r="H16" s="72"/>
      <c r="I16" s="103"/>
      <c r="J16" s="85"/>
      <c r="K16" s="85"/>
      <c r="L16" s="85"/>
      <c r="M16" s="87"/>
      <c r="N16" s="87"/>
      <c r="O16" s="87"/>
      <c r="P16" s="87"/>
      <c r="Q16" s="59"/>
    </row>
    <row r="17" spans="5:17" s="87" customFormat="1" ht="24.75">
      <c r="G17" s="72"/>
      <c r="I17" s="122"/>
      <c r="J17" s="85"/>
      <c r="K17" s="85"/>
      <c r="L17" s="85"/>
      <c r="M17" s="85"/>
      <c r="N17" s="85"/>
      <c r="O17" s="85"/>
      <c r="P17" s="85"/>
      <c r="Q17" s="86"/>
    </row>
    <row r="18" spans="5:17" s="87" customFormat="1" ht="24">
      <c r="G18" s="72"/>
      <c r="I18" s="122"/>
      <c r="J18" s="85"/>
      <c r="K18" s="85"/>
      <c r="L18" s="85"/>
      <c r="M18" s="85"/>
      <c r="N18" s="85"/>
      <c r="O18" s="85"/>
      <c r="P18" s="85"/>
      <c r="Q18" s="85"/>
    </row>
    <row r="19" spans="5:17" s="87" customFormat="1" ht="24">
      <c r="G19" s="166"/>
      <c r="Q19" s="79"/>
    </row>
    <row r="20" spans="5:17" s="87" customFormat="1" ht="24"/>
    <row r="21" spans="5:17" s="87" customFormat="1" ht="24"/>
    <row r="22" spans="5:17" s="87" customFormat="1" ht="24">
      <c r="I22" s="205"/>
    </row>
    <row r="23" spans="5:17" s="87" customFormat="1" ht="24">
      <c r="M23" s="205"/>
    </row>
    <row r="24" spans="5:17" s="87" customFormat="1" ht="30.75">
      <c r="E24" s="64"/>
    </row>
    <row r="25" spans="5:17" s="87" customFormat="1" ht="24"/>
  </sheetData>
  <autoFilter ref="A6:Q6" xr:uid="{00000000-0009-0000-0000-000009000000}">
    <sortState xmlns:xlrd2="http://schemas.microsoft.com/office/spreadsheetml/2017/richdata2" ref="A7:Q33">
      <sortCondition descending="1" ref="Q6"/>
    </sortState>
  </autoFilter>
  <mergeCells count="7">
    <mergeCell ref="A14:Q14"/>
    <mergeCell ref="C5:I5"/>
    <mergeCell ref="K5:Q5"/>
    <mergeCell ref="A4:H4"/>
    <mergeCell ref="A1:Q1"/>
    <mergeCell ref="A2:Q2"/>
    <mergeCell ref="A3:Q3"/>
  </mergeCells>
  <printOptions horizontalCentered="1"/>
  <pageMargins left="0.25" right="0.25" top="0.75" bottom="0.75" header="0.3" footer="0.3"/>
  <pageSetup paperSize="9" scale="6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00B0F0"/>
    <pageSetUpPr fitToPage="1"/>
  </sheetPr>
  <dimension ref="A1:U20"/>
  <sheetViews>
    <sheetView rightToLeft="1" view="pageBreakPreview" zoomScale="60" zoomScaleNormal="100" workbookViewId="0">
      <selection activeCell="C8" sqref="C8:C9"/>
    </sheetView>
  </sheetViews>
  <sheetFormatPr defaultColWidth="9.140625" defaultRowHeight="15"/>
  <cols>
    <col min="1" max="1" width="49.85546875" style="38" customWidth="1"/>
    <col min="2" max="2" width="1.28515625" style="38" customWidth="1"/>
    <col min="3" max="3" width="26.5703125" style="45" customWidth="1"/>
    <col min="4" max="4" width="1" style="38" customWidth="1"/>
    <col min="5" max="5" width="28.42578125" style="46" customWidth="1"/>
    <col min="6" max="6" width="1.42578125" style="46" customWidth="1"/>
    <col min="7" max="7" width="26.5703125" style="46" customWidth="1"/>
    <col min="8" max="8" width="1" style="47" customWidth="1"/>
    <col min="9" max="9" width="28.42578125" style="47" customWidth="1"/>
    <col min="10" max="10" width="2" style="47" customWidth="1"/>
    <col min="11" max="11" width="28.5703125" style="48" customWidth="1"/>
    <col min="12" max="12" width="1.5703125" style="38" customWidth="1"/>
    <col min="13" max="13" width="28.42578125" style="45" bestFit="1" customWidth="1"/>
    <col min="14" max="14" width="0.85546875" style="45" customWidth="1"/>
    <col min="15" max="15" width="28.42578125" style="46" bestFit="1" customWidth="1"/>
    <col min="16" max="16" width="0.85546875" style="46" customWidth="1"/>
    <col min="17" max="17" width="28.42578125" style="46" bestFit="1" customWidth="1"/>
    <col min="18" max="18" width="0.85546875" style="46" customWidth="1"/>
    <col min="19" max="19" width="27.140625" style="46" customWidth="1"/>
    <col min="20" max="20" width="1.42578125" style="46" customWidth="1"/>
    <col min="21" max="21" width="29.85546875" style="48" customWidth="1"/>
    <col min="22" max="16384" width="9.140625" style="38"/>
  </cols>
  <sheetData>
    <row r="1" spans="1:21" ht="27.75">
      <c r="A1" s="345" t="s">
        <v>89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</row>
    <row r="2" spans="1:21" ht="27.75">
      <c r="A2" s="345" t="s">
        <v>56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345"/>
    </row>
    <row r="3" spans="1:21" ht="27.75">
      <c r="A3" s="345" t="str">
        <f>' سهام'!A3:W3</f>
        <v>برای ماه منتهی به 1402/08/30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U3" s="345"/>
    </row>
    <row r="5" spans="1:21" s="39" customFormat="1" ht="24.75">
      <c r="A5" s="297" t="s">
        <v>28</v>
      </c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97"/>
      <c r="U5" s="297"/>
    </row>
    <row r="6" spans="1:21" s="39" customFormat="1" ht="9.75" customHeight="1">
      <c r="C6" s="35"/>
      <c r="E6" s="40"/>
      <c r="F6" s="40"/>
      <c r="G6" s="40"/>
      <c r="H6" s="41"/>
      <c r="I6" s="41"/>
      <c r="J6" s="41"/>
      <c r="K6" s="42"/>
      <c r="M6" s="35"/>
      <c r="N6" s="35"/>
      <c r="O6" s="40"/>
      <c r="P6" s="40"/>
      <c r="Q6" s="40"/>
      <c r="R6" s="40"/>
      <c r="S6" s="40"/>
      <c r="T6" s="40"/>
      <c r="U6" s="42"/>
    </row>
    <row r="7" spans="1:21" s="39" customFormat="1" ht="27" customHeight="1" thickBot="1">
      <c r="A7" s="43"/>
      <c r="B7" s="9"/>
      <c r="C7" s="351" t="s">
        <v>335</v>
      </c>
      <c r="D7" s="351"/>
      <c r="E7" s="351"/>
      <c r="F7" s="351"/>
      <c r="G7" s="351"/>
      <c r="H7" s="351"/>
      <c r="I7" s="351"/>
      <c r="J7" s="351"/>
      <c r="K7" s="351"/>
      <c r="L7" s="9"/>
      <c r="M7" s="351" t="s">
        <v>334</v>
      </c>
      <c r="N7" s="351"/>
      <c r="O7" s="351"/>
      <c r="P7" s="351"/>
      <c r="Q7" s="351"/>
      <c r="R7" s="351"/>
      <c r="S7" s="351"/>
      <c r="T7" s="351"/>
      <c r="U7" s="351"/>
    </row>
    <row r="8" spans="1:21" s="19" customFormat="1" ht="24.75" customHeight="1">
      <c r="A8" s="360" t="s">
        <v>24</v>
      </c>
      <c r="B8" s="360"/>
      <c r="C8" s="346" t="s">
        <v>12</v>
      </c>
      <c r="D8" s="362"/>
      <c r="E8" s="348" t="s">
        <v>13</v>
      </c>
      <c r="F8" s="355"/>
      <c r="G8" s="348" t="s">
        <v>14</v>
      </c>
      <c r="H8" s="358"/>
      <c r="I8" s="350" t="s">
        <v>2</v>
      </c>
      <c r="J8" s="350"/>
      <c r="K8" s="350"/>
      <c r="L8" s="360"/>
      <c r="M8" s="346" t="s">
        <v>12</v>
      </c>
      <c r="N8" s="352"/>
      <c r="O8" s="348" t="s">
        <v>13</v>
      </c>
      <c r="P8" s="355"/>
      <c r="Q8" s="348" t="s">
        <v>14</v>
      </c>
      <c r="R8" s="355"/>
      <c r="S8" s="350" t="s">
        <v>2</v>
      </c>
      <c r="T8" s="350"/>
      <c r="U8" s="350"/>
    </row>
    <row r="9" spans="1:21" s="19" customFormat="1" ht="6" customHeight="1" thickBot="1">
      <c r="A9" s="360"/>
      <c r="B9" s="360"/>
      <c r="C9" s="347"/>
      <c r="D9" s="360"/>
      <c r="E9" s="349"/>
      <c r="F9" s="356"/>
      <c r="G9" s="349"/>
      <c r="H9" s="359"/>
      <c r="I9" s="351"/>
      <c r="J9" s="351"/>
      <c r="K9" s="351"/>
      <c r="L9" s="360"/>
      <c r="M9" s="347"/>
      <c r="N9" s="353"/>
      <c r="O9" s="349"/>
      <c r="P9" s="356"/>
      <c r="Q9" s="349"/>
      <c r="R9" s="356"/>
      <c r="S9" s="351"/>
      <c r="T9" s="351"/>
      <c r="U9" s="351"/>
    </row>
    <row r="10" spans="1:21" s="19" customFormat="1" ht="42.75" customHeight="1" thickBot="1">
      <c r="A10" s="361"/>
      <c r="B10" s="360"/>
      <c r="C10" s="50" t="s">
        <v>59</v>
      </c>
      <c r="D10" s="360"/>
      <c r="E10" s="51" t="s">
        <v>60</v>
      </c>
      <c r="F10" s="357"/>
      <c r="G10" s="51" t="s">
        <v>61</v>
      </c>
      <c r="H10" s="359"/>
      <c r="I10" s="10" t="s">
        <v>6</v>
      </c>
      <c r="J10" s="10"/>
      <c r="K10" s="49" t="s">
        <v>19</v>
      </c>
      <c r="L10" s="360"/>
      <c r="M10" s="50" t="s">
        <v>59</v>
      </c>
      <c r="N10" s="354"/>
      <c r="O10" s="51" t="s">
        <v>60</v>
      </c>
      <c r="P10" s="357"/>
      <c r="Q10" s="51" t="s">
        <v>61</v>
      </c>
      <c r="R10" s="357"/>
      <c r="S10" s="11" t="s">
        <v>6</v>
      </c>
      <c r="T10" s="11"/>
      <c r="U10" s="49" t="s">
        <v>19</v>
      </c>
    </row>
    <row r="11" spans="1:21" s="20" customFormat="1" ht="30.75">
      <c r="A11" s="61" t="s">
        <v>92</v>
      </c>
      <c r="C11" s="30">
        <v>0</v>
      </c>
      <c r="D11" s="30"/>
      <c r="E11" s="30">
        <v>0</v>
      </c>
      <c r="F11" s="30"/>
      <c r="G11" s="30">
        <v>0</v>
      </c>
      <c r="H11" s="30"/>
      <c r="I11" s="24">
        <f>C11+E11+G11</f>
        <v>0</v>
      </c>
      <c r="K11" s="58">
        <v>0</v>
      </c>
      <c r="M11" s="30">
        <v>0</v>
      </c>
      <c r="N11" s="24"/>
      <c r="O11" s="24">
        <v>0</v>
      </c>
      <c r="P11" s="24"/>
      <c r="Q11" s="24">
        <v>0</v>
      </c>
      <c r="R11" s="24"/>
      <c r="S11" s="24">
        <f>M11+O11+Q11</f>
        <v>0</v>
      </c>
      <c r="T11" s="6"/>
      <c r="U11" s="58"/>
    </row>
    <row r="12" spans="1:21" s="44" customFormat="1" ht="25.5" customHeight="1" thickBot="1">
      <c r="C12" s="36">
        <f>SUM(C11:C11)</f>
        <v>0</v>
      </c>
      <c r="D12" s="59">
        <v>0</v>
      </c>
      <c r="E12" s="36">
        <f>SUM(E11:E11)</f>
        <v>0</v>
      </c>
      <c r="F12" s="59">
        <v>0</v>
      </c>
      <c r="G12" s="36">
        <f>SUM(G11:G11)</f>
        <v>0</v>
      </c>
      <c r="H12" s="59">
        <v>0</v>
      </c>
      <c r="I12" s="36">
        <f>SUM(I11:I11)</f>
        <v>0</v>
      </c>
      <c r="J12" s="37">
        <v>0</v>
      </c>
      <c r="K12" s="57">
        <f>SUM(K11:K11)</f>
        <v>0</v>
      </c>
      <c r="M12" s="36">
        <f>SUM(M11:M11)</f>
        <v>0</v>
      </c>
      <c r="N12" s="24"/>
      <c r="O12" s="36">
        <f>SUM(O11:O11)</f>
        <v>0</v>
      </c>
      <c r="P12" s="24"/>
      <c r="Q12" s="36">
        <f>SUM(Q11:Q11)</f>
        <v>0</v>
      </c>
      <c r="R12" s="24"/>
      <c r="S12" s="36">
        <f>SUM(S11:S11)</f>
        <v>0</v>
      </c>
      <c r="T12" s="37"/>
      <c r="U12" s="57">
        <f>SUM(U11:U11)</f>
        <v>0</v>
      </c>
    </row>
    <row r="13" spans="1:21" ht="25.5" customHeight="1" thickTop="1">
      <c r="D13" s="24">
        <v>0</v>
      </c>
      <c r="F13" s="24">
        <v>0</v>
      </c>
      <c r="H13" s="24">
        <v>0</v>
      </c>
      <c r="J13" s="6">
        <v>0</v>
      </c>
      <c r="L13" s="20"/>
      <c r="N13" s="24"/>
      <c r="O13" s="47"/>
      <c r="P13" s="24"/>
      <c r="Q13" s="47"/>
      <c r="R13" s="24"/>
      <c r="S13" s="47"/>
      <c r="T13" s="47"/>
    </row>
    <row r="14" spans="1:21" s="53" customFormat="1" ht="33"/>
    <row r="15" spans="1:21" s="53" customFormat="1" ht="33"/>
    <row r="16" spans="1:21" s="53" customFormat="1" ht="33"/>
    <row r="20" spans="4:8" ht="33">
      <c r="D20" s="54"/>
      <c r="E20" s="55"/>
      <c r="F20" s="55"/>
      <c r="G20" s="55"/>
      <c r="H20" s="56"/>
    </row>
  </sheetData>
  <autoFilter ref="A10:U10" xr:uid="{00000000-0009-0000-0000-00000A000000}">
    <sortState xmlns:xlrd2="http://schemas.microsoft.com/office/spreadsheetml/2017/richdata2" ref="A13:U53">
      <sortCondition descending="1" ref="S10"/>
    </sortState>
  </autoFilter>
  <mergeCells count="23">
    <mergeCell ref="M7:U7"/>
    <mergeCell ref="C7:K7"/>
    <mergeCell ref="L8:L10"/>
    <mergeCell ref="A8:A10"/>
    <mergeCell ref="B8:B10"/>
    <mergeCell ref="D8:D10"/>
    <mergeCell ref="F8:F10"/>
    <mergeCell ref="A1:U1"/>
    <mergeCell ref="A2:U2"/>
    <mergeCell ref="A3:U3"/>
    <mergeCell ref="C8:C9"/>
    <mergeCell ref="E8:E9"/>
    <mergeCell ref="G8:G9"/>
    <mergeCell ref="M8:M9"/>
    <mergeCell ref="O8:O9"/>
    <mergeCell ref="Q8:Q9"/>
    <mergeCell ref="I8:K9"/>
    <mergeCell ref="S8:U9"/>
    <mergeCell ref="A5:U5"/>
    <mergeCell ref="N8:N10"/>
    <mergeCell ref="P8:P10"/>
    <mergeCell ref="R8:R10"/>
    <mergeCell ref="H8:H10"/>
  </mergeCells>
  <printOptions horizontalCentered="1"/>
  <pageMargins left="0.25" right="0.25" top="0.75" bottom="0.75" header="0.3" footer="0.3"/>
  <pageSetup paperSize="9" scale="4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00B0F0"/>
    <pageSetUpPr fitToPage="1"/>
  </sheetPr>
  <dimension ref="A1:T28"/>
  <sheetViews>
    <sheetView rightToLeft="1" view="pageBreakPreview" topLeftCell="A4" zoomScale="80" zoomScaleNormal="100" zoomScaleSheetLayoutView="80" workbookViewId="0">
      <selection activeCell="C21" sqref="C21:Q21"/>
    </sheetView>
  </sheetViews>
  <sheetFormatPr defaultColWidth="9.140625" defaultRowHeight="21.75"/>
  <cols>
    <col min="1" max="1" width="34.42578125" style="126" bestFit="1" customWidth="1"/>
    <col min="2" max="2" width="0.42578125" style="126" customWidth="1"/>
    <col min="3" max="3" width="21.140625" style="126" bestFit="1" customWidth="1"/>
    <col min="4" max="4" width="0.7109375" style="126" customWidth="1"/>
    <col min="5" max="5" width="20" style="126" bestFit="1" customWidth="1"/>
    <col min="6" max="6" width="0.5703125" style="126" customWidth="1"/>
    <col min="7" max="7" width="18.85546875" style="126" bestFit="1" customWidth="1"/>
    <col min="8" max="8" width="0.5703125" style="126" customWidth="1"/>
    <col min="9" max="9" width="22.85546875" style="126" bestFit="1" customWidth="1"/>
    <col min="10" max="10" width="0.42578125" style="126" customWidth="1"/>
    <col min="11" max="11" width="22.85546875" style="126" bestFit="1" customWidth="1"/>
    <col min="12" max="12" width="0.5703125" style="126" customWidth="1"/>
    <col min="13" max="13" width="21.140625" style="126" bestFit="1" customWidth="1"/>
    <col min="14" max="14" width="0.85546875" style="126" customWidth="1"/>
    <col min="15" max="15" width="21.140625" style="126" bestFit="1" customWidth="1"/>
    <col min="16" max="16" width="0.5703125" style="126" customWidth="1"/>
    <col min="17" max="17" width="22.85546875" style="126" bestFit="1" customWidth="1"/>
    <col min="18" max="18" width="9.140625" style="126"/>
    <col min="19" max="19" width="12.7109375" style="126" bestFit="1" customWidth="1"/>
    <col min="20" max="16384" width="9.140625" style="126"/>
  </cols>
  <sheetData>
    <row r="1" spans="1:17" ht="21" customHeight="1">
      <c r="A1" s="330" t="s">
        <v>89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17" ht="18" customHeight="1">
      <c r="A2" s="330" t="s">
        <v>56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</row>
    <row r="3" spans="1:17" ht="19.5" customHeight="1">
      <c r="A3" s="330" t="str">
        <f>' سهام'!A3:W3</f>
        <v>برای ماه منتهی به 1402/08/30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</row>
    <row r="4" spans="1:17">
      <c r="A4" s="317" t="s">
        <v>29</v>
      </c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</row>
    <row r="5" spans="1:17" ht="4.5" customHeight="1">
      <c r="A5" s="168"/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</row>
    <row r="6" spans="1:17" ht="22.5" customHeight="1" thickBot="1">
      <c r="A6" s="224"/>
      <c r="B6" s="225"/>
      <c r="C6" s="365" t="s">
        <v>335</v>
      </c>
      <c r="D6" s="365"/>
      <c r="E6" s="365"/>
      <c r="F6" s="365"/>
      <c r="G6" s="365"/>
      <c r="H6" s="365"/>
      <c r="I6" s="365"/>
      <c r="J6" s="173"/>
      <c r="K6" s="365" t="s">
        <v>334</v>
      </c>
      <c r="L6" s="365"/>
      <c r="M6" s="365"/>
      <c r="N6" s="365"/>
      <c r="O6" s="365"/>
      <c r="P6" s="365"/>
      <c r="Q6" s="365"/>
    </row>
    <row r="7" spans="1:17" ht="15.75" customHeight="1">
      <c r="A7" s="366"/>
      <c r="B7" s="367"/>
      <c r="C7" s="363" t="s">
        <v>15</v>
      </c>
      <c r="D7" s="363"/>
      <c r="E7" s="363" t="s">
        <v>13</v>
      </c>
      <c r="F7" s="366"/>
      <c r="G7" s="363" t="s">
        <v>14</v>
      </c>
      <c r="H7" s="366"/>
      <c r="I7" s="363" t="s">
        <v>2</v>
      </c>
      <c r="J7" s="226"/>
      <c r="K7" s="363" t="s">
        <v>15</v>
      </c>
      <c r="L7" s="363"/>
      <c r="M7" s="363" t="s">
        <v>13</v>
      </c>
      <c r="N7" s="366"/>
      <c r="O7" s="363" t="s">
        <v>14</v>
      </c>
      <c r="P7" s="366"/>
      <c r="Q7" s="363" t="s">
        <v>2</v>
      </c>
    </row>
    <row r="8" spans="1:17" ht="12" customHeight="1">
      <c r="A8" s="367"/>
      <c r="B8" s="367"/>
      <c r="C8" s="364"/>
      <c r="D8" s="364"/>
      <c r="E8" s="364"/>
      <c r="F8" s="367"/>
      <c r="G8" s="364"/>
      <c r="H8" s="367"/>
      <c r="I8" s="364"/>
      <c r="J8" s="226"/>
      <c r="K8" s="364"/>
      <c r="L8" s="364"/>
      <c r="M8" s="364"/>
      <c r="N8" s="367"/>
      <c r="O8" s="364"/>
      <c r="P8" s="367"/>
      <c r="Q8" s="364"/>
    </row>
    <row r="9" spans="1:17" ht="14.25" customHeight="1" thickBot="1">
      <c r="A9" s="367"/>
      <c r="B9" s="367"/>
      <c r="C9" s="227" t="s">
        <v>65</v>
      </c>
      <c r="D9" s="364"/>
      <c r="E9" s="227" t="s">
        <v>60</v>
      </c>
      <c r="F9" s="367"/>
      <c r="G9" s="227" t="s">
        <v>61</v>
      </c>
      <c r="H9" s="367"/>
      <c r="I9" s="365"/>
      <c r="J9" s="228"/>
      <c r="K9" s="227" t="s">
        <v>65</v>
      </c>
      <c r="L9" s="364"/>
      <c r="M9" s="227" t="s">
        <v>60</v>
      </c>
      <c r="N9" s="367"/>
      <c r="O9" s="227" t="s">
        <v>61</v>
      </c>
      <c r="P9" s="367"/>
      <c r="Q9" s="365"/>
    </row>
    <row r="10" spans="1:17" ht="27.75" customHeight="1">
      <c r="A10" s="173" t="s">
        <v>187</v>
      </c>
      <c r="B10" s="173"/>
      <c r="C10" s="72">
        <f>VLOOKUP(A10,'سود اوراق بهادار و سپرده بانکی'!$A$7:$K$107,11,0)</f>
        <v>0</v>
      </c>
      <c r="D10" s="226"/>
      <c r="E10" s="72">
        <v>0</v>
      </c>
      <c r="F10" s="173"/>
      <c r="G10" s="72">
        <f>VLOOKUP(A10,'درآمد ناشی ازفروش'!$A$7:$I$13,9,0)</f>
        <v>0</v>
      </c>
      <c r="H10" s="173"/>
      <c r="I10" s="72">
        <f>G10+E10+C10</f>
        <v>0</v>
      </c>
      <c r="J10" s="228"/>
      <c r="K10" s="72">
        <f>VLOOKUP(A10,'سود اوراق بهادار و سپرده بانکی'!$A$7:$Q$107,17,0)</f>
        <v>26850405289</v>
      </c>
      <c r="L10" s="226"/>
      <c r="M10" s="72">
        <v>0</v>
      </c>
      <c r="N10" s="173"/>
      <c r="O10" s="72">
        <f>VLOOKUP(A10,'درآمد ناشی ازفروش'!$A$7:$Q$13,17,0)</f>
        <v>10950050000</v>
      </c>
      <c r="P10" s="173"/>
      <c r="Q10" s="72">
        <f>K10+M10+O10</f>
        <v>37800455289</v>
      </c>
    </row>
    <row r="11" spans="1:17" ht="27.75" customHeight="1">
      <c r="A11" s="178" t="s">
        <v>149</v>
      </c>
      <c r="B11" s="173"/>
      <c r="C11" s="72">
        <v>0</v>
      </c>
      <c r="D11" s="226"/>
      <c r="E11" s="72">
        <v>0</v>
      </c>
      <c r="F11" s="173"/>
      <c r="G11" s="72">
        <f>VLOOKUP(A11,'درآمد ناشی ازفروش'!$A$7:$I$13,9,0)</f>
        <v>0</v>
      </c>
      <c r="H11" s="173"/>
      <c r="I11" s="72">
        <f t="shared" ref="I11:I20" si="0">G11+E11+C11</f>
        <v>0</v>
      </c>
      <c r="J11" s="228"/>
      <c r="K11" s="72">
        <v>0</v>
      </c>
      <c r="L11" s="226"/>
      <c r="M11" s="72">
        <v>0</v>
      </c>
      <c r="N11" s="173"/>
      <c r="O11" s="72">
        <f>VLOOKUP(A11,'درآمد ناشی ازفروش'!$A$7:$Q$13,17,0)</f>
        <v>1039600129</v>
      </c>
      <c r="P11" s="173"/>
      <c r="Q11" s="72">
        <f>K11+M11+O11</f>
        <v>1039600129</v>
      </c>
    </row>
    <row r="12" spans="1:17" ht="21" customHeight="1">
      <c r="A12" s="178" t="s">
        <v>103</v>
      </c>
      <c r="B12" s="173"/>
      <c r="C12" s="72">
        <f>VLOOKUP(A12,'سود اوراق بهادار و سپرده بانکی'!$A$7:$K$107,11,0)</f>
        <v>2996846237</v>
      </c>
      <c r="D12" s="226"/>
      <c r="E12" s="72">
        <f>VLOOKUP('درآمد سرمایه گذاری در اوراق بها'!A12,'درآمد ناشی از تغییر قیمت اوراق '!$A$7:$I$11,9,0)</f>
        <v>1286366804</v>
      </c>
      <c r="F12" s="173"/>
      <c r="G12" s="72">
        <v>0</v>
      </c>
      <c r="H12" s="173"/>
      <c r="I12" s="72">
        <f t="shared" si="0"/>
        <v>4283213041</v>
      </c>
      <c r="J12" s="228"/>
      <c r="K12" s="72">
        <f>VLOOKUP(A12,'سود اوراق بهادار و سپرده بانکی'!$A$7:$Q$107,17,0)</f>
        <v>33908333077</v>
      </c>
      <c r="L12" s="226"/>
      <c r="M12" s="72">
        <v>12313967689</v>
      </c>
      <c r="N12" s="173"/>
      <c r="O12" s="72">
        <v>0</v>
      </c>
      <c r="P12" s="173"/>
      <c r="Q12" s="72">
        <f t="shared" ref="Q12:Q20" si="1">K12+M12+O12</f>
        <v>46222300766</v>
      </c>
    </row>
    <row r="13" spans="1:17" ht="26.25" customHeight="1">
      <c r="A13" s="178" t="s">
        <v>234</v>
      </c>
      <c r="B13" s="173"/>
      <c r="C13" s="72">
        <f>VLOOKUP(A13,'سود اوراق بهادار و سپرده بانکی'!$A$7:$K$107,11,0)</f>
        <v>9858962817</v>
      </c>
      <c r="D13" s="226"/>
      <c r="E13" s="72">
        <f>VLOOKUP('درآمد سرمایه گذاری در اوراق بها'!A13,'درآمد ناشی از تغییر قیمت اوراق '!$A$7:$I$11,9,0)</f>
        <v>1439489044</v>
      </c>
      <c r="F13" s="173"/>
      <c r="G13" s="72">
        <v>0</v>
      </c>
      <c r="H13" s="173"/>
      <c r="I13" s="72">
        <f t="shared" si="0"/>
        <v>11298451861</v>
      </c>
      <c r="J13" s="228"/>
      <c r="K13" s="72">
        <f>VLOOKUP(A13,'سود اوراق بهادار و سپرده بانکی'!$A$7:$Q$107,17,0)</f>
        <v>25348332680</v>
      </c>
      <c r="L13" s="226"/>
      <c r="M13" s="72">
        <v>786862511</v>
      </c>
      <c r="N13" s="173"/>
      <c r="O13" s="72">
        <v>0</v>
      </c>
      <c r="P13" s="173"/>
      <c r="Q13" s="72">
        <f t="shared" si="1"/>
        <v>26135195191</v>
      </c>
    </row>
    <row r="14" spans="1:17" ht="26.25" customHeight="1">
      <c r="A14" s="178" t="s">
        <v>150</v>
      </c>
      <c r="B14" s="173"/>
      <c r="C14" s="72">
        <f>VLOOKUP(A14,'سود اوراق بهادار و سپرده بانکی'!$A$7:$K$107,11,0)</f>
        <v>0</v>
      </c>
      <c r="D14" s="226"/>
      <c r="E14" s="72">
        <v>0</v>
      </c>
      <c r="F14" s="173"/>
      <c r="G14" s="72">
        <f>VLOOKUP(A14,'درآمد ناشی ازفروش'!$A$7:$I$13,9,0)</f>
        <v>0</v>
      </c>
      <c r="H14" s="173"/>
      <c r="I14" s="72">
        <f t="shared" si="0"/>
        <v>0</v>
      </c>
      <c r="J14" s="228"/>
      <c r="K14" s="72">
        <f>VLOOKUP(A14,'سود اوراق بهادار و سپرده بانکی'!$A$7:$Q$107,17,0)</f>
        <v>404041938</v>
      </c>
      <c r="L14" s="226"/>
      <c r="M14" s="72">
        <v>0</v>
      </c>
      <c r="N14" s="173"/>
      <c r="O14" s="72">
        <f>VLOOKUP(A14,'درآمد ناشی ازفروش'!$A$7:$Q$13,17,0)</f>
        <v>45328986</v>
      </c>
      <c r="P14" s="173"/>
      <c r="Q14" s="72">
        <f t="shared" si="1"/>
        <v>449370924</v>
      </c>
    </row>
    <row r="15" spans="1:17" ht="26.25" customHeight="1">
      <c r="A15" s="178" t="s">
        <v>311</v>
      </c>
      <c r="B15" s="173"/>
      <c r="C15" s="72">
        <f>VLOOKUP(A15,'سود اوراق بهادار و سپرده بانکی'!$A$7:$K$107,11,0)</f>
        <v>8430755085</v>
      </c>
      <c r="D15" s="226"/>
      <c r="E15" s="72">
        <v>3395337129</v>
      </c>
      <c r="F15" s="173"/>
      <c r="G15" s="72"/>
      <c r="H15" s="173"/>
      <c r="I15" s="72">
        <f t="shared" si="0"/>
        <v>11826092214</v>
      </c>
      <c r="J15" s="228"/>
      <c r="K15" s="72">
        <f>VLOOKUP(A15,'سود اوراق بهادار و سپرده بانکی'!$A$7:$Q$107,17,0)</f>
        <v>8430755085</v>
      </c>
      <c r="L15" s="226"/>
      <c r="M15" s="72">
        <v>3395337129</v>
      </c>
      <c r="N15" s="173"/>
      <c r="O15" s="72"/>
      <c r="P15" s="173"/>
      <c r="Q15" s="72">
        <f t="shared" si="1"/>
        <v>11826092214</v>
      </c>
    </row>
    <row r="16" spans="1:17" ht="26.25" customHeight="1">
      <c r="A16" s="178" t="s">
        <v>118</v>
      </c>
      <c r="B16" s="173"/>
      <c r="C16" s="72">
        <f>VLOOKUP(A16,'سود اوراق بهادار و سپرده بانکی'!$A$7:$K$107,11,0)</f>
        <v>2754553699</v>
      </c>
      <c r="D16" s="226"/>
      <c r="E16" s="72">
        <v>633837095</v>
      </c>
      <c r="F16" s="173"/>
      <c r="G16" s="72"/>
      <c r="H16" s="173"/>
      <c r="I16" s="72">
        <f t="shared" si="0"/>
        <v>3388390794</v>
      </c>
      <c r="J16" s="228"/>
      <c r="K16" s="72">
        <f>VLOOKUP(A16,'سود اوراق بهادار و سپرده بانکی'!$A$7:$Q$107,17,0)</f>
        <v>24184602725</v>
      </c>
      <c r="L16" s="226"/>
      <c r="M16" s="72">
        <v>5125672909</v>
      </c>
      <c r="N16" s="173"/>
      <c r="O16" s="72">
        <v>540268659</v>
      </c>
      <c r="P16" s="173"/>
      <c r="Q16" s="72">
        <f t="shared" si="1"/>
        <v>29850544293</v>
      </c>
    </row>
    <row r="17" spans="1:20" ht="26.25" customHeight="1">
      <c r="A17" s="178" t="s">
        <v>235</v>
      </c>
      <c r="B17" s="173"/>
      <c r="C17" s="72">
        <f>VLOOKUP(A17,'سود اوراق بهادار و سپرده بانکی'!$A$7:$K$107,11,0)</f>
        <v>0</v>
      </c>
      <c r="D17" s="226"/>
      <c r="E17" s="72">
        <v>0</v>
      </c>
      <c r="F17" s="173"/>
      <c r="G17" s="72">
        <f>VLOOKUP(A17,'درآمد ناشی ازفروش'!$A$7:$I$13,9,0)</f>
        <v>0</v>
      </c>
      <c r="H17" s="173"/>
      <c r="I17" s="72">
        <f t="shared" si="0"/>
        <v>0</v>
      </c>
      <c r="J17" s="228"/>
      <c r="K17" s="72">
        <f>VLOOKUP(A17,'سود اوراق بهادار و سپرده بانکی'!$A$7:$Q$107,17,0)</f>
        <v>3342773973</v>
      </c>
      <c r="L17" s="226"/>
      <c r="M17" s="72">
        <v>0</v>
      </c>
      <c r="N17" s="173"/>
      <c r="O17" s="72">
        <f>VLOOKUP(A17,'درآمد ناشی ازفروش'!$A$7:$Q$13,17,0)</f>
        <v>-29062500</v>
      </c>
      <c r="P17" s="173"/>
      <c r="Q17" s="72">
        <f t="shared" si="1"/>
        <v>3313711473</v>
      </c>
    </row>
    <row r="18" spans="1:20" ht="27.75" customHeight="1">
      <c r="A18" s="178" t="s">
        <v>117</v>
      </c>
      <c r="B18" s="173"/>
      <c r="C18" s="72">
        <f>VLOOKUP(A18,'سود اوراق بهادار و سپرده بانکی'!$A$7:$K$107,11,0)</f>
        <v>0</v>
      </c>
      <c r="D18" s="226"/>
      <c r="E18" s="72">
        <v>0</v>
      </c>
      <c r="F18" s="173"/>
      <c r="G18" s="72">
        <f>VLOOKUP(A18,'درآمد ناشی ازفروش'!$A$7:$I$13,9,0)</f>
        <v>0</v>
      </c>
      <c r="H18" s="173"/>
      <c r="I18" s="72">
        <f t="shared" si="0"/>
        <v>0</v>
      </c>
      <c r="J18" s="228"/>
      <c r="K18" s="72">
        <f>VLOOKUP(A18,'سود اوراق بهادار و سپرده بانکی'!$A$7:$Q$107,17,0)</f>
        <v>32445693272</v>
      </c>
      <c r="L18" s="226"/>
      <c r="M18" s="72">
        <v>0</v>
      </c>
      <c r="N18" s="173"/>
      <c r="O18" s="72">
        <v>14751515716</v>
      </c>
      <c r="P18" s="173"/>
      <c r="Q18" s="72">
        <f t="shared" si="1"/>
        <v>47197208988</v>
      </c>
    </row>
    <row r="19" spans="1:20" ht="27.75" customHeight="1">
      <c r="A19" s="178" t="s">
        <v>111</v>
      </c>
      <c r="B19" s="7"/>
      <c r="C19" s="72">
        <f>VLOOKUP(A19,'سود اوراق بهادار و سپرده بانکی'!$A$7:$K$107,11,0)</f>
        <v>0</v>
      </c>
      <c r="D19" s="72"/>
      <c r="E19" s="72">
        <v>0</v>
      </c>
      <c r="F19" s="72"/>
      <c r="G19" s="72">
        <f>VLOOKUP(A19,'درآمد ناشی ازفروش'!$A$7:$I$13,9,0)</f>
        <v>0</v>
      </c>
      <c r="H19" s="72"/>
      <c r="I19" s="72">
        <f t="shared" si="0"/>
        <v>0</v>
      </c>
      <c r="J19" s="72"/>
      <c r="K19" s="72">
        <f>VLOOKUP(A19,'سود اوراق بهادار و سپرده بانکی'!$A$7:$Q$107,17,0)</f>
        <v>59103289518</v>
      </c>
      <c r="L19" s="72"/>
      <c r="M19" s="72">
        <v>0</v>
      </c>
      <c r="N19" s="72"/>
      <c r="O19" s="72">
        <f>VLOOKUP(A19,'درآمد ناشی ازفروش'!$A$7:$Q$13,17,0)</f>
        <v>14586615871</v>
      </c>
      <c r="P19" s="72"/>
      <c r="Q19" s="72">
        <f t="shared" si="1"/>
        <v>73689905389</v>
      </c>
      <c r="T19" s="218"/>
    </row>
    <row r="20" spans="1:20" ht="21" customHeight="1">
      <c r="A20" s="178" t="s">
        <v>310</v>
      </c>
      <c r="B20" s="7"/>
      <c r="C20" s="72">
        <f>VLOOKUP(A20,'سود اوراق بهادار و سپرده بانکی'!$A$7:$K$107,11,0)</f>
        <v>1659657652</v>
      </c>
      <c r="D20" s="72"/>
      <c r="E20" s="72">
        <v>814470168</v>
      </c>
      <c r="F20" s="72"/>
      <c r="G20" s="72">
        <v>0</v>
      </c>
      <c r="H20" s="72"/>
      <c r="I20" s="72">
        <f t="shared" si="0"/>
        <v>2474127820</v>
      </c>
      <c r="J20" s="72"/>
      <c r="K20" s="72">
        <f>VLOOKUP(A20,'سود اوراق بهادار و سپرده بانکی'!$A$7:$Q$107,17,0)</f>
        <v>1659657652</v>
      </c>
      <c r="L20" s="72"/>
      <c r="M20" s="72">
        <v>814470168</v>
      </c>
      <c r="N20" s="72"/>
      <c r="O20" s="72">
        <v>0</v>
      </c>
      <c r="P20" s="72"/>
      <c r="Q20" s="72">
        <f t="shared" si="1"/>
        <v>2474127820</v>
      </c>
      <c r="T20" s="218"/>
    </row>
    <row r="21" spans="1:20" ht="21" customHeight="1" thickBot="1">
      <c r="A21" s="229" t="s">
        <v>2</v>
      </c>
      <c r="B21" s="230"/>
      <c r="C21" s="231">
        <f>SUM(C10:C20)</f>
        <v>25700775490</v>
      </c>
      <c r="D21" s="88">
        <f t="shared" ref="D21:P21" si="2">SUM(D19:D19)</f>
        <v>0</v>
      </c>
      <c r="E21" s="231">
        <f>SUM(E10:E20)</f>
        <v>7569500240</v>
      </c>
      <c r="F21" s="88">
        <f t="shared" si="2"/>
        <v>0</v>
      </c>
      <c r="G21" s="231">
        <f>SUM(G10:G20)</f>
        <v>0</v>
      </c>
      <c r="H21" s="88">
        <f t="shared" si="2"/>
        <v>0</v>
      </c>
      <c r="I21" s="231">
        <f>SUM(I10:I20)</f>
        <v>33270275730</v>
      </c>
      <c r="J21" s="88">
        <f t="shared" si="2"/>
        <v>0</v>
      </c>
      <c r="K21" s="231">
        <f>SUM(K10:K20)</f>
        <v>215677885209</v>
      </c>
      <c r="L21" s="88">
        <f t="shared" si="2"/>
        <v>0</v>
      </c>
      <c r="M21" s="231">
        <f>SUM(M10:M20)</f>
        <v>22436310406</v>
      </c>
      <c r="N21" s="88">
        <f t="shared" si="2"/>
        <v>0</v>
      </c>
      <c r="O21" s="231">
        <f>SUM(O10:O20)</f>
        <v>41884316861</v>
      </c>
      <c r="P21" s="88">
        <f t="shared" si="2"/>
        <v>0</v>
      </c>
      <c r="Q21" s="231">
        <f>SUM(Q10:Q20)</f>
        <v>279998512476</v>
      </c>
    </row>
    <row r="22" spans="1:20" ht="22.5" thickTop="1">
      <c r="A22" s="168"/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</row>
    <row r="23" spans="1:20" s="72" customFormat="1">
      <c r="E23" s="72">
        <f>E21-'درآمد ناشی از تغییر قیمت اوراق '!I12</f>
        <v>0</v>
      </c>
      <c r="M23" s="72">
        <f>M21-'درآمد ناشی از تغییر قیمت اوراق '!Q12</f>
        <v>0</v>
      </c>
      <c r="O23" s="72">
        <f>O21-'درآمد ناشی ازفروش'!Q14</f>
        <v>0</v>
      </c>
    </row>
    <row r="24" spans="1:20" s="72" customFormat="1"/>
    <row r="25" spans="1:20" s="72" customFormat="1" ht="27">
      <c r="B25" s="95"/>
    </row>
    <row r="26" spans="1:20">
      <c r="C26" s="218"/>
      <c r="E26" s="218"/>
      <c r="I26" s="218"/>
      <c r="O26" s="218"/>
    </row>
    <row r="27" spans="1:20">
      <c r="O27" s="232"/>
      <c r="Q27" s="232"/>
    </row>
    <row r="28" spans="1:20">
      <c r="O28" s="218"/>
      <c r="Q28" s="218"/>
    </row>
  </sheetData>
  <autoFilter ref="A9:Q9" xr:uid="{00000000-0009-0000-0000-00000B000000}">
    <sortState xmlns:xlrd2="http://schemas.microsoft.com/office/spreadsheetml/2017/richdata2" ref="A12:Q12">
      <sortCondition descending="1" ref="O9"/>
    </sortState>
  </autoFilter>
  <mergeCells count="22">
    <mergeCell ref="A7:A9"/>
    <mergeCell ref="B7:B9"/>
    <mergeCell ref="D7:D9"/>
    <mergeCell ref="Q7:Q9"/>
    <mergeCell ref="I7:I9"/>
    <mergeCell ref="P7:P9"/>
    <mergeCell ref="A1:Q1"/>
    <mergeCell ref="A2:Q2"/>
    <mergeCell ref="A3:Q3"/>
    <mergeCell ref="C7:C8"/>
    <mergeCell ref="E7:E8"/>
    <mergeCell ref="G7:G8"/>
    <mergeCell ref="K7:K8"/>
    <mergeCell ref="M7:M8"/>
    <mergeCell ref="O7:O8"/>
    <mergeCell ref="A4:Q4"/>
    <mergeCell ref="C6:I6"/>
    <mergeCell ref="K6:Q6"/>
    <mergeCell ref="L7:L9"/>
    <mergeCell ref="N7:N9"/>
    <mergeCell ref="F7:F9"/>
    <mergeCell ref="H7:H9"/>
  </mergeCells>
  <pageMargins left="0.25" right="0.25" top="0.75" bottom="0.75" header="0.3" footer="0.3"/>
  <pageSetup paperSize="9" scale="6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00B0F0"/>
    <pageSetUpPr fitToPage="1"/>
  </sheetPr>
  <dimension ref="A1:N102"/>
  <sheetViews>
    <sheetView rightToLeft="1" view="pageBreakPreview" topLeftCell="A97" zoomScaleNormal="100" zoomScaleSheetLayoutView="100" workbookViewId="0">
      <selection activeCell="E98" sqref="E98:I98"/>
    </sheetView>
  </sheetViews>
  <sheetFormatPr defaultColWidth="9.140625" defaultRowHeight="21.75"/>
  <cols>
    <col min="1" max="1" width="43" style="126" customWidth="1"/>
    <col min="2" max="2" width="0.7109375" style="126" customWidth="1"/>
    <col min="3" max="3" width="22.85546875" style="126" customWidth="1"/>
    <col min="4" max="4" width="0.7109375" style="126" customWidth="1"/>
    <col min="5" max="5" width="18.42578125" style="73" customWidth="1"/>
    <col min="6" max="6" width="1.42578125" style="73" customWidth="1"/>
    <col min="7" max="7" width="21.7109375" style="73" customWidth="1"/>
    <col min="8" max="8" width="1.42578125" style="73" customWidth="1"/>
    <col min="9" max="9" width="19.5703125" style="73" customWidth="1"/>
    <col min="10" max="10" width="1.28515625" style="126" customWidth="1"/>
    <col min="11" max="11" width="22" style="126" customWidth="1"/>
    <col min="12" max="12" width="0.7109375" style="126" customWidth="1"/>
    <col min="13" max="13" width="19.42578125" style="126" bestFit="1" customWidth="1"/>
    <col min="14" max="14" width="9.140625" style="126"/>
    <col min="15" max="15" width="9.140625" style="126" customWidth="1"/>
    <col min="16" max="16384" width="9.140625" style="126"/>
  </cols>
  <sheetData>
    <row r="1" spans="1:14" ht="22.5">
      <c r="A1" s="330" t="s">
        <v>89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</row>
    <row r="2" spans="1:14" ht="22.5">
      <c r="A2" s="330" t="s">
        <v>56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</row>
    <row r="3" spans="1:14" ht="22.5">
      <c r="A3" s="330" t="str">
        <f>' سهام'!A3:W3</f>
        <v>برای ماه منتهی به 1402/08/30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</row>
    <row r="4" spans="1:14">
      <c r="A4" s="317" t="s">
        <v>30</v>
      </c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</row>
    <row r="5" spans="1:14" ht="22.5" thickBot="1">
      <c r="A5" s="169"/>
      <c r="B5" s="169"/>
      <c r="C5" s="169"/>
      <c r="D5" s="168"/>
      <c r="E5" s="65"/>
      <c r="F5" s="65"/>
      <c r="G5" s="65"/>
      <c r="H5" s="65"/>
      <c r="I5" s="65"/>
      <c r="J5" s="169"/>
      <c r="K5" s="169"/>
      <c r="L5" s="169"/>
    </row>
    <row r="6" spans="1:14" ht="37.5" customHeight="1" thickBot="1">
      <c r="A6" s="368" t="s">
        <v>20</v>
      </c>
      <c r="B6" s="368"/>
      <c r="C6" s="368"/>
      <c r="D6" s="173"/>
      <c r="E6" s="369" t="s">
        <v>335</v>
      </c>
      <c r="F6" s="369"/>
      <c r="G6" s="369"/>
      <c r="H6" s="369"/>
      <c r="I6" s="368" t="s">
        <v>334</v>
      </c>
      <c r="J6" s="368"/>
      <c r="K6" s="368"/>
      <c r="L6" s="368"/>
    </row>
    <row r="7" spans="1:14" ht="37.5">
      <c r="A7" s="233" t="s">
        <v>16</v>
      </c>
      <c r="B7" s="173"/>
      <c r="C7" s="233" t="s">
        <v>9</v>
      </c>
      <c r="D7" s="226"/>
      <c r="E7" s="89" t="s">
        <v>17</v>
      </c>
      <c r="F7" s="90"/>
      <c r="G7" s="89" t="s">
        <v>18</v>
      </c>
      <c r="H7" s="91"/>
      <c r="I7" s="89" t="s">
        <v>17</v>
      </c>
      <c r="J7" s="173"/>
      <c r="K7" s="233" t="s">
        <v>18</v>
      </c>
      <c r="L7" s="173"/>
    </row>
    <row r="8" spans="1:14">
      <c r="A8" s="234" t="s">
        <v>222</v>
      </c>
      <c r="B8" s="173"/>
      <c r="C8" s="242" t="s">
        <v>258</v>
      </c>
      <c r="D8" s="226"/>
      <c r="E8" s="68">
        <f>VLOOKUP(A8,'سود اوراق بهادار و سپرده بانکی'!$A$7:$K$107,11,0)</f>
        <v>821427</v>
      </c>
      <c r="F8" s="90"/>
      <c r="G8" s="125">
        <f>E8/$E$98</f>
        <v>3.4832658155034325E-5</v>
      </c>
      <c r="H8" s="99"/>
      <c r="I8" s="68">
        <f>VLOOKUP(A8,'سود اوراق بهادار و سپرده بانکی'!$A$7:$Q$107,17,0)</f>
        <v>33546002</v>
      </c>
      <c r="J8" s="173"/>
      <c r="K8" s="125">
        <f>I8/$I$98</f>
        <v>1.1841834446898429E-4</v>
      </c>
      <c r="L8" s="173"/>
      <c r="M8" s="73"/>
      <c r="N8" s="218"/>
    </row>
    <row r="9" spans="1:14">
      <c r="A9" s="234" t="s">
        <v>210</v>
      </c>
      <c r="B9" s="173"/>
      <c r="C9" s="242" t="s">
        <v>94</v>
      </c>
      <c r="D9" s="226"/>
      <c r="E9" s="68">
        <f>VLOOKUP(A9,'سود اوراق بهادار و سپرده بانکی'!$A$7:$K$107,11,0)</f>
        <v>616306490</v>
      </c>
      <c r="F9" s="90"/>
      <c r="G9" s="125">
        <f t="shared" ref="G9:G72" si="0">E9/$E$98</f>
        <v>2.6134511386768491E-2</v>
      </c>
      <c r="H9" s="99"/>
      <c r="I9" s="68">
        <f>VLOOKUP(A9,'سود اوراق بهادار و سپرده بانکی'!$A$7:$Q$107,17,0)</f>
        <v>18366996789</v>
      </c>
      <c r="J9" s="173"/>
      <c r="K9" s="125">
        <f t="shared" ref="K9:K72" si="1">I9/$I$98</f>
        <v>6.4836022862591214E-2</v>
      </c>
      <c r="L9" s="173"/>
      <c r="M9" s="73"/>
      <c r="N9" s="218"/>
    </row>
    <row r="10" spans="1:14">
      <c r="A10" s="234" t="s">
        <v>216</v>
      </c>
      <c r="B10" s="173"/>
      <c r="C10" s="242" t="s">
        <v>114</v>
      </c>
      <c r="D10" s="226"/>
      <c r="E10" s="68">
        <f>VLOOKUP(A10,'سود اوراق بهادار و سپرده بانکی'!$A$7:$K$107,11,0)</f>
        <v>888466076</v>
      </c>
      <c r="F10" s="90"/>
      <c r="G10" s="125">
        <f t="shared" si="0"/>
        <v>3.7675453944967414E-2</v>
      </c>
      <c r="H10" s="99"/>
      <c r="I10" s="68">
        <f>VLOOKUP(A10,'سود اوراق بهادار و سپرده بانکی'!$A$7:$Q$107,17,0)</f>
        <v>7857088807</v>
      </c>
      <c r="J10" s="173"/>
      <c r="K10" s="125">
        <f t="shared" si="1"/>
        <v>2.7735747731450291E-2</v>
      </c>
      <c r="L10" s="173"/>
      <c r="M10" s="73"/>
      <c r="N10" s="218"/>
    </row>
    <row r="11" spans="1:14">
      <c r="A11" s="234" t="s">
        <v>247</v>
      </c>
      <c r="B11" s="173"/>
      <c r="C11" s="242" t="s">
        <v>261</v>
      </c>
      <c r="D11" s="226"/>
      <c r="E11" s="68">
        <f>VLOOKUP(A11,'سود اوراق بهادار و سپرده بانکی'!$A$7:$K$107,11,0)</f>
        <v>0</v>
      </c>
      <c r="F11" s="90"/>
      <c r="G11" s="125">
        <f t="shared" si="0"/>
        <v>0</v>
      </c>
      <c r="H11" s="99"/>
      <c r="I11" s="68">
        <f>VLOOKUP(A11,'سود اوراق بهادار و سپرده بانکی'!$A$7:$Q$107,17,0)</f>
        <v>6428819.3478260869</v>
      </c>
      <c r="J11" s="173"/>
      <c r="K11" s="125">
        <f t="shared" si="1"/>
        <v>2.2693915777496839E-5</v>
      </c>
      <c r="L11" s="173"/>
      <c r="M11" s="73"/>
      <c r="N11" s="218"/>
    </row>
    <row r="12" spans="1:14">
      <c r="A12" s="234" t="s">
        <v>245</v>
      </c>
      <c r="B12" s="173"/>
      <c r="C12" s="242" t="s">
        <v>262</v>
      </c>
      <c r="D12" s="226"/>
      <c r="E12" s="68">
        <f>VLOOKUP(A12,'سود اوراق بهادار و سپرده بانکی'!$A$7:$K$107,11,0)</f>
        <v>0</v>
      </c>
      <c r="F12" s="90"/>
      <c r="G12" s="125">
        <f t="shared" si="0"/>
        <v>0</v>
      </c>
      <c r="H12" s="99"/>
      <c r="I12" s="68">
        <f>VLOOKUP(A12,'سود اوراق بهادار و سپرده بانکی'!$A$7:$Q$107,17,0)</f>
        <v>42272866.956521742</v>
      </c>
      <c r="J12" s="173"/>
      <c r="K12" s="125">
        <f t="shared" si="1"/>
        <v>1.4922442683181546E-4</v>
      </c>
      <c r="L12" s="173"/>
      <c r="M12" s="73"/>
      <c r="N12" s="218"/>
    </row>
    <row r="13" spans="1:14">
      <c r="A13" s="234" t="s">
        <v>221</v>
      </c>
      <c r="B13" s="173"/>
      <c r="C13" s="242" t="s">
        <v>107</v>
      </c>
      <c r="D13" s="226"/>
      <c r="E13" s="68">
        <f>VLOOKUP(A13,'سود اوراق بهادار و سپرده بانکی'!$A$7:$K$107,11,0)</f>
        <v>9684</v>
      </c>
      <c r="F13" s="90"/>
      <c r="G13" s="125">
        <f t="shared" si="0"/>
        <v>4.1065056489907494E-7</v>
      </c>
      <c r="H13" s="99"/>
      <c r="I13" s="68">
        <f>VLOOKUP(A13,'سود اوراق بهادار و سپرده بانکی'!$A$7:$Q$107,17,0)</f>
        <v>115493</v>
      </c>
      <c r="J13" s="173"/>
      <c r="K13" s="125">
        <f t="shared" si="1"/>
        <v>4.0769358619117719E-7</v>
      </c>
      <c r="L13" s="173"/>
      <c r="M13" s="73"/>
      <c r="N13" s="218"/>
    </row>
    <row r="14" spans="1:14">
      <c r="A14" s="234" t="s">
        <v>242</v>
      </c>
      <c r="B14" s="173"/>
      <c r="C14" s="242" t="s">
        <v>229</v>
      </c>
      <c r="D14" s="226"/>
      <c r="E14" s="68">
        <f>VLOOKUP(A14,'سود اوراق بهادار و سپرده بانکی'!$A$7:$K$107,11,0)</f>
        <v>0</v>
      </c>
      <c r="F14" s="90"/>
      <c r="G14" s="125">
        <f t="shared" si="0"/>
        <v>0</v>
      </c>
      <c r="H14" s="99"/>
      <c r="I14" s="68">
        <f>VLOOKUP(A14,'سود اوراق بهادار و سپرده بانکی'!$A$7:$Q$107,17,0)</f>
        <v>59635978.043478265</v>
      </c>
      <c r="J14" s="173"/>
      <c r="K14" s="125">
        <f t="shared" si="1"/>
        <v>2.1051670451511311E-4</v>
      </c>
      <c r="L14" s="173"/>
      <c r="M14" s="73"/>
      <c r="N14" s="218"/>
    </row>
    <row r="15" spans="1:14">
      <c r="A15" s="234" t="s">
        <v>224</v>
      </c>
      <c r="B15" s="173"/>
      <c r="C15" s="242" t="s">
        <v>109</v>
      </c>
      <c r="D15" s="226"/>
      <c r="E15" s="68">
        <f>VLOOKUP(A15,'سود اوراق بهادار و سپرده بانکی'!$A$7:$K$107,11,0)</f>
        <v>2321</v>
      </c>
      <c r="F15" s="90"/>
      <c r="G15" s="125">
        <f t="shared" si="0"/>
        <v>9.8422135597971187E-8</v>
      </c>
      <c r="H15" s="99"/>
      <c r="I15" s="68">
        <f>VLOOKUP(A15,'سود اوراق بهادار و سپرده بانکی'!$A$7:$Q$107,17,0)</f>
        <v>51881</v>
      </c>
      <c r="J15" s="173"/>
      <c r="K15" s="125">
        <f t="shared" si="1"/>
        <v>1.8314141069315426E-7</v>
      </c>
      <c r="L15" s="173"/>
      <c r="M15" s="73"/>
      <c r="N15" s="218"/>
    </row>
    <row r="16" spans="1:14">
      <c r="A16" s="234" t="s">
        <v>225</v>
      </c>
      <c r="B16" s="173"/>
      <c r="C16" s="242" t="s">
        <v>230</v>
      </c>
      <c r="D16" s="226"/>
      <c r="E16" s="68">
        <f>VLOOKUP(A16,'سود اوراق بهادار و سپرده بانکی'!$A$7:$K$107,11,0)</f>
        <v>0</v>
      </c>
      <c r="F16" s="90"/>
      <c r="G16" s="125">
        <f t="shared" si="0"/>
        <v>0</v>
      </c>
      <c r="H16" s="99"/>
      <c r="I16" s="68">
        <f>VLOOKUP(A16,'سود اوراق بهادار و سپرده بانکی'!$A$7:$Q$107,17,0)</f>
        <v>4228956.1956521738</v>
      </c>
      <c r="J16" s="173"/>
      <c r="K16" s="125">
        <f t="shared" si="1"/>
        <v>1.4928336065829379E-5</v>
      </c>
      <c r="L16" s="173"/>
      <c r="M16" s="73"/>
      <c r="N16" s="218"/>
    </row>
    <row r="17" spans="1:14">
      <c r="A17" s="234" t="s">
        <v>113</v>
      </c>
      <c r="B17" s="173"/>
      <c r="C17" s="242" t="s">
        <v>116</v>
      </c>
      <c r="D17" s="226"/>
      <c r="E17" s="68">
        <f>VLOOKUP(A17,'سود اوراق بهادار و سپرده بانکی'!$A$7:$K$107,11,0)</f>
        <v>0</v>
      </c>
      <c r="F17" s="90"/>
      <c r="G17" s="125">
        <f t="shared" si="0"/>
        <v>0</v>
      </c>
      <c r="H17" s="99"/>
      <c r="I17" s="68">
        <f>VLOOKUP(A17,'سود اوراق بهادار و سپرده بانکی'!$A$7:$Q$107,17,0)</f>
        <v>1023634809.7826086</v>
      </c>
      <c r="J17" s="173"/>
      <c r="K17" s="125">
        <f t="shared" si="1"/>
        <v>3.6134600932558273E-3</v>
      </c>
      <c r="L17" s="173"/>
      <c r="M17" s="73"/>
      <c r="N17" s="218"/>
    </row>
    <row r="18" spans="1:14">
      <c r="A18" s="234" t="s">
        <v>226</v>
      </c>
      <c r="B18" s="173"/>
      <c r="C18" s="242" t="s">
        <v>231</v>
      </c>
      <c r="D18" s="226"/>
      <c r="E18" s="68">
        <f>VLOOKUP(A18,'سود اوراق بهادار و سپرده بانکی'!$A$7:$K$107,11,0)</f>
        <v>0</v>
      </c>
      <c r="F18" s="90"/>
      <c r="G18" s="125">
        <f t="shared" si="0"/>
        <v>0</v>
      </c>
      <c r="H18" s="99"/>
      <c r="I18" s="68">
        <f>VLOOKUP(A18,'سود اوراق بهادار و سپرده بانکی'!$A$7:$Q$107,17,0)</f>
        <v>1378686.5217391304</v>
      </c>
      <c r="J18" s="173"/>
      <c r="K18" s="125">
        <f t="shared" si="1"/>
        <v>4.8668027697026358E-6</v>
      </c>
      <c r="L18" s="173"/>
      <c r="M18" s="73"/>
      <c r="N18" s="218"/>
    </row>
    <row r="19" spans="1:14">
      <c r="A19" s="234" t="s">
        <v>227</v>
      </c>
      <c r="B19" s="173"/>
      <c r="C19" s="242" t="s">
        <v>232</v>
      </c>
      <c r="D19" s="226"/>
      <c r="E19" s="68">
        <f>VLOOKUP(A19,'سود اوراق بهادار و سپرده بانکی'!$A$7:$K$107,11,0)</f>
        <v>0</v>
      </c>
      <c r="F19" s="90"/>
      <c r="G19" s="125">
        <f t="shared" si="0"/>
        <v>0</v>
      </c>
      <c r="H19" s="99"/>
      <c r="I19" s="68">
        <f>VLOOKUP(A19,'سود اوراق بهادار و سپرده بانکی'!$A$7:$Q$107,17,0)</f>
        <v>1178398.3695652173</v>
      </c>
      <c r="J19" s="173"/>
      <c r="K19" s="125">
        <f t="shared" si="1"/>
        <v>4.1597798762685152E-6</v>
      </c>
      <c r="L19" s="173"/>
      <c r="M19" s="73"/>
      <c r="N19" s="218"/>
    </row>
    <row r="20" spans="1:14">
      <c r="A20" s="234" t="s">
        <v>228</v>
      </c>
      <c r="B20" s="173"/>
      <c r="C20" s="242" t="s">
        <v>233</v>
      </c>
      <c r="D20" s="226"/>
      <c r="E20" s="68">
        <f>VLOOKUP(A20,'سود اوراق بهادار و سپرده بانکی'!$A$7:$K$107,11,0)</f>
        <v>0</v>
      </c>
      <c r="F20" s="90"/>
      <c r="G20" s="125">
        <f t="shared" si="0"/>
        <v>0</v>
      </c>
      <c r="H20" s="99"/>
      <c r="I20" s="68">
        <f>VLOOKUP(A20,'سود اوراق بهادار و سپرده بانکی'!$A$7:$Q$107,17,0)</f>
        <v>3840706.9565217388</v>
      </c>
      <c r="J20" s="173"/>
      <c r="K20" s="125">
        <f t="shared" si="1"/>
        <v>1.3557805170995206E-5</v>
      </c>
      <c r="L20" s="173"/>
      <c r="M20" s="73"/>
      <c r="N20" s="218"/>
    </row>
    <row r="21" spans="1:14">
      <c r="A21" s="234" t="s">
        <v>112</v>
      </c>
      <c r="B21" s="173"/>
      <c r="C21" s="242" t="s">
        <v>115</v>
      </c>
      <c r="D21" s="226"/>
      <c r="E21" s="68">
        <f>VLOOKUP(A21,'سود اوراق بهادار و سپرده بانکی'!$A$7:$K$107,11,0)</f>
        <v>0</v>
      </c>
      <c r="F21" s="90"/>
      <c r="G21" s="125">
        <f t="shared" si="0"/>
        <v>0</v>
      </c>
      <c r="H21" s="99"/>
      <c r="I21" s="68">
        <f>VLOOKUP(A21,'سود اوراق بهادار و سپرده بانکی'!$A$7:$Q$107,17,0)</f>
        <v>678445934.673913</v>
      </c>
      <c r="J21" s="173"/>
      <c r="K21" s="125">
        <f t="shared" si="1"/>
        <v>2.3949335123689985E-3</v>
      </c>
      <c r="L21" s="173"/>
      <c r="M21" s="73"/>
      <c r="N21" s="218"/>
    </row>
    <row r="22" spans="1:14">
      <c r="A22" s="234" t="s">
        <v>129</v>
      </c>
      <c r="B22" s="7"/>
      <c r="C22" s="242" t="s">
        <v>139</v>
      </c>
      <c r="D22" s="7"/>
      <c r="E22" s="68">
        <f>VLOOKUP(A22,'سود اوراق بهادار و سپرده بانکی'!$A$7:$K$107,11,0)</f>
        <v>0</v>
      </c>
      <c r="F22" s="7"/>
      <c r="G22" s="125">
        <f t="shared" si="0"/>
        <v>0</v>
      </c>
      <c r="H22" s="7"/>
      <c r="I22" s="68">
        <f>VLOOKUP(A22,'سود اوراق بهادار و سپرده بانکی'!$A$7:$Q$107,17,0)</f>
        <v>174872202.06521738</v>
      </c>
      <c r="J22" s="7"/>
      <c r="K22" s="125">
        <f t="shared" si="1"/>
        <v>6.1730386417459639E-4</v>
      </c>
      <c r="L22" s="173"/>
      <c r="M22" s="73"/>
      <c r="N22" s="218"/>
    </row>
    <row r="23" spans="1:14">
      <c r="A23" s="234" t="s">
        <v>130</v>
      </c>
      <c r="B23" s="7"/>
      <c r="C23" s="242" t="s">
        <v>140</v>
      </c>
      <c r="D23" s="7"/>
      <c r="E23" s="68">
        <f>VLOOKUP(A23,'سود اوراق بهادار و سپرده بانکی'!$A$7:$K$107,11,0)</f>
        <v>0</v>
      </c>
      <c r="F23" s="7"/>
      <c r="G23" s="125">
        <f t="shared" si="0"/>
        <v>0</v>
      </c>
      <c r="H23" s="7"/>
      <c r="I23" s="68">
        <f>VLOOKUP(A23,'سود اوراق بهادار و سپرده بانکی'!$A$7:$Q$107,17,0)</f>
        <v>152248605.65217394</v>
      </c>
      <c r="J23" s="7"/>
      <c r="K23" s="125">
        <f t="shared" si="1"/>
        <v>5.3744192315500615E-4</v>
      </c>
      <c r="L23" s="173"/>
      <c r="M23" s="73"/>
      <c r="N23" s="218"/>
    </row>
    <row r="24" spans="1:14">
      <c r="A24" s="234" t="s">
        <v>123</v>
      </c>
      <c r="B24" s="7"/>
      <c r="C24" s="242" t="s">
        <v>126</v>
      </c>
      <c r="D24" s="7"/>
      <c r="E24" s="68">
        <f>VLOOKUP(A24,'سود اوراق بهادار و سپرده بانکی'!$A$7:$K$107,11,0)</f>
        <v>0</v>
      </c>
      <c r="F24" s="7"/>
      <c r="G24" s="125">
        <f t="shared" si="0"/>
        <v>0</v>
      </c>
      <c r="H24" s="7"/>
      <c r="I24" s="68">
        <f>VLOOKUP(A24,'سود اوراق بهادار و سپرده بانکی'!$A$7:$Q$107,17,0)</f>
        <v>370738455.65217388</v>
      </c>
      <c r="J24" s="7"/>
      <c r="K24" s="125">
        <f t="shared" si="1"/>
        <v>1.3087173293949718E-3</v>
      </c>
      <c r="L24" s="173"/>
      <c r="M24" s="73"/>
      <c r="N24" s="218"/>
    </row>
    <row r="25" spans="1:14">
      <c r="A25" s="234" t="s">
        <v>131</v>
      </c>
      <c r="B25" s="7"/>
      <c r="C25" s="242" t="s">
        <v>141</v>
      </c>
      <c r="D25" s="7"/>
      <c r="E25" s="68">
        <f>VLOOKUP(A25,'سود اوراق بهادار و سپرده بانکی'!$A$7:$K$107,11,0)</f>
        <v>0</v>
      </c>
      <c r="F25" s="7"/>
      <c r="G25" s="125">
        <f t="shared" si="0"/>
        <v>0</v>
      </c>
      <c r="H25" s="7"/>
      <c r="I25" s="68">
        <f>VLOOKUP(A25,'سود اوراق بهادار و سپرده بانکی'!$A$7:$Q$107,17,0)</f>
        <v>596096702.60869563</v>
      </c>
      <c r="J25" s="7"/>
      <c r="K25" s="125">
        <f t="shared" si="1"/>
        <v>2.1042383729167548E-3</v>
      </c>
      <c r="L25" s="173"/>
      <c r="M25" s="73"/>
      <c r="N25" s="218"/>
    </row>
    <row r="26" spans="1:14">
      <c r="A26" s="234" t="s">
        <v>132</v>
      </c>
      <c r="B26" s="7"/>
      <c r="C26" s="242" t="s">
        <v>142</v>
      </c>
      <c r="D26" s="7"/>
      <c r="E26" s="68">
        <f>VLOOKUP(A26,'سود اوراق بهادار و سپرده بانکی'!$A$7:$K$107,11,0)</f>
        <v>0</v>
      </c>
      <c r="F26" s="7"/>
      <c r="G26" s="125">
        <f t="shared" si="0"/>
        <v>0</v>
      </c>
      <c r="H26" s="7"/>
      <c r="I26" s="68">
        <f>VLOOKUP(A26,'سود اوراق بهادار و سپرده بانکی'!$A$7:$Q$107,17,0)</f>
        <v>632821551.84782612</v>
      </c>
      <c r="J26" s="7"/>
      <c r="K26" s="125">
        <f t="shared" si="1"/>
        <v>2.2338781388647469E-3</v>
      </c>
      <c r="L26" s="173"/>
      <c r="M26" s="73"/>
      <c r="N26" s="218"/>
    </row>
    <row r="27" spans="1:14">
      <c r="A27" s="234" t="s">
        <v>133</v>
      </c>
      <c r="B27" s="7"/>
      <c r="C27" s="242" t="s">
        <v>143</v>
      </c>
      <c r="D27" s="7"/>
      <c r="E27" s="68">
        <f>VLOOKUP(A27,'سود اوراق بهادار و سپرده بانکی'!$A$7:$K$107,11,0)</f>
        <v>0</v>
      </c>
      <c r="F27" s="7"/>
      <c r="G27" s="125">
        <f t="shared" si="0"/>
        <v>0</v>
      </c>
      <c r="H27" s="7"/>
      <c r="I27" s="68">
        <f>VLOOKUP(A27,'سود اوراق بهادار و سپرده بانکی'!$A$7:$Q$107,17,0)</f>
        <v>1805866491.521739</v>
      </c>
      <c r="J27" s="7"/>
      <c r="K27" s="125">
        <f t="shared" si="1"/>
        <v>6.3747602548290972E-3</v>
      </c>
      <c r="L27" s="173"/>
      <c r="M27" s="73"/>
      <c r="N27" s="218"/>
    </row>
    <row r="28" spans="1:14">
      <c r="A28" s="234" t="s">
        <v>134</v>
      </c>
      <c r="B28" s="7"/>
      <c r="C28" s="242" t="s">
        <v>144</v>
      </c>
      <c r="D28" s="7"/>
      <c r="E28" s="68">
        <f>VLOOKUP(A28,'سود اوراق بهادار و سپرده بانکی'!$A$7:$K$107,11,0)</f>
        <v>0</v>
      </c>
      <c r="F28" s="7"/>
      <c r="G28" s="125">
        <f t="shared" si="0"/>
        <v>0</v>
      </c>
      <c r="H28" s="7"/>
      <c r="I28" s="68">
        <f>VLOOKUP(A28,'سود اوراق بهادار و سپرده بانکی'!$A$7:$Q$107,17,0)</f>
        <v>411097604.67391306</v>
      </c>
      <c r="J28" s="7"/>
      <c r="K28" s="125">
        <f t="shared" si="1"/>
        <v>1.4511862772991478E-3</v>
      </c>
      <c r="L28" s="173"/>
      <c r="M28" s="73"/>
      <c r="N28" s="218"/>
    </row>
    <row r="29" spans="1:14">
      <c r="A29" s="234" t="s">
        <v>135</v>
      </c>
      <c r="B29" s="7"/>
      <c r="C29" s="242" t="s">
        <v>145</v>
      </c>
      <c r="D29" s="7"/>
      <c r="E29" s="68">
        <f>VLOOKUP(A29,'سود اوراق بهادار و سپرده بانکی'!$A$7:$K$107,11,0)</f>
        <v>0</v>
      </c>
      <c r="F29" s="7"/>
      <c r="G29" s="125">
        <f t="shared" si="0"/>
        <v>0</v>
      </c>
      <c r="H29" s="7"/>
      <c r="I29" s="68">
        <f>VLOOKUP(A29,'سود اوراق بهادار و سپرده بانکی'!$A$7:$Q$107,17,0)</f>
        <v>177067831.30434784</v>
      </c>
      <c r="J29" s="7"/>
      <c r="K29" s="125">
        <f t="shared" si="1"/>
        <v>6.2505449805238384E-4</v>
      </c>
      <c r="L29" s="173"/>
      <c r="M29" s="73"/>
      <c r="N29" s="218"/>
    </row>
    <row r="30" spans="1:14">
      <c r="A30" s="234" t="s">
        <v>136</v>
      </c>
      <c r="B30" s="7"/>
      <c r="C30" s="242" t="s">
        <v>146</v>
      </c>
      <c r="D30" s="7"/>
      <c r="E30" s="68">
        <f>VLOOKUP(A30,'سود اوراق بهادار و سپرده بانکی'!$A$7:$K$107,11,0)</f>
        <v>0</v>
      </c>
      <c r="F30" s="7"/>
      <c r="G30" s="125">
        <f t="shared" si="0"/>
        <v>0</v>
      </c>
      <c r="H30" s="7"/>
      <c r="I30" s="68">
        <f>VLOOKUP(A30,'سود اوراق بهادار و سپرده بانکی'!$A$7:$Q$107,17,0)</f>
        <v>563461456.30434787</v>
      </c>
      <c r="J30" s="7"/>
      <c r="K30" s="125">
        <f t="shared" si="1"/>
        <v>1.9890350220465561E-3</v>
      </c>
      <c r="L30" s="173"/>
      <c r="M30" s="73"/>
      <c r="N30" s="218"/>
    </row>
    <row r="31" spans="1:14">
      <c r="A31" s="234" t="s">
        <v>137</v>
      </c>
      <c r="B31" s="7"/>
      <c r="C31" s="242" t="s">
        <v>147</v>
      </c>
      <c r="D31" s="7"/>
      <c r="E31" s="68">
        <f>VLOOKUP(A31,'سود اوراق بهادار و سپرده بانکی'!$A$7:$K$107,11,0)</f>
        <v>0</v>
      </c>
      <c r="F31" s="7"/>
      <c r="G31" s="125">
        <f t="shared" si="0"/>
        <v>0</v>
      </c>
      <c r="H31" s="7"/>
      <c r="I31" s="68">
        <f>VLOOKUP(A31,'سود اوراق بهادار و سپرده بانکی'!$A$7:$Q$107,17,0)</f>
        <v>294648955.43478262</v>
      </c>
      <c r="J31" s="7"/>
      <c r="K31" s="125">
        <f t="shared" si="1"/>
        <v>1.0401192220194375E-3</v>
      </c>
      <c r="L31" s="173"/>
      <c r="M31" s="73"/>
      <c r="N31" s="218"/>
    </row>
    <row r="32" spans="1:14">
      <c r="A32" s="234" t="s">
        <v>138</v>
      </c>
      <c r="B32" s="7"/>
      <c r="C32" s="242" t="s">
        <v>148</v>
      </c>
      <c r="D32" s="7"/>
      <c r="E32" s="68">
        <f>VLOOKUP(A32,'سود اوراق بهادار و سپرده بانکی'!$A$7:$K$107,11,0)</f>
        <v>0</v>
      </c>
      <c r="F32" s="7"/>
      <c r="G32" s="125">
        <f t="shared" si="0"/>
        <v>0</v>
      </c>
      <c r="H32" s="7"/>
      <c r="I32" s="68">
        <f>VLOOKUP(A32,'سود اوراق بهادار و سپرده بانکی'!$A$7:$Q$107,17,0)</f>
        <v>306789858.75000006</v>
      </c>
      <c r="J32" s="7"/>
      <c r="K32" s="125">
        <f t="shared" si="1"/>
        <v>1.0829769572257386E-3</v>
      </c>
      <c r="L32" s="173"/>
      <c r="M32" s="73"/>
      <c r="N32" s="218"/>
    </row>
    <row r="33" spans="1:14">
      <c r="A33" s="234" t="s">
        <v>124</v>
      </c>
      <c r="B33" s="7"/>
      <c r="C33" s="242" t="s">
        <v>127</v>
      </c>
      <c r="D33" s="7"/>
      <c r="E33" s="68">
        <f>VLOOKUP(A33,'سود اوراق بهادار و سپرده بانکی'!$A$7:$K$107,11,0)</f>
        <v>0</v>
      </c>
      <c r="F33" s="7"/>
      <c r="G33" s="125">
        <f t="shared" si="0"/>
        <v>0</v>
      </c>
      <c r="H33" s="7"/>
      <c r="I33" s="68">
        <f>VLOOKUP(A33,'سود اوراق بهادار و سپرده بانکی'!$A$7:$Q$107,17,0)</f>
        <v>22522124865.9375</v>
      </c>
      <c r="J33" s="7"/>
      <c r="K33" s="125">
        <f t="shared" si="1"/>
        <v>7.9503743562289883E-2</v>
      </c>
      <c r="L33" s="173"/>
      <c r="M33" s="73"/>
      <c r="N33" s="218"/>
    </row>
    <row r="34" spans="1:14">
      <c r="A34" s="234" t="s">
        <v>125</v>
      </c>
      <c r="B34" s="7"/>
      <c r="C34" s="242" t="s">
        <v>128</v>
      </c>
      <c r="D34" s="7"/>
      <c r="E34" s="68">
        <f>VLOOKUP(A34,'سود اوراق بهادار و سپرده بانکی'!$A$7:$K$107,11,0)</f>
        <v>0</v>
      </c>
      <c r="F34" s="7"/>
      <c r="G34" s="125">
        <f t="shared" si="0"/>
        <v>0</v>
      </c>
      <c r="H34" s="7"/>
      <c r="I34" s="68">
        <f>VLOOKUP(A34,'سود اوراق بهادار و سپرده بانکی'!$A$7:$Q$107,17,0)</f>
        <v>14825856164.0625</v>
      </c>
      <c r="J34" s="7"/>
      <c r="K34" s="125">
        <f t="shared" si="1"/>
        <v>5.233569539176583E-2</v>
      </c>
      <c r="L34" s="173"/>
      <c r="M34" s="73"/>
      <c r="N34" s="218"/>
    </row>
    <row r="35" spans="1:14">
      <c r="A35" s="234" t="s">
        <v>158</v>
      </c>
      <c r="B35" s="7"/>
      <c r="C35" s="242" t="s">
        <v>163</v>
      </c>
      <c r="D35" s="7"/>
      <c r="E35" s="68">
        <f>VLOOKUP(A35,'سود اوراق بهادار و سپرده بانکی'!$A$7:$K$107,11,0)</f>
        <v>0</v>
      </c>
      <c r="F35" s="7"/>
      <c r="G35" s="125">
        <f t="shared" si="0"/>
        <v>0</v>
      </c>
      <c r="H35" s="7"/>
      <c r="I35" s="68">
        <f>VLOOKUP(A35,'سود اوراق بهادار و سپرده بانکی'!$A$7:$Q$107,17,0)</f>
        <v>2270130563.4375</v>
      </c>
      <c r="J35" s="7"/>
      <c r="K35" s="125">
        <f t="shared" si="1"/>
        <v>8.01362567887259E-3</v>
      </c>
      <c r="L35" s="173"/>
      <c r="M35" s="73"/>
      <c r="N35" s="218"/>
    </row>
    <row r="36" spans="1:14">
      <c r="A36" s="234" t="s">
        <v>159</v>
      </c>
      <c r="B36" s="7"/>
      <c r="C36" s="242" t="s">
        <v>164</v>
      </c>
      <c r="D36" s="7"/>
      <c r="E36" s="68">
        <f>VLOOKUP(A36,'سود اوراق بهادار و سپرده بانکی'!$A$7:$K$107,11,0)</f>
        <v>0</v>
      </c>
      <c r="F36" s="7"/>
      <c r="G36" s="125">
        <f t="shared" si="0"/>
        <v>0</v>
      </c>
      <c r="H36" s="7"/>
      <c r="I36" s="68">
        <f>VLOOKUP(A36,'سود اوراق بهادار و سپرده بانکی'!$A$7:$Q$107,17,0)</f>
        <v>6453823560.9375</v>
      </c>
      <c r="J36" s="7"/>
      <c r="K36" s="125">
        <f t="shared" si="1"/>
        <v>2.2782181363404905E-2</v>
      </c>
      <c r="L36" s="173"/>
      <c r="M36" s="73"/>
      <c r="N36" s="218"/>
    </row>
    <row r="37" spans="1:14">
      <c r="A37" s="234" t="s">
        <v>160</v>
      </c>
      <c r="B37" s="7"/>
      <c r="C37" s="242" t="s">
        <v>165</v>
      </c>
      <c r="D37" s="7"/>
      <c r="E37" s="68">
        <f>VLOOKUP(A37,'سود اوراق بهادار و سپرده بانکی'!$A$7:$K$107,11,0)</f>
        <v>0</v>
      </c>
      <c r="F37" s="7"/>
      <c r="G37" s="125">
        <f t="shared" si="0"/>
        <v>0</v>
      </c>
      <c r="H37" s="7"/>
      <c r="I37" s="68">
        <f>VLOOKUP(A37,'سود اوراق بهادار و سپرده بانکی'!$A$7:$Q$107,17,0)</f>
        <v>246193534.68750003</v>
      </c>
      <c r="J37" s="7"/>
      <c r="K37" s="125">
        <f t="shared" si="1"/>
        <v>8.690702038550291E-4</v>
      </c>
      <c r="L37" s="173"/>
      <c r="M37" s="73"/>
      <c r="N37" s="218"/>
    </row>
    <row r="38" spans="1:14">
      <c r="A38" s="234" t="s">
        <v>161</v>
      </c>
      <c r="B38" s="7"/>
      <c r="C38" s="242" t="s">
        <v>166</v>
      </c>
      <c r="D38" s="7"/>
      <c r="E38" s="68">
        <f>VLOOKUP(A38,'سود اوراق بهادار و سپرده بانکی'!$A$7:$K$107,11,0)</f>
        <v>0</v>
      </c>
      <c r="F38" s="7"/>
      <c r="G38" s="125">
        <f t="shared" si="0"/>
        <v>0</v>
      </c>
      <c r="H38" s="7"/>
      <c r="I38" s="68">
        <f>VLOOKUP(A38,'سود اوراق بهادار و سپرده بانکی'!$A$7:$Q$107,17,0)</f>
        <v>1712689520.4000001</v>
      </c>
      <c r="J38" s="7"/>
      <c r="K38" s="125">
        <f t="shared" si="1"/>
        <v>6.045842887481695E-3</v>
      </c>
      <c r="L38" s="173"/>
      <c r="M38" s="73"/>
      <c r="N38" s="218"/>
    </row>
    <row r="39" spans="1:14">
      <c r="A39" s="234" t="s">
        <v>246</v>
      </c>
      <c r="B39" s="7"/>
      <c r="C39" s="242" t="s">
        <v>167</v>
      </c>
      <c r="D39" s="7"/>
      <c r="E39" s="68">
        <f>VLOOKUP(A39,'سود اوراق بهادار و سپرده بانکی'!$A$7:$K$107,11,0)</f>
        <v>0</v>
      </c>
      <c r="F39" s="7"/>
      <c r="G39" s="125">
        <f t="shared" si="0"/>
        <v>0</v>
      </c>
      <c r="H39" s="7"/>
      <c r="I39" s="68">
        <f>VLOOKUP(A39,'سود اوراق بهادار و سپرده بانکی'!$A$7:$Q$107,17,0)</f>
        <v>4983904108.8000002</v>
      </c>
      <c r="J39" s="7"/>
      <c r="K39" s="125">
        <f t="shared" si="1"/>
        <v>1.7593323745591638E-2</v>
      </c>
      <c r="L39" s="173"/>
      <c r="M39" s="73"/>
      <c r="N39" s="218"/>
    </row>
    <row r="40" spans="1:14">
      <c r="A40" s="234" t="s">
        <v>153</v>
      </c>
      <c r="B40" s="7"/>
      <c r="C40" s="242" t="s">
        <v>271</v>
      </c>
      <c r="D40" s="7"/>
      <c r="E40" s="68">
        <f>VLOOKUP(A40,'سود اوراق بهادار و سپرده بانکی'!$A$7:$K$107,11,0)</f>
        <v>0</v>
      </c>
      <c r="F40" s="7"/>
      <c r="G40" s="125">
        <f t="shared" si="0"/>
        <v>0</v>
      </c>
      <c r="H40" s="7"/>
      <c r="I40" s="68">
        <f>VLOOKUP(A40,'سود اوراق بهادار و سپرده بانکی'!$A$7:$Q$107,17,0)</f>
        <v>2147054794.2</v>
      </c>
      <c r="J40" s="7"/>
      <c r="K40" s="125">
        <f t="shared" si="1"/>
        <v>7.5791647008594289E-3</v>
      </c>
      <c r="L40" s="173"/>
      <c r="M40" s="73"/>
      <c r="N40" s="218"/>
    </row>
    <row r="41" spans="1:14">
      <c r="A41" s="234" t="s">
        <v>223</v>
      </c>
      <c r="B41" s="7"/>
      <c r="C41" s="242" t="s">
        <v>168</v>
      </c>
      <c r="D41" s="7"/>
      <c r="E41" s="68">
        <f>VLOOKUP(A41,'سود اوراق بهادار و سپرده بانکی'!$A$7:$K$107,11,0)</f>
        <v>1146482590</v>
      </c>
      <c r="F41" s="7"/>
      <c r="G41" s="125">
        <f t="shared" si="0"/>
        <v>4.8616658739204309E-2</v>
      </c>
      <c r="H41" s="7"/>
      <c r="I41" s="68">
        <f>VLOOKUP(A41,'سود اوراق بهادار و سپرده بانکی'!$A$7:$Q$107,17,0)</f>
        <v>2389301810</v>
      </c>
      <c r="J41" s="7"/>
      <c r="K41" s="125">
        <f t="shared" si="1"/>
        <v>8.4343035804072177E-3</v>
      </c>
      <c r="L41" s="173"/>
      <c r="M41" s="73"/>
      <c r="N41" s="218"/>
    </row>
    <row r="42" spans="1:14">
      <c r="A42" s="234" t="s">
        <v>154</v>
      </c>
      <c r="B42" s="7"/>
      <c r="C42" s="240" t="s">
        <v>272</v>
      </c>
      <c r="D42" s="7"/>
      <c r="E42" s="68">
        <f>VLOOKUP(A42,'سود اوراق بهادار و سپرده بانکی'!$A$7:$K$107,11,0)</f>
        <v>0</v>
      </c>
      <c r="F42" s="7"/>
      <c r="G42" s="125">
        <f t="shared" si="0"/>
        <v>0</v>
      </c>
      <c r="H42" s="7"/>
      <c r="I42" s="68">
        <f>VLOOKUP(A42,'سود اوراق بهادار و سپرده بانکی'!$A$7:$Q$107,17,0)</f>
        <v>343403012.69999999</v>
      </c>
      <c r="J42" s="7"/>
      <c r="K42" s="125">
        <f t="shared" si="1"/>
        <v>1.212222435615296E-3</v>
      </c>
      <c r="L42" s="173"/>
      <c r="M42" s="73"/>
      <c r="N42" s="218"/>
    </row>
    <row r="43" spans="1:14">
      <c r="A43" s="234" t="s">
        <v>155</v>
      </c>
      <c r="B43" s="7"/>
      <c r="C43" s="240" t="s">
        <v>275</v>
      </c>
      <c r="D43" s="7"/>
      <c r="E43" s="68">
        <f>VLOOKUP(A43,'سود اوراق بهادار و سپرده بانکی'!$A$7:$K$107,11,0)</f>
        <v>0</v>
      </c>
      <c r="F43" s="7"/>
      <c r="G43" s="125">
        <f t="shared" si="0"/>
        <v>0</v>
      </c>
      <c r="H43" s="7"/>
      <c r="I43" s="68">
        <f>VLOOKUP(A43,'سود اوراق بهادار و سپرده بانکی'!$A$7:$Q$107,17,0)</f>
        <v>501780820.67307693</v>
      </c>
      <c r="J43" s="7"/>
      <c r="K43" s="125">
        <f t="shared" si="1"/>
        <v>1.771300617891636E-3</v>
      </c>
      <c r="L43" s="173"/>
      <c r="M43" s="73"/>
      <c r="N43" s="218"/>
    </row>
    <row r="44" spans="1:14">
      <c r="A44" s="234" t="s">
        <v>156</v>
      </c>
      <c r="B44" s="7"/>
      <c r="C44" s="240" t="s">
        <v>276</v>
      </c>
      <c r="D44" s="7"/>
      <c r="E44" s="68">
        <f>VLOOKUP(A44,'سود اوراق بهادار و سپرده بانکی'!$A$7:$K$107,11,0)</f>
        <v>0</v>
      </c>
      <c r="F44" s="7"/>
      <c r="G44" s="125">
        <f t="shared" si="0"/>
        <v>0</v>
      </c>
      <c r="H44" s="7"/>
      <c r="I44" s="68">
        <f>VLOOKUP(A44,'سود اوراق بهادار و سپرده بانکی'!$A$7:$Q$107,17,0)</f>
        <v>288095546.25</v>
      </c>
      <c r="J44" s="7"/>
      <c r="K44" s="125">
        <f t="shared" si="1"/>
        <v>1.0169855005616674E-3</v>
      </c>
      <c r="L44" s="173"/>
      <c r="M44" s="73"/>
      <c r="N44" s="218"/>
    </row>
    <row r="45" spans="1:14">
      <c r="A45" s="234" t="s">
        <v>243</v>
      </c>
      <c r="B45" s="7"/>
      <c r="C45" s="240" t="s">
        <v>264</v>
      </c>
      <c r="D45" s="7"/>
      <c r="E45" s="68">
        <f>VLOOKUP(A45,'سود اوراق بهادار و سپرده بانکی'!$A$7:$K$107,11,0)</f>
        <v>0</v>
      </c>
      <c r="F45" s="7"/>
      <c r="G45" s="125">
        <f t="shared" si="0"/>
        <v>0</v>
      </c>
      <c r="H45" s="7"/>
      <c r="I45" s="68">
        <f>VLOOKUP(A45,'سود اوراق بهادار و سپرده بانکی'!$A$7:$Q$107,17,0)</f>
        <v>12327892662.115385</v>
      </c>
      <c r="J45" s="7"/>
      <c r="K45" s="125">
        <f t="shared" si="1"/>
        <v>4.3517812937560893E-2</v>
      </c>
      <c r="L45" s="173"/>
      <c r="M45" s="73"/>
      <c r="N45" s="218"/>
    </row>
    <row r="46" spans="1:14">
      <c r="A46" s="234" t="s">
        <v>157</v>
      </c>
      <c r="B46" s="7"/>
      <c r="C46" s="240" t="s">
        <v>273</v>
      </c>
      <c r="D46" s="7"/>
      <c r="E46" s="68">
        <f>VLOOKUP(A46,'سود اوراق بهادار و سپرده بانکی'!$A$7:$K$107,11,0)</f>
        <v>0</v>
      </c>
      <c r="F46" s="7"/>
      <c r="G46" s="125">
        <f t="shared" si="0"/>
        <v>0</v>
      </c>
      <c r="H46" s="7"/>
      <c r="I46" s="68">
        <f>VLOOKUP(A46,'سود اوراق بهادار و سپرده بانکی'!$A$7:$Q$107,17,0)</f>
        <v>47455446393.17308</v>
      </c>
      <c r="J46" s="7"/>
      <c r="K46" s="125">
        <f t="shared" si="1"/>
        <v>0.16751908015495223</v>
      </c>
      <c r="L46" s="173"/>
      <c r="M46" s="73"/>
      <c r="N46" s="218"/>
    </row>
    <row r="47" spans="1:14">
      <c r="A47" s="234" t="s">
        <v>151</v>
      </c>
      <c r="B47" s="7"/>
      <c r="C47" s="240" t="s">
        <v>274</v>
      </c>
      <c r="D47" s="7"/>
      <c r="E47" s="68">
        <f>VLOOKUP(A47,'سود اوراق بهادار و سپرده بانکی'!$A$7:$K$107,11,0)</f>
        <v>0</v>
      </c>
      <c r="F47" s="7"/>
      <c r="G47" s="125">
        <f t="shared" si="0"/>
        <v>0</v>
      </c>
      <c r="H47" s="7"/>
      <c r="I47" s="68">
        <f>VLOOKUP(A47,'سود اوراق بهادار و سپرده بانکی'!$A$7:$Q$107,17,0)</f>
        <v>589338777.98076928</v>
      </c>
      <c r="J47" s="7"/>
      <c r="K47" s="125">
        <f t="shared" si="1"/>
        <v>2.0803827061077799E-3</v>
      </c>
      <c r="L47" s="173"/>
      <c r="M47" s="73"/>
      <c r="N47" s="218"/>
    </row>
    <row r="48" spans="1:14">
      <c r="A48" s="234" t="s">
        <v>152</v>
      </c>
      <c r="B48" s="7"/>
      <c r="C48" s="240" t="s">
        <v>162</v>
      </c>
      <c r="D48" s="7"/>
      <c r="E48" s="68">
        <f>VLOOKUP(A48,'سود اوراق بهادار و سپرده بانکی'!$A$7:$K$107,11,0)</f>
        <v>0</v>
      </c>
      <c r="F48" s="7"/>
      <c r="G48" s="125">
        <f t="shared" si="0"/>
        <v>0</v>
      </c>
      <c r="H48" s="7"/>
      <c r="I48" s="68">
        <f>VLOOKUP(A48,'سود اوراق بهادار و سپرده بانکی'!$A$7:$Q$107,17,0)</f>
        <v>1062900764.1346154</v>
      </c>
      <c r="J48" s="7"/>
      <c r="K48" s="125">
        <f t="shared" si="1"/>
        <v>3.7520700327758733E-3</v>
      </c>
      <c r="L48" s="173"/>
      <c r="M48" s="73"/>
      <c r="N48" s="218"/>
    </row>
    <row r="49" spans="1:14">
      <c r="A49" s="234" t="s">
        <v>169</v>
      </c>
      <c r="B49" s="7"/>
      <c r="C49" s="240" t="s">
        <v>265</v>
      </c>
      <c r="D49" s="7"/>
      <c r="E49" s="68">
        <f>VLOOKUP(A49,'سود اوراق بهادار و سپرده بانکی'!$A$7:$K$107,11,0)</f>
        <v>0</v>
      </c>
      <c r="F49" s="7"/>
      <c r="G49" s="125">
        <f t="shared" si="0"/>
        <v>0</v>
      </c>
      <c r="H49" s="7"/>
      <c r="I49" s="68">
        <f>VLOOKUP(A49,'سود اوراق بهادار و سپرده بانکی'!$A$7:$Q$107,17,0)</f>
        <v>2879866768.8461537</v>
      </c>
      <c r="J49" s="7"/>
      <c r="K49" s="125">
        <f t="shared" si="1"/>
        <v>1.0166011885947082E-2</v>
      </c>
      <c r="L49" s="173"/>
      <c r="M49" s="73"/>
      <c r="N49" s="218"/>
    </row>
    <row r="50" spans="1:14">
      <c r="A50" s="234" t="s">
        <v>170</v>
      </c>
      <c r="B50" s="7"/>
      <c r="C50" s="240" t="s">
        <v>268</v>
      </c>
      <c r="D50" s="7"/>
      <c r="E50" s="68">
        <f>VLOOKUP(A50,'سود اوراق بهادار و سپرده بانکی'!$A$7:$K$107,11,0)</f>
        <v>0</v>
      </c>
      <c r="F50" s="7"/>
      <c r="G50" s="125">
        <f t="shared" si="0"/>
        <v>0</v>
      </c>
      <c r="H50" s="7"/>
      <c r="I50" s="68">
        <f>VLOOKUP(A50,'سود اوراق بهادار و سپرده بانکی'!$A$7:$Q$107,17,0)</f>
        <v>1237505882.0192306</v>
      </c>
      <c r="J50" s="7"/>
      <c r="K50" s="125">
        <f t="shared" si="1"/>
        <v>4.368431082170313E-3</v>
      </c>
      <c r="L50" s="173"/>
      <c r="M50" s="73"/>
      <c r="N50" s="218"/>
    </row>
    <row r="51" spans="1:14">
      <c r="A51" s="234" t="s">
        <v>171</v>
      </c>
      <c r="B51" s="7"/>
      <c r="C51" s="240" t="s">
        <v>269</v>
      </c>
      <c r="D51" s="7"/>
      <c r="E51" s="68">
        <f>VLOOKUP(A51,'سود اوراق بهادار و سپرده بانکی'!$A$7:$K$107,11,0)</f>
        <v>0</v>
      </c>
      <c r="F51" s="7"/>
      <c r="G51" s="125">
        <f t="shared" si="0"/>
        <v>0</v>
      </c>
      <c r="H51" s="7"/>
      <c r="I51" s="68">
        <f>VLOOKUP(A51,'سود اوراق بهادار و سپرده بانکی'!$A$7:$Q$107,17,0)</f>
        <v>516671506.80000001</v>
      </c>
      <c r="J51" s="7"/>
      <c r="K51" s="125">
        <f t="shared" si="1"/>
        <v>1.8238651649025587E-3</v>
      </c>
      <c r="L51" s="173"/>
      <c r="M51" s="73"/>
      <c r="N51" s="218"/>
    </row>
    <row r="52" spans="1:14">
      <c r="A52" s="234" t="s">
        <v>241</v>
      </c>
      <c r="B52" s="7"/>
      <c r="C52" s="240" t="s">
        <v>172</v>
      </c>
      <c r="D52" s="7"/>
      <c r="E52" s="68">
        <f>VLOOKUP(A52,'سود اوراق بهادار و سپرده بانکی'!$A$7:$K$107,11,0)</f>
        <v>0</v>
      </c>
      <c r="F52" s="7"/>
      <c r="G52" s="125">
        <f t="shared" si="0"/>
        <v>0</v>
      </c>
      <c r="H52" s="7"/>
      <c r="I52" s="68">
        <f>VLOOKUP(A52,'سود اوراق بهادار و سپرده بانکی'!$A$7:$Q$107,17,0)</f>
        <v>9970685138.9423065</v>
      </c>
      <c r="J52" s="7"/>
      <c r="K52" s="125">
        <f t="shared" si="1"/>
        <v>3.5196803105629476E-2</v>
      </c>
      <c r="L52" s="173"/>
      <c r="M52" s="73"/>
      <c r="N52" s="218"/>
    </row>
    <row r="53" spans="1:14">
      <c r="A53" s="234" t="s">
        <v>175</v>
      </c>
      <c r="B53" s="7"/>
      <c r="C53" s="240" t="s">
        <v>204</v>
      </c>
      <c r="D53" s="7"/>
      <c r="E53" s="68">
        <f>VLOOKUP(A53,'سود اوراق بهادار و سپرده بانکی'!$A$7:$K$107,11,0)</f>
        <v>273049839.51923078</v>
      </c>
      <c r="F53" s="7"/>
      <c r="G53" s="125">
        <f t="shared" si="0"/>
        <v>1.1578693808774668E-2</v>
      </c>
      <c r="H53" s="7"/>
      <c r="I53" s="68">
        <f>VLOOKUP(A53,'سود اوراق بهادار و سپرده بانکی'!$A$7:$Q$107,17,0)</f>
        <v>11600107850.769232</v>
      </c>
      <c r="J53" s="7"/>
      <c r="K53" s="125">
        <f t="shared" si="1"/>
        <v>4.0948711782398388E-2</v>
      </c>
      <c r="L53" s="173"/>
      <c r="M53" s="73"/>
      <c r="N53" s="218"/>
    </row>
    <row r="54" spans="1:14">
      <c r="A54" s="234" t="s">
        <v>185</v>
      </c>
      <c r="B54" s="7"/>
      <c r="C54" s="240" t="s">
        <v>205</v>
      </c>
      <c r="D54" s="7"/>
      <c r="E54" s="68">
        <f>VLOOKUP(A54,'سود اوراق بهادار و سپرده بانکی'!$A$7:$K$107,11,0)</f>
        <v>294411780.86538464</v>
      </c>
      <c r="F54" s="7"/>
      <c r="G54" s="125">
        <f t="shared" si="0"/>
        <v>1.2484548133551513E-2</v>
      </c>
      <c r="H54" s="7"/>
      <c r="I54" s="68">
        <f>VLOOKUP(A54,'سود اوراق بهادار و سپرده بانکی'!$A$7:$Q$107,17,0)</f>
        <v>9009000734.7115383</v>
      </c>
      <c r="J54" s="7"/>
      <c r="K54" s="125">
        <f t="shared" si="1"/>
        <v>3.1802029712047458E-2</v>
      </c>
      <c r="L54" s="173"/>
      <c r="M54" s="73"/>
      <c r="N54" s="218"/>
    </row>
    <row r="55" spans="1:14">
      <c r="A55" s="234" t="s">
        <v>186</v>
      </c>
      <c r="B55" s="7"/>
      <c r="C55" s="240" t="s">
        <v>270</v>
      </c>
      <c r="D55" s="7"/>
      <c r="E55" s="68">
        <f>VLOOKUP(A55,'سود اوراق بهادار و سپرده بانکی'!$A$7:$K$107,11,0)</f>
        <v>78536619.519230768</v>
      </c>
      <c r="F55" s="7"/>
      <c r="G55" s="125">
        <f t="shared" si="0"/>
        <v>3.3303497698095653E-3</v>
      </c>
      <c r="H55" s="7"/>
      <c r="I55" s="68">
        <f>VLOOKUP(A55,'سود اوراق بهادار و سپرده بانکی'!$A$7:$Q$107,17,0)</f>
        <v>2356098525</v>
      </c>
      <c r="J55" s="7"/>
      <c r="K55" s="125">
        <f t="shared" si="1"/>
        <v>8.317095036729439E-3</v>
      </c>
      <c r="L55" s="173"/>
      <c r="M55" s="73"/>
      <c r="N55" s="218"/>
    </row>
    <row r="56" spans="1:14">
      <c r="A56" s="234" t="s">
        <v>244</v>
      </c>
      <c r="B56" s="7"/>
      <c r="C56" s="240" t="s">
        <v>177</v>
      </c>
      <c r="D56" s="7"/>
      <c r="E56" s="68">
        <f>VLOOKUP(A56,'سود اوراق بهادار و سپرده بانکی'!$A$7:$K$107,11,0)</f>
        <v>0</v>
      </c>
      <c r="F56" s="7"/>
      <c r="G56" s="125">
        <f t="shared" si="0"/>
        <v>0</v>
      </c>
      <c r="H56" s="7"/>
      <c r="I56" s="68">
        <f>VLOOKUP(A56,'سود اوراق بهادار و سپرده بانکی'!$A$7:$Q$107,17,0)</f>
        <v>739726027.78846145</v>
      </c>
      <c r="J56" s="7"/>
      <c r="K56" s="125">
        <f t="shared" si="1"/>
        <v>2.6112539900083318E-3</v>
      </c>
      <c r="L56" s="173"/>
      <c r="M56" s="73"/>
      <c r="N56" s="218"/>
    </row>
    <row r="57" spans="1:14">
      <c r="A57" s="234" t="s">
        <v>183</v>
      </c>
      <c r="B57" s="7"/>
      <c r="C57" s="240" t="s">
        <v>200</v>
      </c>
      <c r="D57" s="7"/>
      <c r="E57" s="68">
        <f>VLOOKUP(A57,'سود اوراق بهادار و سپرده بانکی'!$A$7:$K$107,11,0)</f>
        <v>830394822</v>
      </c>
      <c r="F57" s="7"/>
      <c r="G57" s="125">
        <f t="shared" si="0"/>
        <v>3.5212939151545518E-2</v>
      </c>
      <c r="H57" s="7"/>
      <c r="I57" s="68">
        <f>VLOOKUP(A57,'سود اوراق بهادار و سپرده بانکی'!$A$7:$Q$107,17,0)</f>
        <v>3819844701</v>
      </c>
      <c r="J57" s="7"/>
      <c r="K57" s="125">
        <f t="shared" si="1"/>
        <v>1.348416081359091E-2</v>
      </c>
      <c r="L57" s="173"/>
      <c r="M57" s="73"/>
      <c r="N57" s="218"/>
    </row>
    <row r="58" spans="1:14">
      <c r="A58" s="234" t="s">
        <v>249</v>
      </c>
      <c r="B58" s="7"/>
      <c r="C58" s="240" t="s">
        <v>178</v>
      </c>
      <c r="D58" s="7"/>
      <c r="E58" s="68">
        <f>VLOOKUP(A58,'سود اوراق بهادار و سپرده بانکی'!$A$7:$K$107,11,0)</f>
        <v>0</v>
      </c>
      <c r="F58" s="7"/>
      <c r="G58" s="125">
        <f t="shared" si="0"/>
        <v>0</v>
      </c>
      <c r="H58" s="7"/>
      <c r="I58" s="68">
        <f>VLOOKUP(A58,'سود اوراق بهادار و سپرده بانکی'!$A$7:$Q$107,17,0)</f>
        <v>901685342.59615386</v>
      </c>
      <c r="J58" s="7"/>
      <c r="K58" s="125">
        <f t="shared" si="1"/>
        <v>3.1829749936277195E-3</v>
      </c>
      <c r="L58" s="173"/>
      <c r="M58" s="73"/>
      <c r="N58" s="218"/>
    </row>
    <row r="59" spans="1:14">
      <c r="A59" s="234" t="s">
        <v>182</v>
      </c>
      <c r="B59" s="7"/>
      <c r="C59" s="240" t="s">
        <v>197</v>
      </c>
      <c r="D59" s="7"/>
      <c r="E59" s="68">
        <f>VLOOKUP(A59,'سود اوراق بهادار و سپرده بانکی'!$A$7:$K$107,11,0)</f>
        <v>102611325.28846154</v>
      </c>
      <c r="F59" s="7"/>
      <c r="G59" s="125">
        <f t="shared" si="0"/>
        <v>4.351239022588751E-3</v>
      </c>
      <c r="H59" s="7"/>
      <c r="I59" s="68">
        <f>VLOOKUP(A59,'سود اوراق بهادار و سپرده بانکی'!$A$7:$Q$107,17,0)</f>
        <v>10084868826.923077</v>
      </c>
      <c r="J59" s="7"/>
      <c r="K59" s="125">
        <f t="shared" si="1"/>
        <v>3.5599874783024767E-2</v>
      </c>
      <c r="L59" s="173"/>
      <c r="M59" s="73"/>
      <c r="N59" s="218"/>
    </row>
    <row r="60" spans="1:14">
      <c r="A60" s="234" t="s">
        <v>176</v>
      </c>
      <c r="B60" s="7"/>
      <c r="C60" s="242" t="s">
        <v>179</v>
      </c>
      <c r="D60" s="7"/>
      <c r="E60" s="68">
        <f>VLOOKUP(A60,'سود اوراق بهادار و سپرده بانکی'!$A$7:$K$107,11,0)</f>
        <v>0</v>
      </c>
      <c r="F60" s="7"/>
      <c r="G60" s="125">
        <f t="shared" si="0"/>
        <v>0</v>
      </c>
      <c r="H60" s="7"/>
      <c r="I60" s="68">
        <f>VLOOKUP(A60,'سود اوراق بهادار و سپرده بانکی'!$A$7:$Q$107,17,0)</f>
        <v>671999177.59615386</v>
      </c>
      <c r="J60" s="7"/>
      <c r="K60" s="125">
        <f t="shared" si="1"/>
        <v>2.372176275892892E-3</v>
      </c>
      <c r="L60" s="173"/>
      <c r="M60" s="73"/>
      <c r="N60" s="218"/>
    </row>
    <row r="61" spans="1:14">
      <c r="A61" s="234" t="s">
        <v>180</v>
      </c>
      <c r="B61" s="7"/>
      <c r="C61" s="242" t="s">
        <v>181</v>
      </c>
      <c r="D61" s="7"/>
      <c r="E61" s="68">
        <f>VLOOKUP(A61,'سود اوراق بهادار و سپرده بانکی'!$A$7:$K$107,11,0)</f>
        <v>0</v>
      </c>
      <c r="F61" s="7"/>
      <c r="G61" s="125">
        <f t="shared" si="0"/>
        <v>0</v>
      </c>
      <c r="H61" s="7"/>
      <c r="I61" s="68">
        <f>VLOOKUP(A61,'سود اوراق بهادار و سپرده بانکی'!$A$7:$Q$107,17,0)</f>
        <v>302054794.61538464</v>
      </c>
      <c r="J61" s="7"/>
      <c r="K61" s="125">
        <f t="shared" si="1"/>
        <v>1.0662620456909566E-3</v>
      </c>
      <c r="L61" s="173"/>
      <c r="M61" s="73"/>
      <c r="N61" s="218"/>
    </row>
    <row r="62" spans="1:14">
      <c r="A62" s="234" t="s">
        <v>195</v>
      </c>
      <c r="B62" s="7"/>
      <c r="C62" s="242" t="s">
        <v>193</v>
      </c>
      <c r="D62" s="7"/>
      <c r="E62" s="68">
        <f>VLOOKUP(A62,'سود اوراق بهادار و سپرده بانکی'!$A$7:$K$107,11,0)</f>
        <v>0</v>
      </c>
      <c r="F62" s="7"/>
      <c r="G62" s="125">
        <f t="shared" si="0"/>
        <v>0</v>
      </c>
      <c r="H62" s="7"/>
      <c r="I62" s="68">
        <f>VLOOKUP(A62,'سود اوراق بهادار و سپرده بانکی'!$A$7:$Q$107,17,0)</f>
        <v>2348124657.4038463</v>
      </c>
      <c r="J62" s="7"/>
      <c r="K62" s="125">
        <f t="shared" si="1"/>
        <v>8.2889470565393874E-3</v>
      </c>
      <c r="L62" s="173"/>
      <c r="M62" s="73"/>
      <c r="N62" s="218"/>
    </row>
    <row r="63" spans="1:14">
      <c r="A63" s="234" t="s">
        <v>196</v>
      </c>
      <c r="B63" s="7"/>
      <c r="C63" s="242" t="s">
        <v>194</v>
      </c>
      <c r="D63" s="7"/>
      <c r="E63" s="68">
        <f>VLOOKUP(A63,'سود اوراق بهادار و سپرده بانکی'!$A$7:$K$107,11,0)</f>
        <v>0</v>
      </c>
      <c r="F63" s="7"/>
      <c r="G63" s="125">
        <f t="shared" si="0"/>
        <v>0</v>
      </c>
      <c r="H63" s="7"/>
      <c r="I63" s="68">
        <f>VLOOKUP(A63,'سود اوراق بهادار و سپرده بانکی'!$A$7:$Q$107,17,0)</f>
        <v>827146849.32692313</v>
      </c>
      <c r="J63" s="7"/>
      <c r="K63" s="125">
        <f t="shared" si="1"/>
        <v>2.9198519850452114E-3</v>
      </c>
      <c r="L63" s="173"/>
      <c r="M63" s="73"/>
      <c r="N63" s="218"/>
    </row>
    <row r="64" spans="1:14">
      <c r="A64" s="234" t="s">
        <v>189</v>
      </c>
      <c r="B64" s="7"/>
      <c r="C64" s="242" t="s">
        <v>206</v>
      </c>
      <c r="D64" s="7"/>
      <c r="E64" s="68">
        <f>VLOOKUP(A64,'سود اوراق بهادار و سپرده بانکی'!$A$7:$K$107,11,0)</f>
        <v>0</v>
      </c>
      <c r="F64" s="7"/>
      <c r="G64" s="125">
        <f t="shared" si="0"/>
        <v>0</v>
      </c>
      <c r="H64" s="7"/>
      <c r="I64" s="68">
        <f>VLOOKUP(A64,'سود اوراق بهادار و سپرده بانکی'!$A$7:$Q$107,17,0)</f>
        <v>463895754.30000001</v>
      </c>
      <c r="J64" s="7"/>
      <c r="K64" s="125">
        <f t="shared" si="1"/>
        <v>1.6375652523480057E-3</v>
      </c>
      <c r="L64" s="173"/>
      <c r="M64" s="73"/>
      <c r="N64" s="218"/>
    </row>
    <row r="65" spans="1:14">
      <c r="A65" s="234" t="s">
        <v>190</v>
      </c>
      <c r="B65" s="7"/>
      <c r="C65" s="242" t="s">
        <v>207</v>
      </c>
      <c r="D65" s="7"/>
      <c r="E65" s="68">
        <f>VLOOKUP(A65,'سود اوراق بهادار و سپرده بانکی'!$A$7:$K$107,11,0)</f>
        <v>0</v>
      </c>
      <c r="F65" s="7"/>
      <c r="G65" s="125">
        <f t="shared" si="0"/>
        <v>0</v>
      </c>
      <c r="H65" s="7"/>
      <c r="I65" s="68">
        <f>VLOOKUP(A65,'سود اوراق بهادار و سپرده بانکی'!$A$7:$Q$107,17,0)</f>
        <v>399452054.40000004</v>
      </c>
      <c r="J65" s="7"/>
      <c r="K65" s="125">
        <f t="shared" si="1"/>
        <v>1.4100771524661168E-3</v>
      </c>
      <c r="L65" s="173"/>
      <c r="M65" s="73"/>
      <c r="N65" s="218"/>
    </row>
    <row r="66" spans="1:14">
      <c r="A66" s="234" t="s">
        <v>192</v>
      </c>
      <c r="B66" s="7"/>
      <c r="C66" s="242" t="s">
        <v>198</v>
      </c>
      <c r="D66" s="7"/>
      <c r="E66" s="68">
        <f>VLOOKUP(A66,'سود اوراق بهادار و سپرده بانکی'!$A$7:$K$107,11,0)</f>
        <v>10828379.423076922</v>
      </c>
      <c r="F66" s="7"/>
      <c r="G66" s="125">
        <f t="shared" si="0"/>
        <v>4.5917803872656517E-4</v>
      </c>
      <c r="H66" s="7"/>
      <c r="I66" s="68">
        <f>VLOOKUP(A66,'سود اوراق بهادار و سپرده بانکی'!$A$7:$Q$107,17,0)</f>
        <v>1150006434.2307694</v>
      </c>
      <c r="J66" s="7"/>
      <c r="K66" s="125">
        <f t="shared" si="1"/>
        <v>4.0595555342269277E-3</v>
      </c>
      <c r="L66" s="173"/>
      <c r="M66" s="73"/>
      <c r="N66" s="218"/>
    </row>
    <row r="67" spans="1:14">
      <c r="A67" s="234" t="s">
        <v>191</v>
      </c>
      <c r="B67" s="7"/>
      <c r="C67" s="242" t="s">
        <v>199</v>
      </c>
      <c r="D67" s="7"/>
      <c r="E67" s="68">
        <f>VLOOKUP(A67,'سود اوراق بهادار و سپرده بانکی'!$A$7:$K$107,11,0)</f>
        <v>4736454.230769231</v>
      </c>
      <c r="F67" s="7"/>
      <c r="G67" s="125">
        <f t="shared" si="0"/>
        <v>2.0084960816645994E-4</v>
      </c>
      <c r="H67" s="7"/>
      <c r="I67" s="68">
        <f>VLOOKUP(A67,'سود اوراق بهادار و سپرده بانکی'!$A$7:$Q$107,17,0)</f>
        <v>561941226.34615386</v>
      </c>
      <c r="J67" s="7"/>
      <c r="K67" s="125">
        <f t="shared" si="1"/>
        <v>1.9836685669064923E-3</v>
      </c>
      <c r="L67" s="173"/>
      <c r="M67" s="73"/>
      <c r="N67" s="218"/>
    </row>
    <row r="68" spans="1:14">
      <c r="A68" s="234" t="s">
        <v>217</v>
      </c>
      <c r="B68" s="7"/>
      <c r="C68" s="242" t="s">
        <v>280</v>
      </c>
      <c r="D68" s="7"/>
      <c r="E68" s="68">
        <f>VLOOKUP(A68,'سود اوراق بهادار و سپرده بانکی'!$A$7:$K$107,11,0)</f>
        <v>13968339.230769232</v>
      </c>
      <c r="F68" s="7"/>
      <c r="G68" s="125">
        <f t="shared" si="0"/>
        <v>5.9232821105093913E-4</v>
      </c>
      <c r="H68" s="7"/>
      <c r="I68" s="68">
        <f>VLOOKUP(A68,'سود اوراق بهادار و سپرده بانکی'!$A$7:$Q$107,17,0)</f>
        <v>788745032.30769229</v>
      </c>
      <c r="J68" s="7"/>
      <c r="K68" s="125">
        <f t="shared" si="1"/>
        <v>2.7842924749725004E-3</v>
      </c>
      <c r="L68" s="173"/>
      <c r="M68" s="73"/>
      <c r="N68" s="218"/>
    </row>
    <row r="69" spans="1:14">
      <c r="A69" s="234" t="s">
        <v>211</v>
      </c>
      <c r="B69" s="7"/>
      <c r="C69" s="242" t="s">
        <v>260</v>
      </c>
      <c r="D69" s="7"/>
      <c r="E69" s="68">
        <f>VLOOKUP(A69,'سود اوراق بهادار و سپرده بانکی'!$A$7:$K$107,11,0)</f>
        <v>0</v>
      </c>
      <c r="F69" s="7"/>
      <c r="G69" s="125">
        <f t="shared" si="0"/>
        <v>0</v>
      </c>
      <c r="H69" s="7"/>
      <c r="I69" s="68">
        <f>VLOOKUP(A69,'سود اوراق بهادار و سپرده بانکی'!$A$7:$Q$107,17,0)</f>
        <v>5418077054.7115393</v>
      </c>
      <c r="J69" s="7"/>
      <c r="K69" s="125">
        <f t="shared" si="1"/>
        <v>1.9125966636034032E-2</v>
      </c>
      <c r="L69" s="173"/>
      <c r="M69" s="73"/>
      <c r="N69" s="218"/>
    </row>
    <row r="70" spans="1:14">
      <c r="A70" s="234" t="s">
        <v>219</v>
      </c>
      <c r="B70" s="7"/>
      <c r="C70" s="242" t="s">
        <v>281</v>
      </c>
      <c r="D70" s="7"/>
      <c r="E70" s="68">
        <f>VLOOKUP(A70,'سود اوراق بهادار و سپرده بانکی'!$A$7:$K$107,11,0)</f>
        <v>19516060.384615384</v>
      </c>
      <c r="F70" s="7"/>
      <c r="G70" s="125">
        <f t="shared" si="0"/>
        <v>8.2757963873882339E-4</v>
      </c>
      <c r="H70" s="7"/>
      <c r="I70" s="68">
        <f>VLOOKUP(A70,'سود اوراق بهادار و سپرده بانکی'!$A$7:$Q$107,17,0)</f>
        <v>1047149625.2884614</v>
      </c>
      <c r="J70" s="7"/>
      <c r="K70" s="125">
        <f t="shared" si="1"/>
        <v>3.6964680631085892E-3</v>
      </c>
      <c r="L70" s="173"/>
      <c r="M70" s="73"/>
      <c r="N70" s="218"/>
    </row>
    <row r="71" spans="1:14">
      <c r="A71" s="234" t="s">
        <v>220</v>
      </c>
      <c r="B71" s="7"/>
      <c r="C71" s="242" t="s">
        <v>282</v>
      </c>
      <c r="D71" s="7"/>
      <c r="E71" s="68">
        <f>VLOOKUP(A71,'سود اوراق بهادار و سپرده بانکی'!$A$7:$K$107,11,0)</f>
        <v>21126552.403846152</v>
      </c>
      <c r="F71" s="7"/>
      <c r="G71" s="125">
        <f t="shared" si="0"/>
        <v>8.9587264343342961E-4</v>
      </c>
      <c r="H71" s="7"/>
      <c r="I71" s="68">
        <f>VLOOKUP(A71,'سود اوراق بهادار و سپرده بانکی'!$A$7:$Q$107,17,0)</f>
        <v>1073709852.4038461</v>
      </c>
      <c r="J71" s="7"/>
      <c r="K71" s="125">
        <f t="shared" si="1"/>
        <v>3.7902264228595987E-3</v>
      </c>
      <c r="L71" s="173"/>
      <c r="M71" s="73"/>
      <c r="N71" s="218"/>
    </row>
    <row r="72" spans="1:14">
      <c r="A72" s="234" t="s">
        <v>202</v>
      </c>
      <c r="B72" s="7"/>
      <c r="C72" s="242" t="s">
        <v>208</v>
      </c>
      <c r="D72" s="7"/>
      <c r="E72" s="68">
        <f>VLOOKUP(A72,'سود اوراق بهادار و سپرده بانکی'!$A$7:$K$107,11,0)</f>
        <v>0</v>
      </c>
      <c r="F72" s="7"/>
      <c r="G72" s="125">
        <f t="shared" si="0"/>
        <v>0</v>
      </c>
      <c r="H72" s="7"/>
      <c r="I72" s="68">
        <f>VLOOKUP(A72,'سود اوراق بهادار و سپرده بانکی'!$A$7:$Q$107,17,0)</f>
        <v>1668747945.2884617</v>
      </c>
      <c r="J72" s="7"/>
      <c r="K72" s="125">
        <f t="shared" si="1"/>
        <v>5.8907278732374373E-3</v>
      </c>
      <c r="L72" s="173"/>
      <c r="M72" s="73"/>
      <c r="N72" s="218"/>
    </row>
    <row r="73" spans="1:14">
      <c r="A73" s="234" t="s">
        <v>212</v>
      </c>
      <c r="B73" s="7"/>
      <c r="C73" s="242" t="s">
        <v>214</v>
      </c>
      <c r="D73" s="7"/>
      <c r="E73" s="68">
        <f>VLOOKUP(A73,'سود اوراق بهادار و سپرده بانکی'!$A$7:$K$107,11,0)</f>
        <v>0</v>
      </c>
      <c r="F73" s="7"/>
      <c r="G73" s="125">
        <f t="shared" ref="G73:G97" si="2">E73/$E$98</f>
        <v>0</v>
      </c>
      <c r="H73" s="7"/>
      <c r="I73" s="68">
        <f>VLOOKUP(A73,'سود اوراق بهادار و سپرده بانکی'!$A$7:$Q$107,17,0)</f>
        <v>2388390409.9038463</v>
      </c>
      <c r="J73" s="7"/>
      <c r="K73" s="125">
        <f t="shared" ref="K73:K97" si="3">I73/$I$98</f>
        <v>8.4310863120562705E-3</v>
      </c>
      <c r="L73" s="173"/>
      <c r="M73" s="73"/>
      <c r="N73" s="218"/>
    </row>
    <row r="74" spans="1:14">
      <c r="A74" s="234" t="s">
        <v>218</v>
      </c>
      <c r="B74" s="7"/>
      <c r="C74" s="242" t="s">
        <v>279</v>
      </c>
      <c r="D74" s="7"/>
      <c r="E74" s="68">
        <f>VLOOKUP(A74,'سود اوراق بهادار و سپرده بانکی'!$A$7:$K$107,11,0)</f>
        <v>34021854.519230768</v>
      </c>
      <c r="F74" s="7"/>
      <c r="G74" s="125">
        <f t="shared" si="2"/>
        <v>1.442698655228858E-3</v>
      </c>
      <c r="H74" s="7"/>
      <c r="I74" s="68">
        <f>VLOOKUP(A74,'سود اوراق بهادار و سپرده بانکی'!$A$7:$Q$107,17,0)</f>
        <v>1653713647.7884614</v>
      </c>
      <c r="J74" s="7"/>
      <c r="K74" s="125">
        <f t="shared" si="3"/>
        <v>5.8376563739808577E-3</v>
      </c>
      <c r="L74" s="173"/>
      <c r="M74" s="73"/>
      <c r="N74" s="218"/>
    </row>
    <row r="75" spans="1:14">
      <c r="A75" s="234" t="s">
        <v>203</v>
      </c>
      <c r="B75" s="7"/>
      <c r="C75" s="242" t="s">
        <v>209</v>
      </c>
      <c r="D75" s="7"/>
      <c r="E75" s="68">
        <f>VLOOKUP(A75,'سود اوراق بهادار و سپرده بانکی'!$A$7:$K$107,11,0)</f>
        <v>0</v>
      </c>
      <c r="F75" s="7"/>
      <c r="G75" s="125">
        <f t="shared" si="2"/>
        <v>0</v>
      </c>
      <c r="H75" s="7"/>
      <c r="I75" s="68">
        <f>VLOOKUP(A75,'سود اوراق بهادار و سپرده بانکی'!$A$7:$Q$107,17,0)</f>
        <v>188408219.71153846</v>
      </c>
      <c r="J75" s="7"/>
      <c r="K75" s="125">
        <f t="shared" si="3"/>
        <v>6.6508639278650965E-4</v>
      </c>
      <c r="L75" s="173"/>
      <c r="M75" s="73"/>
      <c r="N75" s="218"/>
    </row>
    <row r="76" spans="1:14">
      <c r="A76" s="234" t="s">
        <v>213</v>
      </c>
      <c r="B76" s="7"/>
      <c r="C76" s="242" t="s">
        <v>215</v>
      </c>
      <c r="D76" s="7"/>
      <c r="E76" s="68">
        <f>VLOOKUP(A76,'سود اوراق بهادار و سپرده بانکی'!$A$7:$K$107,11,0)</f>
        <v>0</v>
      </c>
      <c r="F76" s="7"/>
      <c r="G76" s="125">
        <f t="shared" si="2"/>
        <v>0</v>
      </c>
      <c r="H76" s="7"/>
      <c r="I76" s="68">
        <f>VLOOKUP(A76,'سود اوراق بهادار و سپرده بانکی'!$A$7:$Q$107,17,0)</f>
        <v>367056986.53846151</v>
      </c>
      <c r="J76" s="7"/>
      <c r="K76" s="125">
        <f t="shared" si="3"/>
        <v>1.2957216383537706E-3</v>
      </c>
      <c r="L76" s="173"/>
      <c r="M76" s="73"/>
      <c r="N76" s="218"/>
    </row>
    <row r="77" spans="1:14">
      <c r="A77" s="234" t="s">
        <v>256</v>
      </c>
      <c r="B77" s="7"/>
      <c r="C77" s="242" t="s">
        <v>266</v>
      </c>
      <c r="D77" s="7"/>
      <c r="E77" s="68">
        <f>VLOOKUP(A77,'سود اوراق بهادار و سپرده بانکی'!$A$7:$K$107,11,0)</f>
        <v>581755271.53846145</v>
      </c>
      <c r="F77" s="7"/>
      <c r="G77" s="125">
        <f t="shared" si="2"/>
        <v>2.4669365023779834E-2</v>
      </c>
      <c r="H77" s="7"/>
      <c r="I77" s="68">
        <f>VLOOKUP(A77,'سود اوراق بهادار و سپرده بانکی'!$A$7:$Q$107,17,0)</f>
        <v>7330116550.6730766</v>
      </c>
      <c r="J77" s="7"/>
      <c r="K77" s="125">
        <f t="shared" si="3"/>
        <v>2.5875520626732429E-2</v>
      </c>
      <c r="L77" s="173"/>
      <c r="M77" s="73"/>
      <c r="N77" s="218"/>
    </row>
    <row r="78" spans="1:14">
      <c r="A78" s="234" t="s">
        <v>255</v>
      </c>
      <c r="B78" s="7"/>
      <c r="C78" s="242" t="s">
        <v>267</v>
      </c>
      <c r="D78" s="7"/>
      <c r="E78" s="68">
        <f>VLOOKUP(A78,'سود اوراق بهادار و سپرده بانکی'!$A$7:$K$107,11,0)</f>
        <v>154315025.48076922</v>
      </c>
      <c r="F78" s="7"/>
      <c r="G78" s="125">
        <f t="shared" si="2"/>
        <v>6.5437373385060947E-3</v>
      </c>
      <c r="H78" s="7"/>
      <c r="I78" s="68">
        <f>VLOOKUP(A78,'سود اوراق بهادار و سپرده بانکی'!$A$7:$Q$107,17,0)</f>
        <v>1728328324.3269229</v>
      </c>
      <c r="J78" s="7"/>
      <c r="K78" s="125">
        <f t="shared" si="3"/>
        <v>6.1010483116780345E-3</v>
      </c>
      <c r="L78" s="173"/>
      <c r="M78" s="73"/>
      <c r="N78" s="218"/>
    </row>
    <row r="79" spans="1:14">
      <c r="A79" s="234" t="s">
        <v>251</v>
      </c>
      <c r="B79" s="7"/>
      <c r="C79" s="242" t="s">
        <v>278</v>
      </c>
      <c r="D79" s="7"/>
      <c r="E79" s="68">
        <f>VLOOKUP(A79,'سود اوراق بهادار و سپرده بانکی'!$A$7:$K$107,11,0)</f>
        <v>0</v>
      </c>
      <c r="F79" s="7"/>
      <c r="G79" s="125">
        <f t="shared" si="2"/>
        <v>0</v>
      </c>
      <c r="H79" s="7"/>
      <c r="I79" s="68">
        <f>VLOOKUP(A79,'سود اوراق بهادار و سپرده بانکی'!$A$7:$Q$107,17,0)</f>
        <v>10624191779.423077</v>
      </c>
      <c r="J79" s="7"/>
      <c r="K79" s="125">
        <f t="shared" si="3"/>
        <v>3.7503700197724699E-2</v>
      </c>
      <c r="L79" s="173"/>
      <c r="M79" s="73"/>
      <c r="N79" s="218"/>
    </row>
    <row r="80" spans="1:14">
      <c r="A80" s="234" t="s">
        <v>257</v>
      </c>
      <c r="B80" s="7"/>
      <c r="C80" s="242" t="s">
        <v>259</v>
      </c>
      <c r="D80" s="7"/>
      <c r="E80" s="68">
        <f>VLOOKUP(A80,'سود اوراق بهادار و سپرده بانکی'!$A$7:$K$107,11,0)</f>
        <v>520505513.6538462</v>
      </c>
      <c r="F80" s="7"/>
      <c r="G80" s="125">
        <f t="shared" si="2"/>
        <v>2.207206559428285E-2</v>
      </c>
      <c r="H80" s="7"/>
      <c r="I80" s="68">
        <f>VLOOKUP(A80,'سود اوراق بهادار و سپرده بانکی'!$A$7:$Q$107,17,0)</f>
        <v>3302586652.5</v>
      </c>
      <c r="J80" s="7"/>
      <c r="K80" s="125">
        <f t="shared" si="3"/>
        <v>1.1658225139747345E-2</v>
      </c>
      <c r="L80" s="173"/>
      <c r="M80" s="73"/>
      <c r="N80" s="218"/>
    </row>
    <row r="81" spans="1:14">
      <c r="A81" s="234" t="s">
        <v>253</v>
      </c>
      <c r="B81" s="7"/>
      <c r="C81" s="242" t="s">
        <v>283</v>
      </c>
      <c r="D81" s="7"/>
      <c r="E81" s="68">
        <f>VLOOKUP(A81,'سود اوراق بهادار و سپرده بانکی'!$A$7:$K$107,11,0)</f>
        <v>406849314.80769235</v>
      </c>
      <c r="F81" s="7"/>
      <c r="G81" s="125">
        <f t="shared" si="2"/>
        <v>1.7252468087007481E-2</v>
      </c>
      <c r="H81" s="7"/>
      <c r="I81" s="68">
        <f>VLOOKUP(A81,'سود اوراق بهادار و سپرده بانکی'!$A$7:$Q$107,17,0)</f>
        <v>1121637660.0576923</v>
      </c>
      <c r="J81" s="7"/>
      <c r="K81" s="125">
        <f t="shared" si="3"/>
        <v>3.959412951746003E-3</v>
      </c>
      <c r="L81" s="173"/>
      <c r="M81" s="73"/>
      <c r="N81" s="218"/>
    </row>
    <row r="82" spans="1:14">
      <c r="A82" s="234" t="s">
        <v>254</v>
      </c>
      <c r="B82" s="7"/>
      <c r="C82" s="242" t="s">
        <v>263</v>
      </c>
      <c r="D82" s="7"/>
      <c r="E82" s="68">
        <f>VLOOKUP(A82,'سود اوراق بهادار و سپرده بانکی'!$A$7:$K$107,11,0)</f>
        <v>1093926573.6792455</v>
      </c>
      <c r="F82" s="7"/>
      <c r="G82" s="125">
        <f t="shared" si="2"/>
        <v>4.6388017909902074E-2</v>
      </c>
      <c r="H82" s="7"/>
      <c r="I82" s="68">
        <f>VLOOKUP(A82,'سود اوراق بهادار و سپرده بانکی'!$A$7:$Q$107,17,0)</f>
        <v>2918378426.6226416</v>
      </c>
      <c r="J82" s="7"/>
      <c r="K82" s="125">
        <f t="shared" si="3"/>
        <v>1.0301959137027786E-2</v>
      </c>
      <c r="L82" s="173"/>
      <c r="M82" s="73"/>
      <c r="N82" s="218"/>
    </row>
    <row r="83" spans="1:14">
      <c r="A83" s="234" t="s">
        <v>250</v>
      </c>
      <c r="B83" s="7"/>
      <c r="C83" s="242" t="s">
        <v>284</v>
      </c>
      <c r="D83" s="7"/>
      <c r="E83" s="68">
        <f>VLOOKUP(A83,'سود اوراق بهادار و سپرده بانکی'!$A$7:$K$107,11,0)</f>
        <v>381965450.38461536</v>
      </c>
      <c r="F83" s="7"/>
      <c r="G83" s="125">
        <f t="shared" si="2"/>
        <v>1.6197266415982226E-2</v>
      </c>
      <c r="H83" s="7"/>
      <c r="I83" s="68">
        <f>VLOOKUP(A83,'سود اوراق بهادار و سپرده بانکی'!$A$7:$Q$107,17,0)</f>
        <v>939210276.15384614</v>
      </c>
      <c r="J83" s="7"/>
      <c r="K83" s="125">
        <f t="shared" si="3"/>
        <v>3.315439080054786E-3</v>
      </c>
      <c r="L83" s="173"/>
      <c r="M83" s="73"/>
      <c r="N83" s="218"/>
    </row>
    <row r="84" spans="1:14">
      <c r="A84" s="234" t="s">
        <v>296</v>
      </c>
      <c r="B84" s="7"/>
      <c r="C84" s="242" t="s">
        <v>305</v>
      </c>
      <c r="D84" s="7"/>
      <c r="E84" s="68">
        <f>VLOOKUP(A84,'سود اوراق بهادار و سپرده بانکی'!$A$7:$K$107,11,0)</f>
        <v>1001095891.1320754</v>
      </c>
      <c r="F84" s="7"/>
      <c r="G84" s="125">
        <f t="shared" si="2"/>
        <v>4.2451527593094757E-2</v>
      </c>
      <c r="H84" s="7"/>
      <c r="I84" s="68">
        <f>VLOOKUP(A84,'سود اوراق بهادار و سپرده بانکی'!$A$7:$Q$107,17,0)</f>
        <v>2037945205.1886792</v>
      </c>
      <c r="J84" s="7"/>
      <c r="K84" s="125">
        <f t="shared" si="3"/>
        <v>7.1940047376419965E-3</v>
      </c>
      <c r="L84" s="173"/>
      <c r="M84" s="73"/>
      <c r="N84" s="218"/>
    </row>
    <row r="85" spans="1:14">
      <c r="A85" s="234" t="s">
        <v>293</v>
      </c>
      <c r="B85" s="7"/>
      <c r="C85" s="242" t="s">
        <v>302</v>
      </c>
      <c r="D85" s="7"/>
      <c r="E85" s="68">
        <f>VLOOKUP(A85,'سود اوراق بهادار و سپرده بانکی'!$A$7:$K$107,11,0)</f>
        <v>1083868152.4528303</v>
      </c>
      <c r="F85" s="7"/>
      <c r="G85" s="125">
        <f t="shared" si="2"/>
        <v>4.596148999182894E-2</v>
      </c>
      <c r="H85" s="7"/>
      <c r="I85" s="68">
        <f>VLOOKUP(A85,'سود اوراق بهادار و سپرده بانکی'!$A$7:$Q$107,17,0)</f>
        <v>2046284025.7735848</v>
      </c>
      <c r="J85" s="7"/>
      <c r="K85" s="125">
        <f t="shared" si="3"/>
        <v>7.2234410122981665E-3</v>
      </c>
      <c r="L85" s="173"/>
      <c r="M85" s="73"/>
      <c r="N85" s="218"/>
    </row>
    <row r="86" spans="1:14">
      <c r="A86" s="234" t="s">
        <v>297</v>
      </c>
      <c r="B86" s="7"/>
      <c r="C86" s="242" t="s">
        <v>306</v>
      </c>
      <c r="D86" s="7"/>
      <c r="E86" s="68">
        <f>VLOOKUP(A86,'سود اوراق بهادار و سپرده بانکی'!$A$7:$K$107,11,0)</f>
        <v>423421905.3018868</v>
      </c>
      <c r="F86" s="7"/>
      <c r="G86" s="125">
        <f t="shared" si="2"/>
        <v>1.7955229719419912E-2</v>
      </c>
      <c r="H86" s="7"/>
      <c r="I86" s="68">
        <f>VLOOKUP(A86,'سود اوراق بهادار و سپرده بانکی'!$A$7:$Q$107,17,0)</f>
        <v>763764045.99999988</v>
      </c>
      <c r="J86" s="7"/>
      <c r="K86" s="125">
        <f t="shared" si="3"/>
        <v>2.696108880344464E-3</v>
      </c>
      <c r="L86" s="173"/>
      <c r="M86" s="73"/>
      <c r="N86" s="218"/>
    </row>
    <row r="87" spans="1:14">
      <c r="A87" s="234" t="s">
        <v>290</v>
      </c>
      <c r="B87" s="7"/>
      <c r="C87" s="242" t="s">
        <v>299</v>
      </c>
      <c r="D87" s="7"/>
      <c r="E87" s="68">
        <f>VLOOKUP(A87,'سود اوراق بهادار و سپرده بانکی'!$A$7:$K$107,11,0)</f>
        <v>6193173697.6415091</v>
      </c>
      <c r="F87" s="7"/>
      <c r="G87" s="125">
        <f t="shared" si="2"/>
        <v>0.26262187912583418</v>
      </c>
      <c r="H87" s="7"/>
      <c r="I87" s="68">
        <f>VLOOKUP(A87,'سود اوراق بهادار و سپرده بانکی'!$A$7:$Q$107,17,0)</f>
        <v>13019413559.433962</v>
      </c>
      <c r="J87" s="7"/>
      <c r="K87" s="125">
        <f t="shared" si="3"/>
        <v>4.5958901441227357E-2</v>
      </c>
      <c r="L87" s="173"/>
      <c r="M87" s="73"/>
      <c r="N87" s="218"/>
    </row>
    <row r="88" spans="1:14">
      <c r="A88" s="234" t="s">
        <v>298</v>
      </c>
      <c r="B88" s="7"/>
      <c r="C88" s="242" t="s">
        <v>307</v>
      </c>
      <c r="D88" s="7"/>
      <c r="E88" s="68">
        <f>VLOOKUP(A88,'سود اوراق بهادار و سپرده بانکی'!$A$7:$K$107,11,0)</f>
        <v>255762738.67924526</v>
      </c>
      <c r="F88" s="7"/>
      <c r="G88" s="125">
        <f t="shared" si="2"/>
        <v>1.0845633324944915E-2</v>
      </c>
      <c r="H88" s="7"/>
      <c r="I88" s="68">
        <f>VLOOKUP(A88,'سود اوراق بهادار و سپرده بانکی'!$A$7:$Q$107,17,0)</f>
        <v>420181643.20754719</v>
      </c>
      <c r="J88" s="7"/>
      <c r="K88" s="125">
        <f t="shared" si="3"/>
        <v>1.4832531925829844E-3</v>
      </c>
      <c r="L88" s="173"/>
      <c r="M88" s="73"/>
      <c r="N88" s="218"/>
    </row>
    <row r="89" spans="1:14">
      <c r="A89" s="234" t="s">
        <v>291</v>
      </c>
      <c r="B89" s="7"/>
      <c r="C89" s="242" t="s">
        <v>300</v>
      </c>
      <c r="D89" s="7"/>
      <c r="E89" s="68">
        <f>VLOOKUP(A89,'سود اوراق بهادار و سپرده بانکی'!$A$7:$K$107,11,0)</f>
        <v>1329073827.8965516</v>
      </c>
      <c r="F89" s="7"/>
      <c r="G89" s="125">
        <f t="shared" si="2"/>
        <v>5.6359450456246886E-2</v>
      </c>
      <c r="H89" s="7"/>
      <c r="I89" s="68">
        <f>VLOOKUP(A89,'سود اوراق بهادار و سپرده بانکی'!$A$7:$Q$107,17,0)</f>
        <v>1910377196.5517242</v>
      </c>
      <c r="J89" s="7"/>
      <c r="K89" s="125">
        <f t="shared" si="3"/>
        <v>6.7436860263394302E-3</v>
      </c>
      <c r="L89" s="173"/>
      <c r="M89" s="73"/>
      <c r="N89" s="218"/>
    </row>
    <row r="90" spans="1:14">
      <c r="A90" s="234" t="s">
        <v>294</v>
      </c>
      <c r="B90" s="7"/>
      <c r="C90" s="242" t="s">
        <v>303</v>
      </c>
      <c r="D90" s="7"/>
      <c r="E90" s="68">
        <f>VLOOKUP(A90,'سود اوراق بهادار و سپرده بانکی'!$A$7:$K$107,11,0)</f>
        <v>2843835209.2068963</v>
      </c>
      <c r="F90" s="7"/>
      <c r="G90" s="125">
        <f t="shared" si="2"/>
        <v>0.12059299206326837</v>
      </c>
      <c r="H90" s="7"/>
      <c r="I90" s="68">
        <f>VLOOKUP(A90,'سود اوراق بهادار و سپرده بانکی'!$A$7:$Q$107,17,0)</f>
        <v>3976851080.6896553</v>
      </c>
      <c r="J90" s="7"/>
      <c r="K90" s="125">
        <f t="shared" si="3"/>
        <v>1.403839781488596E-2</v>
      </c>
      <c r="L90" s="173"/>
      <c r="M90" s="73"/>
      <c r="N90" s="218"/>
    </row>
    <row r="91" spans="1:14">
      <c r="A91" s="234" t="s">
        <v>292</v>
      </c>
      <c r="B91" s="7"/>
      <c r="C91" s="242" t="s">
        <v>301</v>
      </c>
      <c r="D91" s="7"/>
      <c r="E91" s="68">
        <f>VLOOKUP(A91,'سود اوراق بهادار و سپرده بانکی'!$A$7:$K$107,11,0)</f>
        <v>173040411.2264151</v>
      </c>
      <c r="F91" s="7"/>
      <c r="G91" s="125">
        <f t="shared" si="2"/>
        <v>7.3377883746897554E-3</v>
      </c>
      <c r="H91" s="7"/>
      <c r="I91" s="68">
        <f>VLOOKUP(A91,'سود اوراق بهادار و سپرده بانکی'!$A$7:$Q$107,17,0)</f>
        <v>206979024.60377356</v>
      </c>
      <c r="J91" s="7"/>
      <c r="K91" s="125">
        <f t="shared" si="3"/>
        <v>7.30641864070241E-4</v>
      </c>
      <c r="L91" s="173"/>
      <c r="M91" s="73"/>
      <c r="N91" s="218"/>
    </row>
    <row r="92" spans="1:14">
      <c r="A92" s="234" t="s">
        <v>295</v>
      </c>
      <c r="B92" s="7"/>
      <c r="C92" s="242" t="s">
        <v>304</v>
      </c>
      <c r="D92" s="7"/>
      <c r="E92" s="68">
        <f>VLOOKUP(A92,'سود اوراق بهادار و سپرده بانکی'!$A$7:$K$107,11,0)</f>
        <v>450358495.4528302</v>
      </c>
      <c r="F92" s="7"/>
      <c r="G92" s="125">
        <f t="shared" si="2"/>
        <v>1.9097477340438061E-2</v>
      </c>
      <c r="H92" s="7"/>
      <c r="I92" s="68">
        <f>VLOOKUP(A92,'سود اوراق بهادار و سپرده بانکی'!$A$7:$Q$107,17,0)</f>
        <v>464556032.94339621</v>
      </c>
      <c r="J92" s="7"/>
      <c r="K92" s="125">
        <f t="shared" si="3"/>
        <v>1.6398960548036667E-3</v>
      </c>
      <c r="L92" s="173"/>
      <c r="M92" s="73"/>
      <c r="N92" s="218"/>
    </row>
    <row r="93" spans="1:14">
      <c r="A93" s="234" t="s">
        <v>323</v>
      </c>
      <c r="B93" s="7"/>
      <c r="C93" s="242" t="s">
        <v>329</v>
      </c>
      <c r="D93" s="7"/>
      <c r="E93" s="68">
        <f>VLOOKUP(A93,'سود اوراق بهادار و سپرده بانکی'!$A$7:$K$107,11,0)</f>
        <v>314109999.81132078</v>
      </c>
      <c r="F93" s="7"/>
      <c r="G93" s="125">
        <f t="shared" si="2"/>
        <v>1.3319852216332837E-2</v>
      </c>
      <c r="H93" s="7"/>
      <c r="I93" s="68">
        <f>VLOOKUP(A93,'سود اوراق بهادار و سپرده بانکی'!$A$7:$Q$107,17,0)</f>
        <v>314109999.81132078</v>
      </c>
      <c r="J93" s="7"/>
      <c r="K93" s="125">
        <f t="shared" si="3"/>
        <v>1.1088172640903551E-3</v>
      </c>
      <c r="L93" s="173"/>
      <c r="M93" s="73"/>
      <c r="N93" s="218"/>
    </row>
    <row r="94" spans="1:14">
      <c r="A94" s="234" t="s">
        <v>325</v>
      </c>
      <c r="B94" s="7"/>
      <c r="C94" s="242" t="s">
        <v>331</v>
      </c>
      <c r="D94" s="7"/>
      <c r="E94" s="68">
        <f>VLOOKUP(A94,'سود اوراق بهادار و سپرده بانکی'!$A$7:$K$107,11,0)</f>
        <v>324990477.4528302</v>
      </c>
      <c r="F94" s="7"/>
      <c r="G94" s="125">
        <f t="shared" si="2"/>
        <v>1.3781239482943495E-2</v>
      </c>
      <c r="H94" s="7"/>
      <c r="I94" s="68">
        <f>VLOOKUP(A94,'سود اوراق بهادار و سپرده بانکی'!$A$7:$Q$107,17,0)</f>
        <v>324990477.4528302</v>
      </c>
      <c r="J94" s="7"/>
      <c r="K94" s="125">
        <f t="shared" si="3"/>
        <v>1.1472256606956895E-3</v>
      </c>
      <c r="L94" s="173"/>
      <c r="M94" s="73"/>
      <c r="N94" s="218"/>
    </row>
    <row r="95" spans="1:14">
      <c r="A95" s="234" t="s">
        <v>324</v>
      </c>
      <c r="B95" s="7"/>
      <c r="C95" s="242" t="s">
        <v>330</v>
      </c>
      <c r="D95" s="7"/>
      <c r="E95" s="68">
        <f>VLOOKUP(A95,'سود اوراق بهادار و سپرده بانکی'!$A$7:$K$107,11,0)</f>
        <v>1555320977.6666665</v>
      </c>
      <c r="F95" s="7"/>
      <c r="G95" s="125">
        <f t="shared" si="2"/>
        <v>6.5953473572717691E-2</v>
      </c>
      <c r="H95" s="7"/>
      <c r="I95" s="68">
        <f>VLOOKUP(A95,'سود اوراق بهادار و سپرده بانکی'!$A$7:$Q$107,17,0)</f>
        <v>1555320977.6666665</v>
      </c>
      <c r="J95" s="7"/>
      <c r="K95" s="125">
        <f t="shared" si="3"/>
        <v>5.4903274403062616E-3</v>
      </c>
      <c r="L95" s="173"/>
      <c r="M95" s="73"/>
      <c r="N95" s="218"/>
    </row>
    <row r="96" spans="1:14">
      <c r="A96" s="234" t="s">
        <v>326</v>
      </c>
      <c r="B96" s="7"/>
      <c r="C96" s="242" t="s">
        <v>332</v>
      </c>
      <c r="D96" s="7"/>
      <c r="E96" s="68">
        <f>VLOOKUP(A96,'سود اوراق بهادار و سپرده بانکی'!$A$7:$K$107,11,0)</f>
        <v>102769126.37735848</v>
      </c>
      <c r="F96" s="7"/>
      <c r="G96" s="125">
        <f t="shared" si="2"/>
        <v>4.3579305866425734E-3</v>
      </c>
      <c r="H96" s="7"/>
      <c r="I96" s="68">
        <f>VLOOKUP(A96,'سود اوراق بهادار و سپرده بانکی'!$A$7:$Q$107,17,0)</f>
        <v>102769126.37735848</v>
      </c>
      <c r="J96" s="7"/>
      <c r="K96" s="125">
        <f t="shared" si="3"/>
        <v>3.6277794916159058E-4</v>
      </c>
      <c r="L96" s="173"/>
      <c r="M96" s="73"/>
      <c r="N96" s="218"/>
    </row>
    <row r="97" spans="1:14" ht="22.5" thickBot="1">
      <c r="A97" s="234" t="s">
        <v>327</v>
      </c>
      <c r="B97" s="7"/>
      <c r="C97" s="242" t="s">
        <v>333</v>
      </c>
      <c r="D97" s="7"/>
      <c r="E97" s="68">
        <f>VLOOKUP(A97,'سود اوراق بهادار و سپرده بانکی'!$A$7:$K$107,11,0)</f>
        <v>56664782.698113203</v>
      </c>
      <c r="F97" s="7"/>
      <c r="G97" s="125">
        <f t="shared" si="2"/>
        <v>2.4028732987260962E-3</v>
      </c>
      <c r="H97" s="7"/>
      <c r="I97" s="68">
        <f>VLOOKUP(A97,'سود اوراق بهادار و سپرده بانکی'!$A$7:$Q$107,17,0)</f>
        <v>56664782.698113203</v>
      </c>
      <c r="J97" s="7"/>
      <c r="K97" s="125">
        <f t="shared" si="3"/>
        <v>2.0002830014752014E-4</v>
      </c>
      <c r="L97" s="173"/>
      <c r="M97" s="73"/>
      <c r="N97" s="218"/>
    </row>
    <row r="98" spans="1:14" ht="22.5" thickBot="1">
      <c r="A98" s="235" t="s">
        <v>2</v>
      </c>
      <c r="B98" s="230"/>
      <c r="D98" s="235"/>
      <c r="E98" s="274">
        <f>SUM(E8:E97)</f>
        <v>23582093457.925777</v>
      </c>
      <c r="F98" s="7"/>
      <c r="G98" s="114">
        <f>SUM(G8:G97)</f>
        <v>0.99999999999999989</v>
      </c>
      <c r="H98" s="7"/>
      <c r="I98" s="274">
        <f>SUM(I8:I97)</f>
        <v>283283828619.86597</v>
      </c>
      <c r="J98" s="7"/>
      <c r="K98" s="114">
        <f>SUM(K8:K97)</f>
        <v>1</v>
      </c>
      <c r="L98" s="173"/>
      <c r="M98" s="218"/>
    </row>
    <row r="99" spans="1:14" ht="22.5" thickTop="1">
      <c r="F99" s="7"/>
      <c r="H99" s="7"/>
      <c r="J99" s="7"/>
    </row>
    <row r="100" spans="1:14">
      <c r="E100" s="122"/>
      <c r="I100" s="146"/>
    </row>
    <row r="101" spans="1:14">
      <c r="E101" s="101"/>
      <c r="I101" s="72"/>
    </row>
    <row r="102" spans="1:14">
      <c r="E102" s="104"/>
      <c r="I102" s="104"/>
    </row>
  </sheetData>
  <autoFilter ref="A7:L7" xr:uid="{00000000-0009-0000-0000-00000C000000}">
    <sortState xmlns:xlrd2="http://schemas.microsoft.com/office/spreadsheetml/2017/richdata2" ref="A8:L40">
      <sortCondition sortBy="cellColor" ref="I8:I40" dxfId="3"/>
      <sortCondition sortBy="cellColor" ref="E8:E40" dxfId="2"/>
      <sortCondition sortBy="cellColor" ref="E8:E40" dxfId="1"/>
      <sortCondition descending="1" sortBy="cellColor" ref="E8:E40" dxfId="0"/>
    </sortState>
  </autoFilter>
  <mergeCells count="7">
    <mergeCell ref="A6:C6"/>
    <mergeCell ref="E6:H6"/>
    <mergeCell ref="A4:L4"/>
    <mergeCell ref="I6:L6"/>
    <mergeCell ref="A1:L1"/>
    <mergeCell ref="A2:L2"/>
    <mergeCell ref="A3:L3"/>
  </mergeCells>
  <phoneticPr fontId="58" type="noConversion"/>
  <pageMargins left="0.7" right="0.7" top="0.75" bottom="0.75" header="0.3" footer="0.3"/>
  <pageSetup paperSize="9" scale="2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00B0F0"/>
  </sheetPr>
  <dimension ref="A1:O19"/>
  <sheetViews>
    <sheetView rightToLeft="1" tabSelected="1" view="pageBreakPreview" zoomScaleNormal="100" zoomScaleSheetLayoutView="100" workbookViewId="0">
      <selection activeCell="J15" sqref="J15"/>
    </sheetView>
  </sheetViews>
  <sheetFormatPr defaultColWidth="9.140625" defaultRowHeight="18"/>
  <cols>
    <col min="1" max="1" width="32.42578125" style="168" customWidth="1"/>
    <col min="2" max="2" width="1.42578125" style="168" customWidth="1"/>
    <col min="3" max="3" width="17.7109375" style="168" bestFit="1" customWidth="1"/>
    <col min="4" max="4" width="0.85546875" style="168" customWidth="1"/>
    <col min="5" max="5" width="18.140625" style="168" customWidth="1"/>
    <col min="6" max="6" width="16.5703125" style="168" customWidth="1"/>
    <col min="7" max="16384" width="9.140625" style="168"/>
  </cols>
  <sheetData>
    <row r="1" spans="1:15" s="236" customFormat="1" ht="18.75">
      <c r="A1" s="314" t="s">
        <v>89</v>
      </c>
      <c r="B1" s="314"/>
      <c r="C1" s="314"/>
      <c r="D1" s="314"/>
      <c r="E1" s="314"/>
    </row>
    <row r="2" spans="1:15" s="236" customFormat="1" ht="18.75">
      <c r="A2" s="314" t="s">
        <v>56</v>
      </c>
      <c r="B2" s="314"/>
      <c r="C2" s="314"/>
      <c r="D2" s="314"/>
      <c r="E2" s="314"/>
    </row>
    <row r="3" spans="1:15" s="236" customFormat="1" ht="18.75">
      <c r="A3" s="314" t="str">
        <f>' سهام'!A3:W3</f>
        <v>برای ماه منتهی به 1402/08/30</v>
      </c>
      <c r="B3" s="314"/>
      <c r="C3" s="314"/>
      <c r="D3" s="314"/>
      <c r="E3" s="314"/>
    </row>
    <row r="4" spans="1:15" ht="18.75">
      <c r="A4" s="317" t="s">
        <v>31</v>
      </c>
      <c r="B4" s="317"/>
      <c r="C4" s="317"/>
      <c r="D4" s="317"/>
      <c r="E4" s="317"/>
    </row>
    <row r="5" spans="1:15" ht="49.5" customHeight="1" thickBot="1">
      <c r="A5" s="224"/>
      <c r="B5" s="225"/>
      <c r="C5" s="237" t="s">
        <v>335</v>
      </c>
      <c r="D5" s="173"/>
      <c r="E5" s="237" t="s">
        <v>338</v>
      </c>
    </row>
    <row r="6" spans="1:15" ht="18.75">
      <c r="A6" s="366"/>
      <c r="B6" s="367"/>
      <c r="C6" s="363" t="s">
        <v>6</v>
      </c>
      <c r="D6" s="226"/>
      <c r="E6" s="363" t="s">
        <v>6</v>
      </c>
    </row>
    <row r="7" spans="1:15" ht="18.75" thickBot="1">
      <c r="A7" s="367"/>
      <c r="B7" s="367"/>
      <c r="C7" s="365"/>
      <c r="D7" s="228"/>
      <c r="E7" s="365"/>
    </row>
    <row r="8" spans="1:15" ht="25.9" customHeight="1">
      <c r="A8" s="238" t="s">
        <v>32</v>
      </c>
      <c r="B8" s="7"/>
      <c r="C8" s="105">
        <v>0</v>
      </c>
      <c r="D8" s="68"/>
      <c r="E8" s="68">
        <v>476</v>
      </c>
    </row>
    <row r="9" spans="1:15" ht="25.9" customHeight="1">
      <c r="A9" s="238" t="s">
        <v>286</v>
      </c>
      <c r="B9" s="7"/>
      <c r="C9" s="105">
        <v>10849342</v>
      </c>
      <c r="D9" s="68"/>
      <c r="E9" s="68">
        <v>14145766</v>
      </c>
    </row>
    <row r="10" spans="1:15" ht="18.75" thickBot="1">
      <c r="A10" s="239" t="s">
        <v>2</v>
      </c>
      <c r="B10" s="173"/>
      <c r="C10" s="275">
        <f>SUM(C8:C9)</f>
        <v>10849342</v>
      </c>
      <c r="D10" s="68"/>
      <c r="E10" s="276">
        <f>SUM(E8:E9)</f>
        <v>14146242</v>
      </c>
    </row>
    <row r="11" spans="1:15" ht="18.75" thickTop="1">
      <c r="D11" s="68"/>
    </row>
    <row r="13" spans="1:15">
      <c r="F13" s="205"/>
    </row>
    <row r="15" spans="1:15">
      <c r="N15" s="181"/>
      <c r="O15" s="205"/>
    </row>
    <row r="16" spans="1:15">
      <c r="F16" s="205"/>
      <c r="G16" s="181"/>
    </row>
    <row r="19" spans="6:7">
      <c r="F19" s="205"/>
      <c r="G19" s="181"/>
    </row>
  </sheetData>
  <mergeCells count="8">
    <mergeCell ref="A1:E1"/>
    <mergeCell ref="A2:E2"/>
    <mergeCell ref="A3:E3"/>
    <mergeCell ref="E6:E7"/>
    <mergeCell ref="C6:C7"/>
    <mergeCell ref="A4:E4"/>
    <mergeCell ref="A6:A7"/>
    <mergeCell ref="B6:B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W16"/>
  <sheetViews>
    <sheetView rightToLeft="1" view="pageBreakPreview" zoomScale="60" zoomScaleNormal="100" workbookViewId="0">
      <selection activeCell="C8" sqref="C8:C9"/>
    </sheetView>
  </sheetViews>
  <sheetFormatPr defaultColWidth="9.140625" defaultRowHeight="30.75"/>
  <cols>
    <col min="1" max="1" width="36.7109375" style="20" customWidth="1"/>
    <col min="2" max="2" width="1.85546875" style="20" customWidth="1"/>
    <col min="3" max="3" width="22.5703125" style="24" bestFit="1" customWidth="1"/>
    <col min="4" max="4" width="1.140625" style="24" customWidth="1"/>
    <col min="5" max="5" width="32" style="24" bestFit="1" customWidth="1"/>
    <col min="6" max="6" width="1.42578125" style="24" customWidth="1"/>
    <col min="7" max="7" width="32.140625" style="24" customWidth="1"/>
    <col min="8" max="8" width="1.5703125" style="24" customWidth="1"/>
    <col min="9" max="9" width="20.5703125" style="24" bestFit="1" customWidth="1"/>
    <col min="10" max="10" width="29.140625" style="24" bestFit="1" customWidth="1"/>
    <col min="11" max="11" width="1.42578125" style="24" customWidth="1"/>
    <col min="12" max="12" width="20.7109375" style="24" customWidth="1"/>
    <col min="13" max="13" width="29.140625" style="24" customWidth="1"/>
    <col min="14" max="14" width="1.140625" style="24" customWidth="1"/>
    <col min="15" max="15" width="22.5703125" style="24" bestFit="1" customWidth="1"/>
    <col min="16" max="16" width="1.42578125" style="24" customWidth="1"/>
    <col min="17" max="17" width="18.7109375" style="24" customWidth="1"/>
    <col min="18" max="18" width="1.5703125" style="24" customWidth="1"/>
    <col min="19" max="19" width="32" style="24" bestFit="1" customWidth="1"/>
    <col min="20" max="20" width="1.85546875" style="24" customWidth="1"/>
    <col min="21" max="21" width="37.42578125" style="24" bestFit="1" customWidth="1"/>
    <col min="22" max="22" width="1.5703125" style="20" customWidth="1"/>
    <col min="23" max="23" width="21.85546875" style="31" customWidth="1"/>
    <col min="24" max="24" width="10.140625" style="20" bestFit="1" customWidth="1"/>
    <col min="25" max="16384" width="9.140625" style="20"/>
  </cols>
  <sheetData>
    <row r="1" spans="1:23" ht="31.5">
      <c r="A1" s="279" t="s">
        <v>89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</row>
    <row r="2" spans="1:23" ht="31.5">
      <c r="A2" s="279" t="s">
        <v>50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</row>
    <row r="3" spans="1:23" ht="31.5">
      <c r="A3" s="279" t="s">
        <v>308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</row>
    <row r="4" spans="1:23" ht="31.5">
      <c r="A4" s="288" t="s">
        <v>25</v>
      </c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8"/>
      <c r="W4" s="288"/>
    </row>
    <row r="5" spans="1:23" ht="31.5">
      <c r="A5" s="288" t="s">
        <v>26</v>
      </c>
      <c r="B5" s="288"/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288"/>
      <c r="S5" s="288"/>
      <c r="T5" s="288"/>
      <c r="U5" s="288"/>
      <c r="V5" s="288"/>
      <c r="W5" s="288"/>
    </row>
    <row r="7" spans="1:23" ht="36.75" customHeight="1" thickBot="1">
      <c r="A7" s="1"/>
      <c r="B7" s="2"/>
      <c r="C7" s="290" t="s">
        <v>288</v>
      </c>
      <c r="D7" s="290"/>
      <c r="E7" s="290"/>
      <c r="F7" s="290"/>
      <c r="G7" s="290"/>
      <c r="H7" s="3"/>
      <c r="I7" s="289" t="s">
        <v>7</v>
      </c>
      <c r="J7" s="289"/>
      <c r="K7" s="289"/>
      <c r="L7" s="289"/>
      <c r="M7" s="289"/>
      <c r="O7" s="291" t="s">
        <v>309</v>
      </c>
      <c r="P7" s="291"/>
      <c r="Q7" s="291"/>
      <c r="R7" s="291"/>
      <c r="S7" s="291"/>
      <c r="T7" s="291"/>
      <c r="U7" s="291"/>
      <c r="V7" s="291"/>
      <c r="W7" s="291"/>
    </row>
    <row r="8" spans="1:23" ht="29.25" customHeight="1">
      <c r="A8" s="280" t="s">
        <v>1</v>
      </c>
      <c r="B8" s="4"/>
      <c r="C8" s="286" t="s">
        <v>3</v>
      </c>
      <c r="D8" s="283"/>
      <c r="E8" s="286" t="s">
        <v>0</v>
      </c>
      <c r="F8" s="283"/>
      <c r="G8" s="292" t="s">
        <v>21</v>
      </c>
      <c r="H8" s="23"/>
      <c r="I8" s="282" t="s">
        <v>4</v>
      </c>
      <c r="J8" s="282"/>
      <c r="K8" s="25"/>
      <c r="L8" s="282" t="s">
        <v>5</v>
      </c>
      <c r="M8" s="282"/>
      <c r="O8" s="284" t="s">
        <v>3</v>
      </c>
      <c r="P8" s="283"/>
      <c r="Q8" s="292" t="s">
        <v>33</v>
      </c>
      <c r="R8" s="22"/>
      <c r="S8" s="284" t="s">
        <v>0</v>
      </c>
      <c r="T8" s="283"/>
      <c r="U8" s="292" t="s">
        <v>21</v>
      </c>
      <c r="V8" s="5"/>
      <c r="W8" s="294" t="s">
        <v>22</v>
      </c>
    </row>
    <row r="9" spans="1:23" ht="49.5" customHeight="1" thickBot="1">
      <c r="A9" s="281"/>
      <c r="B9" s="4"/>
      <c r="C9" s="285"/>
      <c r="D9" s="287"/>
      <c r="E9" s="285"/>
      <c r="F9" s="287"/>
      <c r="G9" s="293"/>
      <c r="H9" s="23"/>
      <c r="I9" s="26" t="s">
        <v>3</v>
      </c>
      <c r="J9" s="26" t="s">
        <v>0</v>
      </c>
      <c r="K9" s="25"/>
      <c r="L9" s="26" t="s">
        <v>3</v>
      </c>
      <c r="M9" s="26" t="s">
        <v>49</v>
      </c>
      <c r="O9" s="285"/>
      <c r="P9" s="283"/>
      <c r="Q9" s="293"/>
      <c r="R9" s="22"/>
      <c r="S9" s="285"/>
      <c r="T9" s="283"/>
      <c r="U9" s="293"/>
      <c r="V9" s="5"/>
      <c r="W9" s="295"/>
    </row>
    <row r="10" spans="1:23" ht="28.5" customHeight="1" thickBot="1">
      <c r="A10" s="63" t="s">
        <v>92</v>
      </c>
      <c r="C10" s="24">
        <v>0</v>
      </c>
      <c r="E10" s="24">
        <v>0</v>
      </c>
      <c r="G10" s="24">
        <v>0</v>
      </c>
      <c r="I10" s="24">
        <v>0</v>
      </c>
      <c r="J10" s="24">
        <v>0</v>
      </c>
      <c r="K10" s="6"/>
      <c r="L10" s="24">
        <v>0</v>
      </c>
      <c r="M10" s="24">
        <v>0</v>
      </c>
      <c r="O10" s="24">
        <v>0</v>
      </c>
      <c r="Q10" s="24">
        <v>0</v>
      </c>
      <c r="S10" s="24">
        <v>0</v>
      </c>
      <c r="U10" s="24">
        <v>0</v>
      </c>
      <c r="V10" s="6"/>
      <c r="W10" s="52">
        <f>U10/درآمدها!$J$5</f>
        <v>0</v>
      </c>
    </row>
    <row r="11" spans="1:23" ht="42" customHeight="1" thickBot="1">
      <c r="A11" s="20" t="s">
        <v>2</v>
      </c>
      <c r="B11" s="4"/>
      <c r="D11" s="27">
        <f>SUM(D10:D10)</f>
        <v>0</v>
      </c>
      <c r="E11" s="27">
        <f>SUM(E10:E10)</f>
        <v>0</v>
      </c>
      <c r="G11" s="27">
        <f>SUM(G10:G10)</f>
        <v>0</v>
      </c>
      <c r="J11" s="27">
        <f>SUM(J10:J10)</f>
        <v>0</v>
      </c>
      <c r="M11" s="27">
        <f>SUM(M10:M10)</f>
        <v>0</v>
      </c>
      <c r="S11" s="27">
        <f>SUM(S10:S10)</f>
        <v>0</v>
      </c>
      <c r="U11" s="28">
        <f>SUM(U10:U10)</f>
        <v>0</v>
      </c>
      <c r="W11" s="29">
        <f>SUM(W10:W10)</f>
        <v>0</v>
      </c>
    </row>
    <row r="12" spans="1:23" ht="31.5" thickTop="1">
      <c r="U12" s="30"/>
    </row>
    <row r="14" spans="1:23">
      <c r="E14" s="60"/>
      <c r="G14" s="60"/>
      <c r="S14" s="60"/>
      <c r="U14" s="60"/>
    </row>
    <row r="15" spans="1:23">
      <c r="G15" s="24" t="s">
        <v>58</v>
      </c>
    </row>
    <row r="16" spans="1:23">
      <c r="E16" s="60"/>
      <c r="G16" s="60"/>
      <c r="S16" s="60"/>
      <c r="U16" s="60"/>
    </row>
  </sheetData>
  <autoFilter ref="A9:W9" xr:uid="{00000000-0009-0000-0000-000001000000}">
    <sortState xmlns:xlrd2="http://schemas.microsoft.com/office/spreadsheetml/2017/richdata2" ref="A11:W37">
      <sortCondition descending="1" ref="U9"/>
    </sortState>
  </autoFilter>
  <mergeCells count="23">
    <mergeCell ref="C7:G7"/>
    <mergeCell ref="O7:W7"/>
    <mergeCell ref="F8:F9"/>
    <mergeCell ref="G8:G9"/>
    <mergeCell ref="U8:U9"/>
    <mergeCell ref="Q8:Q9"/>
    <mergeCell ref="W8:W9"/>
    <mergeCell ref="A1:W1"/>
    <mergeCell ref="A2:W2"/>
    <mergeCell ref="A3:W3"/>
    <mergeCell ref="A8:A9"/>
    <mergeCell ref="I8:J8"/>
    <mergeCell ref="L8:M8"/>
    <mergeCell ref="P8:P9"/>
    <mergeCell ref="T8:T9"/>
    <mergeCell ref="S8:S9"/>
    <mergeCell ref="O8:O9"/>
    <mergeCell ref="E8:E9"/>
    <mergeCell ref="C8:C9"/>
    <mergeCell ref="D8:D9"/>
    <mergeCell ref="A5:W5"/>
    <mergeCell ref="A4:W4"/>
    <mergeCell ref="I7:M7"/>
  </mergeCells>
  <printOptions horizontalCentered="1"/>
  <pageMargins left="0" right="0" top="0.74803149606299202" bottom="0.74803149606299202" header="0.31496062992126" footer="0.31496062992126"/>
  <pageSetup paperSize="9" scale="3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J17"/>
  <sheetViews>
    <sheetView rightToLeft="1" view="pageBreakPreview" topLeftCell="B1" zoomScale="55" zoomScaleNormal="50" zoomScaleSheetLayoutView="55" workbookViewId="0">
      <selection activeCell="K14" sqref="K14:AG14"/>
    </sheetView>
  </sheetViews>
  <sheetFormatPr defaultColWidth="9.140625" defaultRowHeight="30.75"/>
  <cols>
    <col min="1" max="1" width="51.42578125" style="127" customWidth="1"/>
    <col min="2" max="2" width="0.5703125" style="127" customWidth="1"/>
    <col min="3" max="3" width="12.5703125" style="127" customWidth="1"/>
    <col min="4" max="4" width="0.5703125" style="127" customWidth="1"/>
    <col min="5" max="5" width="20.85546875" style="127" customWidth="1"/>
    <col min="6" max="6" width="0.5703125" style="127" hidden="1" customWidth="1"/>
    <col min="7" max="7" width="23.5703125" style="127" customWidth="1"/>
    <col min="8" max="8" width="0.5703125" style="127" customWidth="1"/>
    <col min="9" max="9" width="19.7109375" style="127" customWidth="1"/>
    <col min="10" max="10" width="0.42578125" style="127" customWidth="1"/>
    <col min="11" max="11" width="19.42578125" style="127" customWidth="1"/>
    <col min="12" max="12" width="0.7109375" style="127" customWidth="1"/>
    <col min="13" max="13" width="15.85546875" style="127" customWidth="1"/>
    <col min="14" max="14" width="1.140625" style="127" hidden="1" customWidth="1"/>
    <col min="15" max="15" width="31" style="127" customWidth="1"/>
    <col min="16" max="16" width="0.5703125" style="127" customWidth="1"/>
    <col min="17" max="17" width="31.42578125" style="127" customWidth="1"/>
    <col min="18" max="18" width="0.5703125" style="127" customWidth="1"/>
    <col min="19" max="19" width="25.7109375" style="127" bestFit="1" customWidth="1"/>
    <col min="20" max="20" width="34" style="127" bestFit="1" customWidth="1"/>
    <col min="21" max="21" width="0.5703125" style="127" customWidth="1"/>
    <col min="22" max="22" width="16.140625" style="127" bestFit="1" customWidth="1"/>
    <col min="23" max="23" width="22.42578125" style="127" customWidth="1"/>
    <col min="24" max="24" width="0.5703125" style="127" hidden="1" customWidth="1"/>
    <col min="25" max="25" width="17" style="127" customWidth="1"/>
    <col min="26" max="26" width="0.42578125" style="127" hidden="1" customWidth="1"/>
    <col min="27" max="27" width="23" style="127" bestFit="1" customWidth="1"/>
    <col min="28" max="28" width="0.7109375" style="127" customWidth="1"/>
    <col min="29" max="29" width="28.85546875" style="127" customWidth="1"/>
    <col min="30" max="30" width="0.7109375" style="127" hidden="1" customWidth="1"/>
    <col min="31" max="31" width="29.7109375" style="127" customWidth="1"/>
    <col min="32" max="32" width="0.7109375" style="127" hidden="1" customWidth="1"/>
    <col min="33" max="33" width="16.5703125" style="127" customWidth="1"/>
    <col min="34" max="34" width="9.85546875" style="30" customWidth="1"/>
    <col min="35" max="35" width="25.42578125" style="30" bestFit="1" customWidth="1"/>
    <col min="36" max="36" width="25.140625" style="127" bestFit="1" customWidth="1"/>
    <col min="37" max="16384" width="9.140625" style="127"/>
  </cols>
  <sheetData>
    <row r="1" spans="1:36" s="126" customFormat="1">
      <c r="A1" s="296" t="s">
        <v>89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6"/>
      <c r="AC1" s="296"/>
      <c r="AD1" s="296"/>
      <c r="AE1" s="296"/>
      <c r="AF1" s="296"/>
      <c r="AG1" s="296"/>
      <c r="AH1" s="30"/>
      <c r="AI1" s="30"/>
    </row>
    <row r="2" spans="1:36" s="126" customFormat="1">
      <c r="A2" s="296" t="s">
        <v>50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30"/>
      <c r="AI2" s="30"/>
    </row>
    <row r="3" spans="1:36" s="126" customFormat="1">
      <c r="A3" s="296" t="str">
        <f>' سهام'!A3:W3</f>
        <v>برای ماه منتهی به 1402/08/30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296"/>
      <c r="AA3" s="296"/>
      <c r="AB3" s="296"/>
      <c r="AC3" s="296"/>
      <c r="AD3" s="296"/>
      <c r="AE3" s="296"/>
      <c r="AF3" s="296"/>
      <c r="AG3" s="296"/>
      <c r="AH3" s="30"/>
      <c r="AI3" s="30"/>
    </row>
    <row r="4" spans="1:36">
      <c r="A4" s="297" t="s">
        <v>66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7"/>
      <c r="W4" s="297"/>
      <c r="X4" s="297"/>
      <c r="Y4" s="297"/>
      <c r="Z4" s="297"/>
      <c r="AA4" s="297"/>
      <c r="AB4" s="297"/>
      <c r="AC4" s="297"/>
      <c r="AD4" s="297"/>
      <c r="AE4" s="297"/>
      <c r="AF4" s="297"/>
      <c r="AG4" s="297"/>
    </row>
    <row r="5" spans="1:36">
      <c r="A5" s="128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</row>
    <row r="6" spans="1:36" ht="27.75" customHeight="1" thickBot="1">
      <c r="A6" s="298" t="s">
        <v>67</v>
      </c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98" t="s">
        <v>288</v>
      </c>
      <c r="N6" s="298"/>
      <c r="O6" s="298"/>
      <c r="P6" s="298"/>
      <c r="Q6" s="298"/>
      <c r="R6" s="129"/>
      <c r="S6" s="299" t="s">
        <v>7</v>
      </c>
      <c r="T6" s="299"/>
      <c r="U6" s="299"/>
      <c r="V6" s="299"/>
      <c r="W6" s="299"/>
      <c r="X6" s="128"/>
      <c r="Y6" s="298" t="s">
        <v>309</v>
      </c>
      <c r="Z6" s="298"/>
      <c r="AA6" s="298"/>
      <c r="AB6" s="298"/>
      <c r="AC6" s="298"/>
      <c r="AD6" s="298"/>
      <c r="AE6" s="298"/>
      <c r="AF6" s="298"/>
      <c r="AG6" s="298"/>
    </row>
    <row r="7" spans="1:36" ht="26.25" customHeight="1">
      <c r="A7" s="301" t="s">
        <v>68</v>
      </c>
      <c r="B7" s="130"/>
      <c r="C7" s="302" t="s">
        <v>69</v>
      </c>
      <c r="D7" s="130"/>
      <c r="E7" s="304" t="s">
        <v>74</v>
      </c>
      <c r="F7" s="130"/>
      <c r="G7" s="300" t="s">
        <v>70</v>
      </c>
      <c r="H7" s="130"/>
      <c r="I7" s="302" t="s">
        <v>23</v>
      </c>
      <c r="J7" s="130"/>
      <c r="K7" s="304" t="s">
        <v>71</v>
      </c>
      <c r="L7" s="131"/>
      <c r="M7" s="305" t="s">
        <v>3</v>
      </c>
      <c r="N7" s="300"/>
      <c r="O7" s="300" t="s">
        <v>0</v>
      </c>
      <c r="P7" s="300"/>
      <c r="Q7" s="300" t="s">
        <v>21</v>
      </c>
      <c r="R7" s="130"/>
      <c r="S7" s="307" t="s">
        <v>4</v>
      </c>
      <c r="T7" s="307"/>
      <c r="U7" s="128"/>
      <c r="V7" s="307" t="s">
        <v>5</v>
      </c>
      <c r="W7" s="307"/>
      <c r="X7" s="128"/>
      <c r="Y7" s="305" t="s">
        <v>3</v>
      </c>
      <c r="Z7" s="301"/>
      <c r="AA7" s="300" t="s">
        <v>72</v>
      </c>
      <c r="AB7" s="130"/>
      <c r="AC7" s="300" t="s">
        <v>0</v>
      </c>
      <c r="AD7" s="301"/>
      <c r="AE7" s="300" t="s">
        <v>21</v>
      </c>
      <c r="AF7" s="132"/>
      <c r="AG7" s="300" t="s">
        <v>22</v>
      </c>
    </row>
    <row r="8" spans="1:36" s="136" customFormat="1" ht="55.5" customHeight="1" thickBot="1">
      <c r="A8" s="298"/>
      <c r="B8" s="130"/>
      <c r="C8" s="303"/>
      <c r="D8" s="130"/>
      <c r="E8" s="303"/>
      <c r="F8" s="130"/>
      <c r="G8" s="298"/>
      <c r="H8" s="130"/>
      <c r="I8" s="303"/>
      <c r="J8" s="130"/>
      <c r="K8" s="303"/>
      <c r="L8" s="129"/>
      <c r="M8" s="306"/>
      <c r="N8" s="301"/>
      <c r="O8" s="298"/>
      <c r="P8" s="301"/>
      <c r="Q8" s="298"/>
      <c r="R8" s="130"/>
      <c r="S8" s="133" t="s">
        <v>3</v>
      </c>
      <c r="T8" s="133" t="s">
        <v>0</v>
      </c>
      <c r="U8" s="134"/>
      <c r="V8" s="133" t="s">
        <v>3</v>
      </c>
      <c r="W8" s="133" t="s">
        <v>49</v>
      </c>
      <c r="X8" s="134"/>
      <c r="Y8" s="306"/>
      <c r="Z8" s="301"/>
      <c r="AA8" s="298"/>
      <c r="AB8" s="130"/>
      <c r="AC8" s="298"/>
      <c r="AD8" s="301"/>
      <c r="AE8" s="298"/>
      <c r="AF8" s="132"/>
      <c r="AG8" s="298"/>
      <c r="AH8" s="30"/>
      <c r="AI8" s="30"/>
      <c r="AJ8" s="135"/>
    </row>
    <row r="9" spans="1:36" s="136" customFormat="1" ht="55.5" customHeight="1">
      <c r="A9" s="137" t="s">
        <v>310</v>
      </c>
      <c r="B9" s="130"/>
      <c r="C9" s="129" t="s">
        <v>93</v>
      </c>
      <c r="D9" s="130"/>
      <c r="E9" s="129" t="s">
        <v>93</v>
      </c>
      <c r="F9" s="130"/>
      <c r="G9" s="138" t="s">
        <v>312</v>
      </c>
      <c r="H9" s="138"/>
      <c r="I9" s="138" t="s">
        <v>314</v>
      </c>
      <c r="J9" s="130"/>
      <c r="K9" s="64" t="s">
        <v>289</v>
      </c>
      <c r="L9" s="129"/>
      <c r="M9" s="30">
        <v>0</v>
      </c>
      <c r="N9" s="130"/>
      <c r="O9" s="30">
        <v>0</v>
      </c>
      <c r="P9" s="130"/>
      <c r="Q9" s="30">
        <v>0</v>
      </c>
      <c r="R9" s="130"/>
      <c r="S9" s="30">
        <v>198700</v>
      </c>
      <c r="T9" s="30">
        <v>200206477677</v>
      </c>
      <c r="U9" s="134"/>
      <c r="V9" s="30">
        <v>0</v>
      </c>
      <c r="W9" s="30">
        <v>0</v>
      </c>
      <c r="X9" s="134"/>
      <c r="Y9" s="30">
        <v>198700</v>
      </c>
      <c r="Z9" s="130"/>
      <c r="AA9" s="98" t="s">
        <v>316</v>
      </c>
      <c r="AB9" s="130"/>
      <c r="AC9" s="30">
        <v>189187765685</v>
      </c>
      <c r="AD9" s="30"/>
      <c r="AE9" s="30">
        <v>190002235853</v>
      </c>
      <c r="AF9" s="132"/>
      <c r="AG9" s="139">
        <f>AE9/درآمدها!$J$5</f>
        <v>7.3109263245966213E-2</v>
      </c>
      <c r="AH9" s="30"/>
      <c r="AI9" s="30"/>
      <c r="AJ9" s="140"/>
    </row>
    <row r="10" spans="1:36" s="136" customFormat="1" ht="55.5" customHeight="1">
      <c r="A10" s="137" t="s">
        <v>234</v>
      </c>
      <c r="B10" s="130"/>
      <c r="C10" s="129" t="s">
        <v>93</v>
      </c>
      <c r="D10" s="130"/>
      <c r="E10" s="129" t="s">
        <v>93</v>
      </c>
      <c r="F10" s="130"/>
      <c r="G10" s="138" t="s">
        <v>236</v>
      </c>
      <c r="H10" s="138"/>
      <c r="I10" s="138" t="s">
        <v>237</v>
      </c>
      <c r="J10" s="130"/>
      <c r="K10" s="64" t="s">
        <v>289</v>
      </c>
      <c r="L10" s="129"/>
      <c r="M10" s="30">
        <v>650000</v>
      </c>
      <c r="N10" s="130"/>
      <c r="O10" s="30">
        <v>604000000000</v>
      </c>
      <c r="P10" s="130"/>
      <c r="Q10" s="30">
        <v>603347373467</v>
      </c>
      <c r="R10" s="130"/>
      <c r="S10" s="30">
        <v>0</v>
      </c>
      <c r="T10" s="30">
        <v>0</v>
      </c>
      <c r="U10" s="134"/>
      <c r="V10" s="30">
        <v>0</v>
      </c>
      <c r="W10" s="30">
        <v>0</v>
      </c>
      <c r="X10" s="134"/>
      <c r="Y10" s="30">
        <v>650000</v>
      </c>
      <c r="Z10" s="130"/>
      <c r="AA10" s="98" t="s">
        <v>317</v>
      </c>
      <c r="AB10" s="130"/>
      <c r="AC10" s="30">
        <v>604000000000</v>
      </c>
      <c r="AD10" s="30"/>
      <c r="AE10" s="30">
        <v>604786862511</v>
      </c>
      <c r="AF10" s="132"/>
      <c r="AG10" s="139">
        <f>AE10/درآمدها!$J$5</f>
        <v>0.23271053490774249</v>
      </c>
      <c r="AH10" s="30"/>
      <c r="AI10" s="30"/>
      <c r="AJ10" s="140"/>
    </row>
    <row r="11" spans="1:36" s="136" customFormat="1" ht="55.5" customHeight="1">
      <c r="A11" s="137" t="s">
        <v>103</v>
      </c>
      <c r="B11" s="130"/>
      <c r="C11" s="129" t="s">
        <v>93</v>
      </c>
      <c r="D11" s="130"/>
      <c r="E11" s="129" t="s">
        <v>93</v>
      </c>
      <c r="F11" s="130"/>
      <c r="G11" s="138" t="s">
        <v>104</v>
      </c>
      <c r="H11" s="20"/>
      <c r="I11" s="138" t="s">
        <v>105</v>
      </c>
      <c r="J11" s="130"/>
      <c r="K11" s="64" t="s">
        <v>289</v>
      </c>
      <c r="L11" s="129"/>
      <c r="M11" s="30">
        <v>200000</v>
      </c>
      <c r="N11" s="115">
        <v>200036250000</v>
      </c>
      <c r="O11" s="30">
        <v>200036250000</v>
      </c>
      <c r="P11" s="30"/>
      <c r="Q11" s="30">
        <v>213968811123</v>
      </c>
      <c r="R11" s="30"/>
      <c r="S11" s="30">
        <v>0</v>
      </c>
      <c r="T11" s="30">
        <v>0</v>
      </c>
      <c r="U11" s="30"/>
      <c r="V11" s="30">
        <v>0</v>
      </c>
      <c r="W11" s="30">
        <v>0</v>
      </c>
      <c r="X11" s="30"/>
      <c r="Y11" s="30">
        <v>200000</v>
      </c>
      <c r="Z11" s="30"/>
      <c r="AA11" s="98" t="s">
        <v>318</v>
      </c>
      <c r="AB11" s="30"/>
      <c r="AC11" s="30">
        <v>200036250000</v>
      </c>
      <c r="AD11" s="30"/>
      <c r="AE11" s="30">
        <v>215255177927</v>
      </c>
      <c r="AF11" s="141"/>
      <c r="AG11" s="139">
        <f>AE11/درآمدها!$J$5</f>
        <v>8.2826117268945079E-2</v>
      </c>
      <c r="AH11" s="30"/>
      <c r="AI11" s="30"/>
      <c r="AJ11" s="140"/>
    </row>
    <row r="12" spans="1:36" s="136" customFormat="1" ht="55.5" customHeight="1">
      <c r="A12" s="137" t="s">
        <v>311</v>
      </c>
      <c r="B12" s="130"/>
      <c r="C12" s="138" t="s">
        <v>93</v>
      </c>
      <c r="D12" s="20"/>
      <c r="E12" s="138" t="s">
        <v>93</v>
      </c>
      <c r="F12" s="20"/>
      <c r="G12" s="138" t="s">
        <v>313</v>
      </c>
      <c r="H12" s="20"/>
      <c r="I12" s="138" t="s">
        <v>315</v>
      </c>
      <c r="J12" s="138"/>
      <c r="K12" s="64" t="s">
        <v>289</v>
      </c>
      <c r="L12" s="129"/>
      <c r="M12" s="30">
        <v>0</v>
      </c>
      <c r="N12" s="116"/>
      <c r="O12" s="30">
        <v>0</v>
      </c>
      <c r="P12" s="30"/>
      <c r="Q12" s="30">
        <v>0</v>
      </c>
      <c r="R12" s="30"/>
      <c r="S12" s="30">
        <v>723000</v>
      </c>
      <c r="T12" s="30">
        <v>749186250718</v>
      </c>
      <c r="U12" s="30"/>
      <c r="V12" s="30">
        <v>0</v>
      </c>
      <c r="W12" s="30">
        <v>0</v>
      </c>
      <c r="X12" s="30"/>
      <c r="Y12" s="30">
        <v>723000</v>
      </c>
      <c r="Z12" s="30"/>
      <c r="AA12" s="98" t="s">
        <v>319</v>
      </c>
      <c r="AB12" s="30"/>
      <c r="AC12" s="30">
        <v>739073488003</v>
      </c>
      <c r="AD12" s="30"/>
      <c r="AE12" s="30">
        <v>742468825132</v>
      </c>
      <c r="AF12" s="142"/>
      <c r="AG12" s="139">
        <f>AE12/درآمدها!$J$5</f>
        <v>0.28568794753812671</v>
      </c>
      <c r="AH12" s="30"/>
      <c r="AI12" s="30"/>
      <c r="AJ12" s="140"/>
    </row>
    <row r="13" spans="1:36" s="136" customFormat="1" ht="55.5" customHeight="1" thickBot="1">
      <c r="A13" s="137" t="s">
        <v>118</v>
      </c>
      <c r="B13" s="130"/>
      <c r="C13" s="138" t="s">
        <v>93</v>
      </c>
      <c r="D13" s="20"/>
      <c r="E13" s="138" t="s">
        <v>93</v>
      </c>
      <c r="F13" s="20"/>
      <c r="G13" s="138" t="s">
        <v>120</v>
      </c>
      <c r="H13" s="20"/>
      <c r="I13" s="138" t="s">
        <v>121</v>
      </c>
      <c r="J13" s="138"/>
      <c r="K13" s="64" t="s">
        <v>289</v>
      </c>
      <c r="L13" s="129"/>
      <c r="M13" s="30">
        <v>176000</v>
      </c>
      <c r="N13" s="116"/>
      <c r="O13" s="30">
        <v>178017411104</v>
      </c>
      <c r="P13" s="30"/>
      <c r="Q13" s="30">
        <v>183003832544</v>
      </c>
      <c r="R13" s="30"/>
      <c r="S13" s="30">
        <v>0</v>
      </c>
      <c r="T13" s="30">
        <v>0</v>
      </c>
      <c r="U13" s="30"/>
      <c r="V13" s="30"/>
      <c r="W13" s="30"/>
      <c r="X13" s="30"/>
      <c r="Y13" s="30">
        <v>176000</v>
      </c>
      <c r="Z13" s="30"/>
      <c r="AA13" s="98" t="s">
        <v>320</v>
      </c>
      <c r="AB13" s="30"/>
      <c r="AC13" s="30">
        <v>178017411104</v>
      </c>
      <c r="AD13" s="30"/>
      <c r="AE13" s="30">
        <v>183637669639</v>
      </c>
      <c r="AF13" s="142"/>
      <c r="AG13" s="139">
        <f>AE13/درآمدها!$J$5</f>
        <v>7.0660298660382564E-2</v>
      </c>
      <c r="AH13" s="30"/>
      <c r="AI13" s="30"/>
      <c r="AJ13" s="140"/>
    </row>
    <row r="14" spans="1:36" s="144" customFormat="1" ht="32.25" thickBot="1">
      <c r="A14" s="1" t="s">
        <v>2</v>
      </c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06"/>
      <c r="N14" s="106"/>
      <c r="O14" s="263">
        <f>SUM(O9:O13)</f>
        <v>982053661104</v>
      </c>
      <c r="P14" s="127"/>
      <c r="Q14" s="263">
        <f>SUM(Q9:Q13)</f>
        <v>1000320017134</v>
      </c>
      <c r="R14" s="127"/>
      <c r="S14" s="264">
        <f>SUM(S9:S13)</f>
        <v>921700</v>
      </c>
      <c r="T14" s="263">
        <f>SUM(T9:T13)</f>
        <v>949392728395</v>
      </c>
      <c r="U14" s="127"/>
      <c r="V14" s="264"/>
      <c r="W14" s="263">
        <f>SUM(W9:X13)</f>
        <v>0</v>
      </c>
      <c r="X14" s="127"/>
      <c r="Y14" s="264"/>
      <c r="Z14" s="127"/>
      <c r="AA14" s="127"/>
      <c r="AB14" s="127"/>
      <c r="AC14" s="263">
        <f>SUM(AC9:AC13)</f>
        <v>1910314914792</v>
      </c>
      <c r="AD14" s="127"/>
      <c r="AE14" s="263">
        <f>SUM(AE9:AE13)</f>
        <v>1936150771062</v>
      </c>
      <c r="AF14" s="127"/>
      <c r="AG14" s="265">
        <f>SUM(AG9:AG13)</f>
        <v>0.74499416162116305</v>
      </c>
      <c r="AH14" s="30"/>
      <c r="AI14" s="30"/>
      <c r="AJ14" s="135"/>
    </row>
    <row r="15" spans="1:36" s="145" customFormat="1" ht="32.25" thickTop="1">
      <c r="M15" s="127"/>
      <c r="N15" s="127"/>
      <c r="P15" s="127"/>
      <c r="R15" s="127"/>
      <c r="S15" s="127"/>
      <c r="U15" s="127"/>
      <c r="V15" s="127"/>
      <c r="X15" s="127"/>
      <c r="Y15" s="127"/>
      <c r="Z15" s="127"/>
      <c r="AA15" s="127"/>
      <c r="AB15" s="127"/>
      <c r="AD15" s="127"/>
      <c r="AF15" s="127"/>
      <c r="AH15" s="30"/>
      <c r="AI15" s="30"/>
    </row>
    <row r="16" spans="1:36" s="30" customFormat="1">
      <c r="T16" s="146"/>
    </row>
    <row r="17" s="30" customFormat="1"/>
  </sheetData>
  <mergeCells count="28">
    <mergeCell ref="AD7:AD8"/>
    <mergeCell ref="AE7:AE8"/>
    <mergeCell ref="AG7:AG8"/>
    <mergeCell ref="S7:T7"/>
    <mergeCell ref="V7:W7"/>
    <mergeCell ref="Y7:Y8"/>
    <mergeCell ref="Z7:Z8"/>
    <mergeCell ref="AA7:AA8"/>
    <mergeCell ref="AC7:AC8"/>
    <mergeCell ref="Q7:Q8"/>
    <mergeCell ref="A7:A8"/>
    <mergeCell ref="C7:C8"/>
    <mergeCell ref="E7:E8"/>
    <mergeCell ref="G7:G8"/>
    <mergeCell ref="I7:I8"/>
    <mergeCell ref="K7:K8"/>
    <mergeCell ref="M7:M8"/>
    <mergeCell ref="N7:N8"/>
    <mergeCell ref="O7:O8"/>
    <mergeCell ref="P7:P8"/>
    <mergeCell ref="A1:AG1"/>
    <mergeCell ref="A2:AG2"/>
    <mergeCell ref="A3:AG3"/>
    <mergeCell ref="A4:AG4"/>
    <mergeCell ref="A6:L6"/>
    <mergeCell ref="M6:Q6"/>
    <mergeCell ref="S6:W6"/>
    <mergeCell ref="Y6:AG6"/>
  </mergeCells>
  <pageMargins left="0.25" right="0.25" top="0.75" bottom="0.75" header="0.3" footer="0.3"/>
  <pageSetup paperSize="9" scale="3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G22"/>
  <sheetViews>
    <sheetView rightToLeft="1" view="pageBreakPreview" topLeftCell="A10" zoomScale="70" zoomScaleNormal="56" zoomScaleSheetLayoutView="70" workbookViewId="0">
      <selection sqref="A1:M1"/>
    </sheetView>
  </sheetViews>
  <sheetFormatPr defaultRowHeight="15"/>
  <cols>
    <col min="1" max="1" width="29" customWidth="1"/>
    <col min="2" max="2" width="2" customWidth="1"/>
    <col min="3" max="3" width="15.7109375" customWidth="1"/>
    <col min="4" max="4" width="2" customWidth="1"/>
    <col min="5" max="5" width="15.7109375" customWidth="1"/>
    <col min="6" max="6" width="2" customWidth="1"/>
    <col min="7" max="7" width="15.7109375" customWidth="1"/>
    <col min="8" max="8" width="2" customWidth="1"/>
    <col min="9" max="9" width="15.7109375" customWidth="1"/>
    <col min="10" max="10" width="2" customWidth="1"/>
    <col min="11" max="11" width="21.42578125" customWidth="1"/>
    <col min="12" max="12" width="2" customWidth="1"/>
    <col min="13" max="13" width="41.5703125" customWidth="1"/>
    <col min="14" max="14" width="20.140625" bestFit="1" customWidth="1"/>
    <col min="15" max="15" width="17.28515625" style="112" customWidth="1"/>
    <col min="16" max="16" width="16.7109375" bestFit="1" customWidth="1"/>
  </cols>
  <sheetData>
    <row r="1" spans="1:33" s="126" customFormat="1" ht="24.75">
      <c r="A1" s="307" t="s">
        <v>89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147"/>
      <c r="O1" s="10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</row>
    <row r="2" spans="1:33" s="126" customFormat="1" ht="24.75">
      <c r="A2" s="307" t="s">
        <v>50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147"/>
      <c r="O2" s="10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</row>
    <row r="3" spans="1:33" s="126" customFormat="1" ht="24.75">
      <c r="A3" s="307" t="str">
        <f>' سهام'!A3:W3</f>
        <v>برای ماه منتهی به 1402/08/30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147"/>
      <c r="O3" s="10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</row>
    <row r="5" spans="1:33" s="148" customFormat="1" ht="22.5">
      <c r="A5" s="308" t="s">
        <v>101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108"/>
      <c r="O5" s="109"/>
      <c r="P5" s="110"/>
    </row>
    <row r="6" spans="1:33" s="148" customFormat="1" ht="22.5">
      <c r="A6" s="308" t="s">
        <v>108</v>
      </c>
      <c r="B6" s="309"/>
      <c r="C6" s="309"/>
      <c r="D6" s="309"/>
      <c r="E6" s="309"/>
      <c r="F6" s="309"/>
      <c r="G6" s="309"/>
      <c r="H6" s="309"/>
      <c r="I6" s="309"/>
      <c r="J6" s="309"/>
      <c r="K6" s="309"/>
      <c r="L6" s="309"/>
      <c r="M6" s="309"/>
      <c r="N6" s="108"/>
      <c r="O6" s="109"/>
      <c r="P6" s="110"/>
    </row>
    <row r="7" spans="1:33" s="148" customFormat="1" ht="47.1" customHeight="1" thickBot="1">
      <c r="A7" s="149"/>
    </row>
    <row r="8" spans="1:33" ht="42">
      <c r="A8" s="150" t="s">
        <v>95</v>
      </c>
      <c r="B8" s="151"/>
      <c r="C8" s="152" t="s">
        <v>96</v>
      </c>
      <c r="D8" s="151"/>
      <c r="E8" s="152" t="s">
        <v>102</v>
      </c>
      <c r="F8" s="151"/>
      <c r="G8" s="152" t="s">
        <v>97</v>
      </c>
      <c r="H8" s="151"/>
      <c r="I8" s="153" t="s">
        <v>98</v>
      </c>
      <c r="J8" s="151"/>
      <c r="K8" s="152" t="s">
        <v>99</v>
      </c>
      <c r="L8" s="151"/>
      <c r="M8" s="266" t="s">
        <v>100</v>
      </c>
      <c r="N8" s="148"/>
      <c r="O8" s="148"/>
      <c r="P8" s="148"/>
      <c r="Q8" s="148"/>
    </row>
    <row r="9" spans="1:33" ht="112.5" customHeight="1">
      <c r="A9" s="154" t="s">
        <v>321</v>
      </c>
      <c r="B9" s="155"/>
      <c r="C9" s="156">
        <f>اوراق!Y12</f>
        <v>723000</v>
      </c>
      <c r="D9" s="155"/>
      <c r="E9" s="156">
        <v>1023731</v>
      </c>
      <c r="F9" s="155"/>
      <c r="G9" s="157">
        <v>1027114</v>
      </c>
      <c r="H9" s="155"/>
      <c r="I9" s="158">
        <f>(G9/E9)-1</f>
        <v>3.3045790349222059E-3</v>
      </c>
      <c r="J9" s="155"/>
      <c r="K9" s="156">
        <f>اوراق!AE12</f>
        <v>742468825132</v>
      </c>
      <c r="L9" s="159"/>
      <c r="M9" s="267" t="s">
        <v>287</v>
      </c>
      <c r="N9" s="111"/>
      <c r="O9" s="160"/>
      <c r="P9" s="118"/>
      <c r="Q9" s="148"/>
    </row>
    <row r="10" spans="1:33" ht="112.5" customHeight="1">
      <c r="A10" s="161" t="s">
        <v>239</v>
      </c>
      <c r="B10" s="155"/>
      <c r="C10" s="162">
        <f>اوراق!Y11</f>
        <v>200000</v>
      </c>
      <c r="D10" s="155"/>
      <c r="E10" s="162">
        <v>1000000</v>
      </c>
      <c r="F10" s="155"/>
      <c r="G10" s="163">
        <v>1076471</v>
      </c>
      <c r="H10" s="155"/>
      <c r="I10" s="158">
        <f t="shared" ref="I10:I12" si="0">(G10/E10)-1</f>
        <v>7.6470999999999956E-2</v>
      </c>
      <c r="J10" s="155"/>
      <c r="K10" s="162">
        <f>اوراق!AE11</f>
        <v>215255177927</v>
      </c>
      <c r="L10" s="159"/>
      <c r="M10" s="268" t="s">
        <v>287</v>
      </c>
      <c r="N10" s="111"/>
      <c r="O10" s="160"/>
      <c r="P10" s="118"/>
      <c r="Q10" s="148"/>
    </row>
    <row r="11" spans="1:33" ht="112.5" customHeight="1">
      <c r="A11" s="161" t="s">
        <v>122</v>
      </c>
      <c r="B11" s="155"/>
      <c r="C11" s="162">
        <f>اوراق!Y13</f>
        <v>176000</v>
      </c>
      <c r="D11" s="155"/>
      <c r="E11" s="162">
        <v>1000000</v>
      </c>
      <c r="F11" s="155"/>
      <c r="G11" s="163">
        <v>1043585</v>
      </c>
      <c r="H11" s="155"/>
      <c r="I11" s="158">
        <f t="shared" si="0"/>
        <v>4.3584999999999985E-2</v>
      </c>
      <c r="J11" s="155"/>
      <c r="K11" s="162">
        <f>اوراق!AE13</f>
        <v>183637669639</v>
      </c>
      <c r="L11" s="159"/>
      <c r="M11" s="268" t="s">
        <v>287</v>
      </c>
      <c r="N11" s="111"/>
      <c r="O11" s="160"/>
      <c r="P11" s="118"/>
      <c r="Q11" s="148"/>
    </row>
    <row r="12" spans="1:33" ht="112.5">
      <c r="A12" s="162" t="s">
        <v>240</v>
      </c>
      <c r="B12" s="162"/>
      <c r="C12" s="162">
        <f>اوراق!Y10</f>
        <v>650000</v>
      </c>
      <c r="D12" s="162"/>
      <c r="E12" s="162">
        <v>929200</v>
      </c>
      <c r="F12" s="162"/>
      <c r="G12" s="162">
        <v>930610</v>
      </c>
      <c r="H12" s="162"/>
      <c r="I12" s="158">
        <f t="shared" si="0"/>
        <v>1.5174343521309197E-3</v>
      </c>
      <c r="J12" s="162"/>
      <c r="K12" s="162">
        <f>اوراق!AE10</f>
        <v>604786862511</v>
      </c>
      <c r="L12" s="162"/>
      <c r="M12" s="162" t="s">
        <v>287</v>
      </c>
      <c r="N12" s="111"/>
      <c r="O12" s="160"/>
      <c r="P12" s="118"/>
      <c r="Q12" s="148"/>
    </row>
    <row r="13" spans="1:33" ht="22.5">
      <c r="C13" s="164"/>
      <c r="L13" s="159"/>
    </row>
    <row r="14" spans="1:33">
      <c r="C14" s="164"/>
    </row>
    <row r="16" spans="1:33" ht="22.5">
      <c r="G16" s="165"/>
      <c r="N16" s="108"/>
    </row>
    <row r="17" spans="5:14" ht="22.5">
      <c r="E17" s="162"/>
      <c r="N17" s="108"/>
    </row>
    <row r="18" spans="5:14" ht="22.5">
      <c r="N18" s="108"/>
    </row>
    <row r="20" spans="5:14">
      <c r="K20" s="164"/>
      <c r="M20" s="166"/>
    </row>
    <row r="21" spans="5:14">
      <c r="K21" s="164"/>
    </row>
    <row r="22" spans="5:14">
      <c r="M22" s="164"/>
    </row>
  </sheetData>
  <mergeCells count="5">
    <mergeCell ref="A5:M5"/>
    <mergeCell ref="A6:M6"/>
    <mergeCell ref="A1:M1"/>
    <mergeCell ref="A2:M2"/>
    <mergeCell ref="A3:M3"/>
  </mergeCells>
  <pageMargins left="0.7" right="0.7" top="0.75" bottom="0.75" header="0.3" footer="0.3"/>
  <pageSetup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V104"/>
  <sheetViews>
    <sheetView rightToLeft="1" view="pageBreakPreview" topLeftCell="A52" zoomScaleNormal="100" zoomScaleSheetLayoutView="100" workbookViewId="0">
      <selection activeCell="I106" sqref="I106"/>
    </sheetView>
  </sheetViews>
  <sheetFormatPr defaultColWidth="9.140625" defaultRowHeight="16.5"/>
  <cols>
    <col min="1" max="1" width="35" style="167" customWidth="1"/>
    <col min="2" max="2" width="0.7109375" style="167" customWidth="1"/>
    <col min="3" max="3" width="24.28515625" style="167" customWidth="1"/>
    <col min="4" max="4" width="0.7109375" style="167" customWidth="1"/>
    <col min="5" max="5" width="18.28515625" style="167" customWidth="1"/>
    <col min="6" max="6" width="0.7109375" style="167" customWidth="1"/>
    <col min="7" max="7" width="11.5703125" style="167" customWidth="1"/>
    <col min="8" max="8" width="0.7109375" style="167" customWidth="1"/>
    <col min="9" max="9" width="9.85546875" style="182" customWidth="1"/>
    <col min="10" max="10" width="0.5703125" style="167" customWidth="1"/>
    <col min="11" max="11" width="21.28515625" style="71" customWidth="1"/>
    <col min="12" max="12" width="0.7109375" style="167" customWidth="1"/>
    <col min="13" max="13" width="21.85546875" style="167" customWidth="1"/>
    <col min="14" max="14" width="0.42578125" style="167" customWidth="1"/>
    <col min="15" max="15" width="22.140625" style="167" customWidth="1"/>
    <col min="16" max="16" width="0.42578125" style="167" customWidth="1"/>
    <col min="17" max="17" width="20.140625" style="167" bestFit="1" customWidth="1"/>
    <col min="18" max="18" width="0.5703125" style="167" customWidth="1"/>
    <col min="19" max="19" width="12.140625" style="167" customWidth="1"/>
    <col min="20" max="20" width="9.140625" style="167"/>
    <col min="23" max="16384" width="9.140625" style="167"/>
  </cols>
  <sheetData>
    <row r="1" spans="1:22" ht="18.75">
      <c r="A1" s="314" t="s">
        <v>89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U1" s="167"/>
      <c r="V1" s="167"/>
    </row>
    <row r="2" spans="1:22" ht="18.75">
      <c r="A2" s="314" t="s">
        <v>50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U2" s="167"/>
      <c r="V2" s="167"/>
    </row>
    <row r="3" spans="1:22" ht="18.75">
      <c r="A3" s="314" t="str">
        <f>' سهام'!A3:W3</f>
        <v>برای ماه منتهی به 1402/08/30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  <c r="U3" s="167"/>
      <c r="V3" s="167"/>
    </row>
    <row r="4" spans="1:22" ht="18.75">
      <c r="A4" s="317" t="s">
        <v>51</v>
      </c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U4" s="167"/>
      <c r="V4" s="167"/>
    </row>
    <row r="5" spans="1:22" ht="18.75" thickBot="1">
      <c r="A5" s="168"/>
      <c r="B5" s="168"/>
      <c r="C5" s="169"/>
      <c r="D5" s="169"/>
      <c r="E5" s="169"/>
      <c r="F5" s="169"/>
      <c r="G5" s="169"/>
      <c r="H5" s="169"/>
      <c r="I5" s="170"/>
      <c r="J5" s="169"/>
      <c r="K5" s="65"/>
      <c r="L5" s="169"/>
      <c r="M5" s="169"/>
      <c r="N5" s="169"/>
      <c r="O5" s="169"/>
      <c r="P5" s="169"/>
      <c r="Q5" s="169"/>
      <c r="R5" s="169"/>
      <c r="S5" s="169"/>
      <c r="U5" s="167"/>
      <c r="V5" s="167"/>
    </row>
    <row r="6" spans="1:22" ht="18.75" customHeight="1" thickBot="1">
      <c r="A6" s="171"/>
      <c r="B6" s="168"/>
      <c r="C6" s="312" t="s">
        <v>11</v>
      </c>
      <c r="D6" s="312"/>
      <c r="E6" s="312"/>
      <c r="F6" s="312"/>
      <c r="G6" s="312"/>
      <c r="H6" s="312"/>
      <c r="I6" s="312"/>
      <c r="J6" s="172"/>
      <c r="K6" s="66" t="s">
        <v>288</v>
      </c>
      <c r="L6" s="173"/>
      <c r="M6" s="313" t="s">
        <v>7</v>
      </c>
      <c r="N6" s="313"/>
      <c r="O6" s="313"/>
      <c r="P6" s="174"/>
      <c r="Q6" s="318" t="s">
        <v>309</v>
      </c>
      <c r="R6" s="318"/>
      <c r="S6" s="318"/>
      <c r="U6" s="167"/>
      <c r="V6" s="167"/>
    </row>
    <row r="7" spans="1:22" ht="24" customHeight="1">
      <c r="A7" s="321" t="s">
        <v>8</v>
      </c>
      <c r="B7" s="175"/>
      <c r="C7" s="325" t="s">
        <v>9</v>
      </c>
      <c r="D7" s="175"/>
      <c r="E7" s="325" t="s">
        <v>10</v>
      </c>
      <c r="F7" s="175"/>
      <c r="G7" s="325" t="s">
        <v>34</v>
      </c>
      <c r="H7" s="175"/>
      <c r="I7" s="326" t="s">
        <v>87</v>
      </c>
      <c r="J7" s="321"/>
      <c r="K7" s="323" t="s">
        <v>6</v>
      </c>
      <c r="L7" s="175"/>
      <c r="M7" s="310" t="s">
        <v>36</v>
      </c>
      <c r="N7" s="176"/>
      <c r="O7" s="310" t="s">
        <v>37</v>
      </c>
      <c r="P7" s="168"/>
      <c r="Q7" s="319" t="s">
        <v>6</v>
      </c>
      <c r="R7" s="321"/>
      <c r="S7" s="315" t="s">
        <v>22</v>
      </c>
      <c r="U7" s="167"/>
      <c r="V7" s="167"/>
    </row>
    <row r="8" spans="1:22" ht="18.75" thickBot="1">
      <c r="A8" s="322"/>
      <c r="B8" s="175"/>
      <c r="C8" s="316"/>
      <c r="D8" s="177"/>
      <c r="E8" s="316"/>
      <c r="F8" s="177"/>
      <c r="G8" s="316"/>
      <c r="H8" s="177"/>
      <c r="I8" s="327"/>
      <c r="J8" s="321"/>
      <c r="K8" s="324"/>
      <c r="L8" s="175"/>
      <c r="M8" s="311"/>
      <c r="N8" s="168"/>
      <c r="O8" s="311"/>
      <c r="P8" s="168"/>
      <c r="Q8" s="320"/>
      <c r="R8" s="321"/>
      <c r="S8" s="316"/>
      <c r="U8" s="167"/>
      <c r="V8" s="167"/>
    </row>
    <row r="9" spans="1:22" s="168" customFormat="1" ht="19.5" customHeight="1">
      <c r="A9" s="178" t="s">
        <v>112</v>
      </c>
      <c r="C9" s="240" t="s">
        <v>115</v>
      </c>
      <c r="D9" s="241"/>
      <c r="E9" s="178" t="s">
        <v>106</v>
      </c>
      <c r="G9" s="179"/>
      <c r="I9" s="119">
        <v>0.22500000000000001</v>
      </c>
      <c r="J9" s="68"/>
      <c r="K9" s="68">
        <v>0</v>
      </c>
      <c r="L9" s="68"/>
      <c r="M9" s="67">
        <v>0</v>
      </c>
      <c r="N9" s="68">
        <v>9918000000</v>
      </c>
      <c r="O9" s="67">
        <v>0</v>
      </c>
      <c r="P9" s="68"/>
      <c r="Q9" s="68">
        <v>0</v>
      </c>
      <c r="S9" s="69">
        <f>Q9/درآمدها!$J$5</f>
        <v>0</v>
      </c>
    </row>
    <row r="10" spans="1:22" s="168" customFormat="1" ht="19.5" customHeight="1">
      <c r="A10" s="178" t="s">
        <v>134</v>
      </c>
      <c r="C10" s="240" t="s">
        <v>144</v>
      </c>
      <c r="D10" s="241"/>
      <c r="E10" s="178" t="s">
        <v>106</v>
      </c>
      <c r="G10" s="179"/>
      <c r="I10" s="119">
        <v>0.22500000000000001</v>
      </c>
      <c r="J10" s="68"/>
      <c r="K10" s="68">
        <v>0</v>
      </c>
      <c r="L10" s="68"/>
      <c r="M10" s="67">
        <v>0</v>
      </c>
      <c r="N10" s="68"/>
      <c r="O10" s="67">
        <v>0</v>
      </c>
      <c r="P10" s="68"/>
      <c r="Q10" s="68">
        <v>0</v>
      </c>
      <c r="S10" s="69">
        <f>Q10/درآمدها!$J$5</f>
        <v>0</v>
      </c>
    </row>
    <row r="11" spans="1:22" s="168" customFormat="1" ht="19.5" customHeight="1">
      <c r="A11" s="178" t="s">
        <v>137</v>
      </c>
      <c r="C11" s="240" t="s">
        <v>147</v>
      </c>
      <c r="D11" s="241"/>
      <c r="E11" s="178" t="s">
        <v>106</v>
      </c>
      <c r="G11" s="179"/>
      <c r="I11" s="119">
        <v>0.22500000000000001</v>
      </c>
      <c r="J11" s="68"/>
      <c r="K11" s="68">
        <v>0</v>
      </c>
      <c r="L11" s="68"/>
      <c r="M11" s="67">
        <v>0</v>
      </c>
      <c r="N11" s="68"/>
      <c r="O11" s="67">
        <v>0</v>
      </c>
      <c r="P11" s="68"/>
      <c r="Q11" s="68">
        <v>0</v>
      </c>
      <c r="S11" s="69">
        <f>Q11/درآمدها!$J$5</f>
        <v>0</v>
      </c>
    </row>
    <row r="12" spans="1:22" s="168" customFormat="1" ht="19.5" customHeight="1">
      <c r="A12" s="178" t="s">
        <v>223</v>
      </c>
      <c r="C12" s="240" t="s">
        <v>168</v>
      </c>
      <c r="D12" s="241"/>
      <c r="E12" s="178" t="s">
        <v>90</v>
      </c>
      <c r="G12" s="179"/>
      <c r="I12" s="277">
        <v>0.05</v>
      </c>
      <c r="J12" s="68"/>
      <c r="K12" s="68">
        <v>2293277</v>
      </c>
      <c r="L12" s="68"/>
      <c r="M12" s="67">
        <v>557964861573</v>
      </c>
      <c r="N12" s="68"/>
      <c r="O12" s="67">
        <v>557964573019</v>
      </c>
      <c r="P12" s="68"/>
      <c r="Q12" s="68">
        <v>2581831</v>
      </c>
      <c r="S12" s="69">
        <f>Q12/درآمدها!$J$5</f>
        <v>9.9343968973939768E-7</v>
      </c>
    </row>
    <row r="13" spans="1:22" s="168" customFormat="1" ht="19.5" customHeight="1">
      <c r="A13" s="178" t="s">
        <v>155</v>
      </c>
      <c r="C13" s="240" t="s">
        <v>275</v>
      </c>
      <c r="D13" s="241"/>
      <c r="E13" s="178" t="s">
        <v>106</v>
      </c>
      <c r="G13" s="179"/>
      <c r="I13" s="119">
        <v>0.22500000000000001</v>
      </c>
      <c r="J13" s="68"/>
      <c r="K13" s="68">
        <v>0</v>
      </c>
      <c r="L13" s="68"/>
      <c r="M13" s="67">
        <v>0</v>
      </c>
      <c r="N13" s="68"/>
      <c r="O13" s="67">
        <v>0</v>
      </c>
      <c r="P13" s="68"/>
      <c r="Q13" s="68">
        <v>0</v>
      </c>
      <c r="S13" s="69">
        <f>Q13/درآمدها!$J$5</f>
        <v>0</v>
      </c>
    </row>
    <row r="14" spans="1:22" s="168" customFormat="1" ht="19.5" customHeight="1">
      <c r="A14" s="178" t="s">
        <v>171</v>
      </c>
      <c r="C14" s="240" t="s">
        <v>269</v>
      </c>
      <c r="D14" s="241"/>
      <c r="E14" s="178" t="s">
        <v>106</v>
      </c>
      <c r="G14" s="179"/>
      <c r="I14" s="119">
        <v>0.22500000000000001</v>
      </c>
      <c r="J14" s="68"/>
      <c r="K14" s="68">
        <v>0</v>
      </c>
      <c r="L14" s="68"/>
      <c r="M14" s="67">
        <v>0</v>
      </c>
      <c r="N14" s="68"/>
      <c r="O14" s="67">
        <v>0</v>
      </c>
      <c r="P14" s="68"/>
      <c r="Q14" s="68">
        <v>0</v>
      </c>
      <c r="S14" s="69">
        <f>Q14/درآمدها!$J$5</f>
        <v>0</v>
      </c>
    </row>
    <row r="15" spans="1:22" s="168" customFormat="1" ht="19.5" customHeight="1">
      <c r="A15" s="178" t="s">
        <v>241</v>
      </c>
      <c r="C15" s="240" t="s">
        <v>172</v>
      </c>
      <c r="D15" s="241"/>
      <c r="E15" s="178" t="s">
        <v>106</v>
      </c>
      <c r="G15" s="179"/>
      <c r="I15" s="119">
        <v>0.22500000000000001</v>
      </c>
      <c r="J15" s="68"/>
      <c r="K15" s="68">
        <v>0</v>
      </c>
      <c r="L15" s="68"/>
      <c r="M15" s="67">
        <v>0</v>
      </c>
      <c r="N15" s="68"/>
      <c r="O15" s="67">
        <v>0</v>
      </c>
      <c r="P15" s="68"/>
      <c r="Q15" s="68">
        <v>0</v>
      </c>
      <c r="S15" s="69">
        <f>Q15/درآمدها!$J$5</f>
        <v>0</v>
      </c>
    </row>
    <row r="16" spans="1:22" s="168" customFormat="1" ht="19.5" customHeight="1">
      <c r="A16" s="178" t="s">
        <v>185</v>
      </c>
      <c r="C16" s="240" t="s">
        <v>205</v>
      </c>
      <c r="D16" s="241"/>
      <c r="E16" s="178" t="s">
        <v>106</v>
      </c>
      <c r="G16" s="179" t="s">
        <v>344</v>
      </c>
      <c r="I16" s="119">
        <v>0.22500000000000001</v>
      </c>
      <c r="J16" s="68"/>
      <c r="K16" s="68">
        <v>93718000000</v>
      </c>
      <c r="L16" s="68"/>
      <c r="M16" s="67">
        <v>0</v>
      </c>
      <c r="N16" s="68"/>
      <c r="O16" s="67">
        <v>93718000000</v>
      </c>
      <c r="P16" s="68"/>
      <c r="Q16" s="68">
        <v>0</v>
      </c>
      <c r="S16" s="69">
        <f>Q16/درآمدها!$J$5</f>
        <v>0</v>
      </c>
    </row>
    <row r="17" spans="1:19" s="168" customFormat="1" ht="19.5" customHeight="1">
      <c r="A17" s="178" t="s">
        <v>184</v>
      </c>
      <c r="C17" s="240" t="s">
        <v>201</v>
      </c>
      <c r="D17" s="241"/>
      <c r="E17" s="178" t="s">
        <v>90</v>
      </c>
      <c r="G17" s="179"/>
      <c r="I17" s="277">
        <v>0.06</v>
      </c>
      <c r="J17" s="68"/>
      <c r="K17" s="68">
        <v>136000</v>
      </c>
      <c r="L17" s="68"/>
      <c r="M17" s="67">
        <v>0</v>
      </c>
      <c r="N17" s="68"/>
      <c r="O17" s="67">
        <v>0</v>
      </c>
      <c r="P17" s="68"/>
      <c r="Q17" s="68">
        <v>136000</v>
      </c>
      <c r="S17" s="69">
        <f>Q17/درآمدها!$J$5</f>
        <v>5.2330225256633025E-8</v>
      </c>
    </row>
    <row r="18" spans="1:19" s="168" customFormat="1" ht="19.5" customHeight="1">
      <c r="A18" s="178" t="s">
        <v>186</v>
      </c>
      <c r="C18" s="240" t="s">
        <v>270</v>
      </c>
      <c r="D18" s="241"/>
      <c r="E18" s="178" t="s">
        <v>106</v>
      </c>
      <c r="G18" s="179"/>
      <c r="I18" s="119">
        <v>0.22500000000000001</v>
      </c>
      <c r="J18" s="68"/>
      <c r="K18" s="68">
        <v>25000000000</v>
      </c>
      <c r="L18" s="68"/>
      <c r="M18" s="67">
        <v>0</v>
      </c>
      <c r="N18" s="68"/>
      <c r="O18" s="67">
        <v>25000000000</v>
      </c>
      <c r="P18" s="68"/>
      <c r="Q18" s="68">
        <v>0</v>
      </c>
      <c r="S18" s="69">
        <f>Q18/درآمدها!$J$5</f>
        <v>0</v>
      </c>
    </row>
    <row r="19" spans="1:19" s="168" customFormat="1" ht="19.5" customHeight="1">
      <c r="A19" s="178" t="s">
        <v>195</v>
      </c>
      <c r="C19" s="240" t="s">
        <v>193</v>
      </c>
      <c r="D19" s="241"/>
      <c r="E19" s="178" t="s">
        <v>106</v>
      </c>
      <c r="G19" s="179"/>
      <c r="I19" s="119">
        <v>0.22500000000000001</v>
      </c>
      <c r="J19" s="68"/>
      <c r="K19" s="68">
        <v>0</v>
      </c>
      <c r="L19" s="68"/>
      <c r="M19" s="67">
        <v>0</v>
      </c>
      <c r="N19" s="68"/>
      <c r="O19" s="67">
        <v>0</v>
      </c>
      <c r="P19" s="68"/>
      <c r="Q19" s="68">
        <v>0</v>
      </c>
      <c r="S19" s="69">
        <f>Q19/درآمدها!$J$5</f>
        <v>0</v>
      </c>
    </row>
    <row r="20" spans="1:19" s="168" customFormat="1" ht="19.5" customHeight="1">
      <c r="A20" s="178" t="s">
        <v>242</v>
      </c>
      <c r="C20" s="240" t="s">
        <v>229</v>
      </c>
      <c r="D20" s="241"/>
      <c r="E20" s="178" t="s">
        <v>106</v>
      </c>
      <c r="G20" s="179"/>
      <c r="I20" s="119">
        <v>0.22500000000000001</v>
      </c>
      <c r="J20" s="68"/>
      <c r="K20" s="68">
        <v>0</v>
      </c>
      <c r="L20" s="68"/>
      <c r="M20" s="67">
        <v>0</v>
      </c>
      <c r="N20" s="68"/>
      <c r="O20" s="67">
        <v>0</v>
      </c>
      <c r="P20" s="68"/>
      <c r="Q20" s="68">
        <v>0</v>
      </c>
      <c r="S20" s="69">
        <f>Q20/درآمدها!$J$5</f>
        <v>0</v>
      </c>
    </row>
    <row r="21" spans="1:19" s="168" customFormat="1" ht="19.5" customHeight="1">
      <c r="A21" s="178" t="s">
        <v>250</v>
      </c>
      <c r="C21" s="240" t="s">
        <v>284</v>
      </c>
      <c r="D21" s="241"/>
      <c r="E21" s="178" t="s">
        <v>106</v>
      </c>
      <c r="G21" s="179"/>
      <c r="I21" s="119">
        <v>0.22500000000000001</v>
      </c>
      <c r="J21" s="68"/>
      <c r="K21" s="68">
        <v>26000000000</v>
      </c>
      <c r="L21" s="68"/>
      <c r="M21" s="67">
        <v>0</v>
      </c>
      <c r="N21" s="68"/>
      <c r="O21" s="67">
        <v>26000000000</v>
      </c>
      <c r="P21" s="68"/>
      <c r="Q21" s="68">
        <v>0</v>
      </c>
      <c r="S21" s="69">
        <f>Q21/درآمدها!$J$5</f>
        <v>0</v>
      </c>
    </row>
    <row r="22" spans="1:19" s="168" customFormat="1" ht="19.5" customHeight="1">
      <c r="A22" s="178" t="s">
        <v>130</v>
      </c>
      <c r="C22" s="240" t="s">
        <v>140</v>
      </c>
      <c r="D22" s="241"/>
      <c r="E22" s="178" t="s">
        <v>106</v>
      </c>
      <c r="G22" s="179"/>
      <c r="I22" s="119">
        <v>0.22500000000000001</v>
      </c>
      <c r="J22" s="68"/>
      <c r="K22" s="68">
        <v>0</v>
      </c>
      <c r="L22" s="68"/>
      <c r="M22" s="67">
        <v>0</v>
      </c>
      <c r="N22" s="68"/>
      <c r="O22" s="67">
        <v>0</v>
      </c>
      <c r="P22" s="68"/>
      <c r="Q22" s="68">
        <v>0</v>
      </c>
      <c r="S22" s="69">
        <f>Q22/درآمدها!$J$5</f>
        <v>0</v>
      </c>
    </row>
    <row r="23" spans="1:19" s="168" customFormat="1" ht="19.5" customHeight="1">
      <c r="A23" s="178" t="s">
        <v>156</v>
      </c>
      <c r="C23" s="240" t="s">
        <v>276</v>
      </c>
      <c r="D23" s="241"/>
      <c r="E23" s="178" t="s">
        <v>106</v>
      </c>
      <c r="G23" s="179"/>
      <c r="I23" s="119">
        <v>0.22500000000000001</v>
      </c>
      <c r="J23" s="68"/>
      <c r="K23" s="68">
        <v>0</v>
      </c>
      <c r="L23" s="68"/>
      <c r="M23" s="67">
        <v>0</v>
      </c>
      <c r="N23" s="68"/>
      <c r="O23" s="67">
        <v>0</v>
      </c>
      <c r="P23" s="68"/>
      <c r="Q23" s="68">
        <v>0</v>
      </c>
      <c r="S23" s="69">
        <f>Q23/درآمدها!$J$5</f>
        <v>0</v>
      </c>
    </row>
    <row r="24" spans="1:19" s="168" customFormat="1" ht="19.5" customHeight="1">
      <c r="A24" s="178" t="s">
        <v>243</v>
      </c>
      <c r="C24" s="240" t="s">
        <v>264</v>
      </c>
      <c r="D24" s="241"/>
      <c r="E24" s="178" t="s">
        <v>106</v>
      </c>
      <c r="G24" s="179"/>
      <c r="I24" s="119">
        <v>0.22500000000000001</v>
      </c>
      <c r="J24" s="68"/>
      <c r="K24" s="68">
        <v>0</v>
      </c>
      <c r="L24" s="68"/>
      <c r="M24" s="67">
        <v>0</v>
      </c>
      <c r="N24" s="68"/>
      <c r="O24" s="67">
        <v>0</v>
      </c>
      <c r="P24" s="68"/>
      <c r="Q24" s="68">
        <v>0</v>
      </c>
      <c r="S24" s="69">
        <f>Q24/درآمدها!$J$5</f>
        <v>0</v>
      </c>
    </row>
    <row r="25" spans="1:19" s="168" customFormat="1" ht="19.5" customHeight="1">
      <c r="A25" s="178" t="s">
        <v>183</v>
      </c>
      <c r="C25" s="240" t="s">
        <v>200</v>
      </c>
      <c r="D25" s="241"/>
      <c r="E25" s="178" t="s">
        <v>90</v>
      </c>
      <c r="G25" s="179"/>
      <c r="I25" s="277">
        <v>0.06</v>
      </c>
      <c r="J25" s="68"/>
      <c r="K25" s="68">
        <v>840671598</v>
      </c>
      <c r="L25" s="68"/>
      <c r="M25" s="67">
        <v>58949266032</v>
      </c>
      <c r="N25" s="68"/>
      <c r="O25" s="67">
        <v>59786966400</v>
      </c>
      <c r="P25" s="68"/>
      <c r="Q25" s="68">
        <v>2971230</v>
      </c>
      <c r="S25" s="69">
        <f>Q25/درآمدها!$J$5</f>
        <v>1.1432730528622482E-6</v>
      </c>
    </row>
    <row r="26" spans="1:19" s="168" customFormat="1" ht="19.5" customHeight="1">
      <c r="A26" s="178" t="s">
        <v>182</v>
      </c>
      <c r="C26" s="240" t="s">
        <v>197</v>
      </c>
      <c r="D26" s="241"/>
      <c r="E26" s="178" t="s">
        <v>106</v>
      </c>
      <c r="G26" s="179"/>
      <c r="I26" s="119">
        <v>0.22500000000000001</v>
      </c>
      <c r="J26" s="68"/>
      <c r="K26" s="68">
        <v>0</v>
      </c>
      <c r="L26" s="68"/>
      <c r="M26" s="67">
        <v>0</v>
      </c>
      <c r="N26" s="68"/>
      <c r="O26" s="67">
        <v>0</v>
      </c>
      <c r="P26" s="68"/>
      <c r="Q26" s="68">
        <v>0</v>
      </c>
      <c r="S26" s="69">
        <f>Q26/درآمدها!$J$5</f>
        <v>0</v>
      </c>
    </row>
    <row r="27" spans="1:19" s="168" customFormat="1" ht="19.5" customHeight="1">
      <c r="A27" s="178" t="s">
        <v>217</v>
      </c>
      <c r="C27" s="240" t="s">
        <v>280</v>
      </c>
      <c r="D27" s="241"/>
      <c r="E27" s="178" t="s">
        <v>106</v>
      </c>
      <c r="G27" s="179"/>
      <c r="I27" s="119">
        <v>0.22500000000000001</v>
      </c>
      <c r="J27" s="68"/>
      <c r="K27" s="68">
        <v>0</v>
      </c>
      <c r="L27" s="68"/>
      <c r="M27" s="67">
        <v>0</v>
      </c>
      <c r="N27" s="68"/>
      <c r="O27" s="67">
        <v>0</v>
      </c>
      <c r="P27" s="68"/>
      <c r="Q27" s="68">
        <v>0</v>
      </c>
      <c r="S27" s="69">
        <f>Q27/درآمدها!$J$5</f>
        <v>0</v>
      </c>
    </row>
    <row r="28" spans="1:19" s="168" customFormat="1" ht="19.5" customHeight="1">
      <c r="A28" s="178" t="s">
        <v>220</v>
      </c>
      <c r="C28" s="240" t="s">
        <v>282</v>
      </c>
      <c r="D28" s="241"/>
      <c r="E28" s="178" t="s">
        <v>106</v>
      </c>
      <c r="G28" s="179"/>
      <c r="I28" s="119">
        <v>0.22500000000000001</v>
      </c>
      <c r="J28" s="68"/>
      <c r="K28" s="68">
        <v>0</v>
      </c>
      <c r="L28" s="68"/>
      <c r="M28" s="67">
        <v>0</v>
      </c>
      <c r="N28" s="68"/>
      <c r="O28" s="67">
        <v>0</v>
      </c>
      <c r="P28" s="68"/>
      <c r="Q28" s="68">
        <v>0</v>
      </c>
      <c r="S28" s="69">
        <f>Q28/درآمدها!$J$5</f>
        <v>0</v>
      </c>
    </row>
    <row r="29" spans="1:19" s="168" customFormat="1" ht="19.5" customHeight="1">
      <c r="A29" s="178" t="s">
        <v>227</v>
      </c>
      <c r="C29" s="240" t="s">
        <v>232</v>
      </c>
      <c r="D29" s="241"/>
      <c r="E29" s="178" t="s">
        <v>106</v>
      </c>
      <c r="G29" s="179"/>
      <c r="I29" s="119">
        <v>0.22500000000000001</v>
      </c>
      <c r="J29" s="68"/>
      <c r="K29" s="68">
        <v>0</v>
      </c>
      <c r="L29" s="68"/>
      <c r="M29" s="67">
        <v>0</v>
      </c>
      <c r="N29" s="68"/>
      <c r="O29" s="67">
        <v>0</v>
      </c>
      <c r="P29" s="68"/>
      <c r="Q29" s="68">
        <v>0</v>
      </c>
      <c r="S29" s="69">
        <f>Q29/درآمدها!$J$5</f>
        <v>0</v>
      </c>
    </row>
    <row r="30" spans="1:19" s="168" customFormat="1" ht="19.5" customHeight="1">
      <c r="A30" s="178" t="s">
        <v>251</v>
      </c>
      <c r="C30" s="240" t="s">
        <v>278</v>
      </c>
      <c r="D30" s="241"/>
      <c r="E30" s="178" t="s">
        <v>106</v>
      </c>
      <c r="G30" s="179"/>
      <c r="I30" s="119">
        <v>0.22500000000000001</v>
      </c>
      <c r="J30" s="68"/>
      <c r="K30" s="68">
        <v>0</v>
      </c>
      <c r="L30" s="68"/>
      <c r="M30" s="67">
        <v>0</v>
      </c>
      <c r="N30" s="68"/>
      <c r="O30" s="67">
        <v>0</v>
      </c>
      <c r="P30" s="68"/>
      <c r="Q30" s="68">
        <v>0</v>
      </c>
      <c r="S30" s="69">
        <f>Q30/درآمدها!$J$5</f>
        <v>0</v>
      </c>
    </row>
    <row r="31" spans="1:19" s="168" customFormat="1" ht="19.5" customHeight="1">
      <c r="A31" s="178" t="s">
        <v>222</v>
      </c>
      <c r="C31" s="240" t="s">
        <v>258</v>
      </c>
      <c r="D31" s="241"/>
      <c r="E31" s="178" t="s">
        <v>90</v>
      </c>
      <c r="G31" s="179"/>
      <c r="I31" s="277">
        <v>0.05</v>
      </c>
      <c r="J31" s="68"/>
      <c r="K31" s="68">
        <v>14244362211</v>
      </c>
      <c r="L31" s="68"/>
      <c r="M31" s="67">
        <v>1547778409786</v>
      </c>
      <c r="N31" s="68"/>
      <c r="O31" s="67">
        <v>1550322136773</v>
      </c>
      <c r="P31" s="68"/>
      <c r="Q31" s="68">
        <v>11700635224</v>
      </c>
      <c r="S31" s="69">
        <f>Q31/درآمدها!$J$5</f>
        <v>4.5021829185118737E-3</v>
      </c>
    </row>
    <row r="32" spans="1:19" s="168" customFormat="1" ht="19.5" customHeight="1">
      <c r="A32" s="178" t="s">
        <v>129</v>
      </c>
      <c r="C32" s="240" t="s">
        <v>139</v>
      </c>
      <c r="D32" s="241"/>
      <c r="E32" s="178" t="s">
        <v>106</v>
      </c>
      <c r="G32" s="179"/>
      <c r="I32" s="119">
        <v>0.22500000000000001</v>
      </c>
      <c r="J32" s="68"/>
      <c r="K32" s="68">
        <v>0</v>
      </c>
      <c r="L32" s="68"/>
      <c r="M32" s="67">
        <v>0</v>
      </c>
      <c r="N32" s="68"/>
      <c r="O32" s="67">
        <v>0</v>
      </c>
      <c r="P32" s="68"/>
      <c r="Q32" s="68">
        <v>0</v>
      </c>
      <c r="S32" s="69">
        <f>Q32/درآمدها!$J$5</f>
        <v>0</v>
      </c>
    </row>
    <row r="33" spans="1:19" s="168" customFormat="1" ht="19.5" customHeight="1">
      <c r="A33" s="178" t="s">
        <v>133</v>
      </c>
      <c r="C33" s="240" t="s">
        <v>143</v>
      </c>
      <c r="D33" s="241"/>
      <c r="E33" s="178" t="s">
        <v>106</v>
      </c>
      <c r="G33" s="179"/>
      <c r="I33" s="119">
        <v>0.22500000000000001</v>
      </c>
      <c r="J33" s="68"/>
      <c r="K33" s="68">
        <v>0</v>
      </c>
      <c r="L33" s="68"/>
      <c r="M33" s="67">
        <v>0</v>
      </c>
      <c r="N33" s="68"/>
      <c r="O33" s="67">
        <v>0</v>
      </c>
      <c r="P33" s="68"/>
      <c r="Q33" s="68">
        <v>0</v>
      </c>
      <c r="S33" s="69">
        <f>Q33/درآمدها!$J$5</f>
        <v>0</v>
      </c>
    </row>
    <row r="34" spans="1:19" s="168" customFormat="1" ht="19.5" customHeight="1">
      <c r="A34" s="178" t="s">
        <v>135</v>
      </c>
      <c r="C34" s="240" t="s">
        <v>145</v>
      </c>
      <c r="D34" s="241"/>
      <c r="E34" s="178" t="s">
        <v>106</v>
      </c>
      <c r="G34" s="179"/>
      <c r="I34" s="119">
        <v>0.22500000000000001</v>
      </c>
      <c r="J34" s="68"/>
      <c r="K34" s="68">
        <v>0</v>
      </c>
      <c r="L34" s="68"/>
      <c r="M34" s="67">
        <v>0</v>
      </c>
      <c r="N34" s="68"/>
      <c r="O34" s="67">
        <v>0</v>
      </c>
      <c r="P34" s="68"/>
      <c r="Q34" s="68">
        <v>0</v>
      </c>
      <c r="S34" s="69">
        <f>Q34/درآمدها!$J$5</f>
        <v>0</v>
      </c>
    </row>
    <row r="35" spans="1:19" s="168" customFormat="1" ht="19.5" customHeight="1">
      <c r="A35" s="178" t="s">
        <v>124</v>
      </c>
      <c r="C35" s="240" t="s">
        <v>127</v>
      </c>
      <c r="D35" s="241"/>
      <c r="E35" s="178" t="s">
        <v>106</v>
      </c>
      <c r="G35" s="179"/>
      <c r="I35" s="119">
        <v>0.22500000000000001</v>
      </c>
      <c r="J35" s="68"/>
      <c r="K35" s="68">
        <v>0</v>
      </c>
      <c r="L35" s="68"/>
      <c r="M35" s="67">
        <v>0</v>
      </c>
      <c r="N35" s="68"/>
      <c r="O35" s="67">
        <v>0</v>
      </c>
      <c r="P35" s="68"/>
      <c r="Q35" s="68">
        <v>0</v>
      </c>
      <c r="S35" s="69">
        <f>Q35/درآمدها!$J$5</f>
        <v>0</v>
      </c>
    </row>
    <row r="36" spans="1:19" s="168" customFormat="1" ht="19.5" customHeight="1">
      <c r="A36" s="178" t="s">
        <v>154</v>
      </c>
      <c r="C36" s="240" t="s">
        <v>272</v>
      </c>
      <c r="D36" s="241"/>
      <c r="E36" s="178" t="s">
        <v>106</v>
      </c>
      <c r="G36" s="179"/>
      <c r="I36" s="119">
        <v>0.22500000000000001</v>
      </c>
      <c r="J36" s="68"/>
      <c r="K36" s="68">
        <v>0</v>
      </c>
      <c r="L36" s="68"/>
      <c r="M36" s="67">
        <v>0</v>
      </c>
      <c r="N36" s="68"/>
      <c r="O36" s="67">
        <v>0</v>
      </c>
      <c r="P36" s="68"/>
      <c r="Q36" s="68">
        <v>0</v>
      </c>
      <c r="S36" s="69">
        <f>Q36/درآمدها!$J$5</f>
        <v>0</v>
      </c>
    </row>
    <row r="37" spans="1:19" s="168" customFormat="1" ht="19.5" customHeight="1">
      <c r="A37" s="178" t="s">
        <v>175</v>
      </c>
      <c r="C37" s="240" t="s">
        <v>204</v>
      </c>
      <c r="D37" s="241"/>
      <c r="E37" s="178" t="s">
        <v>106</v>
      </c>
      <c r="G37" s="179" t="s">
        <v>343</v>
      </c>
      <c r="I37" s="277">
        <v>0.05</v>
      </c>
      <c r="J37" s="68"/>
      <c r="K37" s="68">
        <v>86918000000</v>
      </c>
      <c r="L37" s="68"/>
      <c r="M37" s="67">
        <v>0</v>
      </c>
      <c r="N37" s="68"/>
      <c r="O37" s="67">
        <v>86918000000</v>
      </c>
      <c r="P37" s="68"/>
      <c r="Q37" s="68">
        <v>0</v>
      </c>
      <c r="S37" s="69">
        <f>Q37/درآمدها!$J$5</f>
        <v>0</v>
      </c>
    </row>
    <row r="38" spans="1:19" s="168" customFormat="1" ht="19.5" customHeight="1">
      <c r="A38" s="178" t="s">
        <v>190</v>
      </c>
      <c r="C38" s="240" t="s">
        <v>207</v>
      </c>
      <c r="D38" s="241"/>
      <c r="E38" s="178" t="s">
        <v>106</v>
      </c>
      <c r="G38" s="179"/>
      <c r="I38" s="119">
        <v>0.22500000000000001</v>
      </c>
      <c r="J38" s="68"/>
      <c r="K38" s="68">
        <v>0</v>
      </c>
      <c r="L38" s="68"/>
      <c r="M38" s="67">
        <v>0</v>
      </c>
      <c r="N38" s="68"/>
      <c r="O38" s="67">
        <v>0</v>
      </c>
      <c r="P38" s="68"/>
      <c r="Q38" s="68">
        <v>0</v>
      </c>
      <c r="S38" s="69">
        <f>Q38/درآمدها!$J$5</f>
        <v>0</v>
      </c>
    </row>
    <row r="39" spans="1:19" s="168" customFormat="1" ht="19.5" customHeight="1">
      <c r="A39" s="178" t="s">
        <v>202</v>
      </c>
      <c r="C39" s="240" t="s">
        <v>208</v>
      </c>
      <c r="D39" s="241"/>
      <c r="E39" s="178" t="s">
        <v>106</v>
      </c>
      <c r="G39" s="179"/>
      <c r="I39" s="119">
        <v>0.22500000000000001</v>
      </c>
      <c r="J39" s="68"/>
      <c r="K39" s="68">
        <v>0</v>
      </c>
      <c r="L39" s="68"/>
      <c r="M39" s="67">
        <v>0</v>
      </c>
      <c r="N39" s="68"/>
      <c r="O39" s="67">
        <v>0</v>
      </c>
      <c r="P39" s="68"/>
      <c r="Q39" s="68">
        <v>0</v>
      </c>
      <c r="S39" s="69">
        <f>Q39/درآمدها!$J$5</f>
        <v>0</v>
      </c>
    </row>
    <row r="40" spans="1:19" s="168" customFormat="1" ht="19.5" customHeight="1">
      <c r="A40" s="178" t="s">
        <v>213</v>
      </c>
      <c r="C40" s="240" t="s">
        <v>215</v>
      </c>
      <c r="D40" s="241"/>
      <c r="E40" s="178" t="s">
        <v>106</v>
      </c>
      <c r="G40" s="179"/>
      <c r="I40" s="119">
        <v>0.22500000000000001</v>
      </c>
      <c r="J40" s="68"/>
      <c r="K40" s="68">
        <v>0</v>
      </c>
      <c r="L40" s="68"/>
      <c r="M40" s="67">
        <v>0</v>
      </c>
      <c r="N40" s="68"/>
      <c r="O40" s="67">
        <v>0</v>
      </c>
      <c r="P40" s="68"/>
      <c r="Q40" s="68">
        <v>0</v>
      </c>
      <c r="S40" s="69">
        <f>Q40/درآمدها!$J$5</f>
        <v>0</v>
      </c>
    </row>
    <row r="41" spans="1:19" s="168" customFormat="1" ht="19.5" customHeight="1">
      <c r="A41" s="178" t="s">
        <v>252</v>
      </c>
      <c r="C41" s="240" t="s">
        <v>277</v>
      </c>
      <c r="D41" s="241"/>
      <c r="E41" s="178" t="s">
        <v>90</v>
      </c>
      <c r="G41" s="179"/>
      <c r="I41" s="277">
        <v>0.05</v>
      </c>
      <c r="J41" s="68"/>
      <c r="K41" s="68">
        <v>1348381</v>
      </c>
      <c r="L41" s="68"/>
      <c r="M41" s="67">
        <v>0</v>
      </c>
      <c r="N41" s="68"/>
      <c r="O41" s="67">
        <v>0</v>
      </c>
      <c r="P41" s="68"/>
      <c r="Q41" s="68">
        <v>1348381</v>
      </c>
      <c r="S41" s="69">
        <f>Q41/درآمدها!$J$5</f>
        <v>5.1883148133650075E-7</v>
      </c>
    </row>
    <row r="42" spans="1:19" s="168" customFormat="1" ht="19.5" customHeight="1">
      <c r="A42" s="178" t="s">
        <v>290</v>
      </c>
      <c r="C42" s="240" t="s">
        <v>299</v>
      </c>
      <c r="D42" s="241"/>
      <c r="E42" s="178" t="s">
        <v>106</v>
      </c>
      <c r="G42" s="179"/>
      <c r="I42" s="119">
        <v>0.22500000000000001</v>
      </c>
      <c r="J42" s="68"/>
      <c r="K42" s="68">
        <v>527318000000</v>
      </c>
      <c r="L42" s="68"/>
      <c r="M42" s="67">
        <v>0</v>
      </c>
      <c r="N42" s="68"/>
      <c r="O42" s="67">
        <v>527318000000</v>
      </c>
      <c r="P42" s="68"/>
      <c r="Q42" s="68">
        <v>0</v>
      </c>
      <c r="S42" s="69">
        <f>Q42/درآمدها!$J$5</f>
        <v>0</v>
      </c>
    </row>
    <row r="43" spans="1:19" s="168" customFormat="1" ht="19.5" customHeight="1">
      <c r="A43" s="178" t="s">
        <v>136</v>
      </c>
      <c r="C43" s="240" t="s">
        <v>146</v>
      </c>
      <c r="D43" s="241"/>
      <c r="E43" s="178" t="s">
        <v>106</v>
      </c>
      <c r="G43" s="179"/>
      <c r="I43" s="119">
        <v>0.22500000000000001</v>
      </c>
      <c r="J43" s="68"/>
      <c r="K43" s="68">
        <v>0</v>
      </c>
      <c r="L43" s="68"/>
      <c r="M43" s="67">
        <v>0</v>
      </c>
      <c r="N43" s="68"/>
      <c r="O43" s="67">
        <v>0</v>
      </c>
      <c r="P43" s="68"/>
      <c r="Q43" s="68">
        <v>0</v>
      </c>
      <c r="S43" s="69">
        <f>Q43/درآمدها!$J$5</f>
        <v>0</v>
      </c>
    </row>
    <row r="44" spans="1:19" s="168" customFormat="1" ht="19.5" customHeight="1">
      <c r="A44" s="178" t="s">
        <v>158</v>
      </c>
      <c r="C44" s="240" t="s">
        <v>163</v>
      </c>
      <c r="D44" s="241"/>
      <c r="E44" s="178" t="s">
        <v>106</v>
      </c>
      <c r="G44" s="179"/>
      <c r="I44" s="119">
        <v>0.22500000000000001</v>
      </c>
      <c r="J44" s="68"/>
      <c r="K44" s="68">
        <v>0</v>
      </c>
      <c r="L44" s="68"/>
      <c r="M44" s="67">
        <v>0</v>
      </c>
      <c r="N44" s="68"/>
      <c r="O44" s="67">
        <v>0</v>
      </c>
      <c r="P44" s="68"/>
      <c r="Q44" s="68">
        <v>0</v>
      </c>
      <c r="S44" s="69">
        <f>Q44/درآمدها!$J$5</f>
        <v>0</v>
      </c>
    </row>
    <row r="45" spans="1:19" s="168" customFormat="1" ht="19.5" customHeight="1">
      <c r="A45" s="178" t="s">
        <v>160</v>
      </c>
      <c r="C45" s="240" t="s">
        <v>165</v>
      </c>
      <c r="D45" s="241"/>
      <c r="E45" s="178" t="s">
        <v>106</v>
      </c>
      <c r="G45" s="179"/>
      <c r="I45" s="119">
        <v>0.22500000000000001</v>
      </c>
      <c r="J45" s="68"/>
      <c r="K45" s="68">
        <v>0</v>
      </c>
      <c r="L45" s="68"/>
      <c r="M45" s="67">
        <v>0</v>
      </c>
      <c r="N45" s="68"/>
      <c r="O45" s="67">
        <v>0</v>
      </c>
      <c r="P45" s="68"/>
      <c r="Q45" s="68">
        <v>0</v>
      </c>
      <c r="S45" s="69">
        <f>Q45/درآمدها!$J$5</f>
        <v>0</v>
      </c>
    </row>
    <row r="46" spans="1:19" s="168" customFormat="1" ht="19.5" customHeight="1">
      <c r="A46" s="178" t="s">
        <v>159</v>
      </c>
      <c r="C46" s="240" t="s">
        <v>164</v>
      </c>
      <c r="D46" s="241"/>
      <c r="E46" s="178" t="s">
        <v>106</v>
      </c>
      <c r="G46" s="179"/>
      <c r="I46" s="119">
        <v>0.22500000000000001</v>
      </c>
      <c r="J46" s="68"/>
      <c r="K46" s="68">
        <v>0</v>
      </c>
      <c r="L46" s="68"/>
      <c r="M46" s="67">
        <v>0</v>
      </c>
      <c r="N46" s="68"/>
      <c r="O46" s="67">
        <v>0</v>
      </c>
      <c r="P46" s="68"/>
      <c r="Q46" s="68">
        <v>0</v>
      </c>
      <c r="S46" s="69">
        <f>Q46/درآمدها!$J$5</f>
        <v>0</v>
      </c>
    </row>
    <row r="47" spans="1:19" s="168" customFormat="1" ht="19.5" customHeight="1">
      <c r="A47" s="178" t="s">
        <v>180</v>
      </c>
      <c r="C47" s="240" t="s">
        <v>181</v>
      </c>
      <c r="D47" s="241"/>
      <c r="E47" s="178" t="s">
        <v>106</v>
      </c>
      <c r="G47" s="179"/>
      <c r="I47" s="119">
        <v>0.22500000000000001</v>
      </c>
      <c r="J47" s="68"/>
      <c r="K47" s="68">
        <v>0</v>
      </c>
      <c r="L47" s="68"/>
      <c r="M47" s="67">
        <v>0</v>
      </c>
      <c r="N47" s="68"/>
      <c r="O47" s="67">
        <v>0</v>
      </c>
      <c r="P47" s="68"/>
      <c r="Q47" s="68">
        <v>0</v>
      </c>
      <c r="S47" s="69">
        <f>Q47/درآمدها!$J$5</f>
        <v>0</v>
      </c>
    </row>
    <row r="48" spans="1:19" s="168" customFormat="1" ht="19.5" customHeight="1">
      <c r="A48" s="178" t="s">
        <v>196</v>
      </c>
      <c r="C48" s="240" t="s">
        <v>194</v>
      </c>
      <c r="D48" s="241"/>
      <c r="E48" s="178" t="s">
        <v>106</v>
      </c>
      <c r="G48" s="179"/>
      <c r="I48" s="119">
        <v>0.22500000000000001</v>
      </c>
      <c r="J48" s="68"/>
      <c r="K48" s="68">
        <v>0</v>
      </c>
      <c r="L48" s="68"/>
      <c r="M48" s="67">
        <v>0</v>
      </c>
      <c r="N48" s="68"/>
      <c r="O48" s="67">
        <v>0</v>
      </c>
      <c r="P48" s="68"/>
      <c r="Q48" s="68">
        <v>0</v>
      </c>
      <c r="S48" s="69">
        <f>Q48/درآمدها!$J$5</f>
        <v>0</v>
      </c>
    </row>
    <row r="49" spans="1:19" s="168" customFormat="1" ht="19.5" customHeight="1">
      <c r="A49" s="178" t="s">
        <v>192</v>
      </c>
      <c r="C49" s="240" t="s">
        <v>198</v>
      </c>
      <c r="D49" s="241"/>
      <c r="E49" s="178" t="s">
        <v>106</v>
      </c>
      <c r="G49" s="179"/>
      <c r="I49" s="119">
        <v>0.22500000000000001</v>
      </c>
      <c r="J49" s="68"/>
      <c r="K49" s="68">
        <v>0</v>
      </c>
      <c r="L49" s="68"/>
      <c r="M49" s="67">
        <v>0</v>
      </c>
      <c r="N49" s="68"/>
      <c r="O49" s="67">
        <v>0</v>
      </c>
      <c r="P49" s="68"/>
      <c r="Q49" s="68">
        <v>0</v>
      </c>
      <c r="S49" s="69">
        <f>Q49/درآمدها!$J$5</f>
        <v>0</v>
      </c>
    </row>
    <row r="50" spans="1:19" s="168" customFormat="1" ht="19.5" customHeight="1">
      <c r="A50" s="178" t="s">
        <v>226</v>
      </c>
      <c r="C50" s="240" t="s">
        <v>231</v>
      </c>
      <c r="D50" s="241"/>
      <c r="E50" s="178" t="s">
        <v>106</v>
      </c>
      <c r="G50" s="179"/>
      <c r="I50" s="119">
        <v>0.22500000000000001</v>
      </c>
      <c r="J50" s="68"/>
      <c r="K50" s="68">
        <v>0</v>
      </c>
      <c r="L50" s="68"/>
      <c r="M50" s="67">
        <v>0</v>
      </c>
      <c r="N50" s="68"/>
      <c r="O50" s="67">
        <v>0</v>
      </c>
      <c r="P50" s="68"/>
      <c r="Q50" s="68">
        <v>0</v>
      </c>
      <c r="S50" s="69">
        <f>Q50/درآمدها!$J$5</f>
        <v>0</v>
      </c>
    </row>
    <row r="51" spans="1:19" s="168" customFormat="1" ht="19.5" customHeight="1">
      <c r="A51" s="178" t="s">
        <v>253</v>
      </c>
      <c r="C51" s="240" t="s">
        <v>283</v>
      </c>
      <c r="D51" s="241"/>
      <c r="E51" s="178" t="s">
        <v>106</v>
      </c>
      <c r="G51" s="179"/>
      <c r="I51" s="119">
        <v>0.22500000000000001</v>
      </c>
      <c r="J51" s="68"/>
      <c r="K51" s="68">
        <v>30000000000</v>
      </c>
      <c r="L51" s="68"/>
      <c r="M51" s="67">
        <v>0</v>
      </c>
      <c r="N51" s="68"/>
      <c r="O51" s="67">
        <v>30000000000</v>
      </c>
      <c r="P51" s="68"/>
      <c r="Q51" s="68">
        <v>0</v>
      </c>
      <c r="S51" s="69">
        <f>Q51/درآمدها!$J$5</f>
        <v>0</v>
      </c>
    </row>
    <row r="52" spans="1:19" s="168" customFormat="1" ht="19.5" customHeight="1">
      <c r="A52" s="178" t="s">
        <v>210</v>
      </c>
      <c r="C52" s="240" t="s">
        <v>94</v>
      </c>
      <c r="D52" s="241"/>
      <c r="E52" s="178" t="s">
        <v>90</v>
      </c>
      <c r="G52" s="179"/>
      <c r="I52" s="277">
        <v>0.05</v>
      </c>
      <c r="J52" s="68"/>
      <c r="K52" s="68">
        <v>2766743</v>
      </c>
      <c r="L52" s="68"/>
      <c r="M52" s="67">
        <v>646637323486</v>
      </c>
      <c r="N52" s="68"/>
      <c r="O52" s="67">
        <v>646638340000</v>
      </c>
      <c r="P52" s="68"/>
      <c r="Q52" s="68">
        <v>1750229</v>
      </c>
      <c r="S52" s="69">
        <f>Q52/درآمدها!$J$5</f>
        <v>6.7345498397567328E-7</v>
      </c>
    </row>
    <row r="53" spans="1:19" s="168" customFormat="1" ht="19.5" customHeight="1">
      <c r="A53" s="178" t="s">
        <v>221</v>
      </c>
      <c r="C53" s="240" t="s">
        <v>107</v>
      </c>
      <c r="D53" s="241"/>
      <c r="E53" s="178" t="s">
        <v>90</v>
      </c>
      <c r="G53" s="179"/>
      <c r="I53" s="277">
        <v>0.05</v>
      </c>
      <c r="J53" s="68"/>
      <c r="K53" s="68">
        <v>2366518</v>
      </c>
      <c r="L53" s="68"/>
      <c r="M53" s="67">
        <v>9684</v>
      </c>
      <c r="N53" s="68"/>
      <c r="O53" s="67">
        <v>0</v>
      </c>
      <c r="P53" s="68"/>
      <c r="Q53" s="68">
        <v>2376202</v>
      </c>
      <c r="S53" s="69">
        <f>Q53/درآمدها!$J$5</f>
        <v>9.1431754349457288E-7</v>
      </c>
    </row>
    <row r="54" spans="1:19" s="168" customFormat="1" ht="19.5" customHeight="1">
      <c r="A54" s="178" t="s">
        <v>131</v>
      </c>
      <c r="C54" s="240" t="s">
        <v>141</v>
      </c>
      <c r="D54" s="241"/>
      <c r="E54" s="178" t="s">
        <v>106</v>
      </c>
      <c r="G54" s="179"/>
      <c r="I54" s="119">
        <v>0.22500000000000001</v>
      </c>
      <c r="J54" s="68"/>
      <c r="K54" s="68">
        <v>0</v>
      </c>
      <c r="L54" s="68"/>
      <c r="M54" s="67">
        <v>0</v>
      </c>
      <c r="N54" s="68"/>
      <c r="O54" s="67">
        <v>0</v>
      </c>
      <c r="P54" s="68"/>
      <c r="Q54" s="68">
        <v>0</v>
      </c>
      <c r="S54" s="69">
        <f>Q54/درآمدها!$J$5</f>
        <v>0</v>
      </c>
    </row>
    <row r="55" spans="1:19" s="168" customFormat="1" ht="19.5" customHeight="1">
      <c r="A55" s="178" t="s">
        <v>138</v>
      </c>
      <c r="C55" s="240" t="s">
        <v>148</v>
      </c>
      <c r="D55" s="241"/>
      <c r="E55" s="178" t="s">
        <v>106</v>
      </c>
      <c r="G55" s="179"/>
      <c r="I55" s="119">
        <v>0.22500000000000001</v>
      </c>
      <c r="J55" s="68"/>
      <c r="K55" s="68">
        <v>0</v>
      </c>
      <c r="L55" s="68"/>
      <c r="M55" s="67">
        <v>0</v>
      </c>
      <c r="N55" s="68"/>
      <c r="O55" s="67">
        <v>0</v>
      </c>
      <c r="P55" s="68"/>
      <c r="Q55" s="68">
        <v>0</v>
      </c>
      <c r="S55" s="69">
        <f>Q55/درآمدها!$J$5</f>
        <v>0</v>
      </c>
    </row>
    <row r="56" spans="1:19" s="168" customFormat="1" ht="19.5" customHeight="1">
      <c r="A56" s="178" t="s">
        <v>244</v>
      </c>
      <c r="C56" s="240" t="s">
        <v>177</v>
      </c>
      <c r="D56" s="241"/>
      <c r="E56" s="178" t="s">
        <v>106</v>
      </c>
      <c r="G56" s="179"/>
      <c r="I56" s="119">
        <v>0.22500000000000001</v>
      </c>
      <c r="J56" s="68"/>
      <c r="K56" s="68">
        <v>0</v>
      </c>
      <c r="L56" s="68"/>
      <c r="M56" s="67">
        <v>0</v>
      </c>
      <c r="N56" s="68"/>
      <c r="O56" s="67">
        <v>0</v>
      </c>
      <c r="P56" s="68"/>
      <c r="Q56" s="68">
        <v>0</v>
      </c>
      <c r="S56" s="69">
        <f>Q56/درآمدها!$J$5</f>
        <v>0</v>
      </c>
    </row>
    <row r="57" spans="1:19" s="168" customFormat="1" ht="19.5" customHeight="1">
      <c r="A57" s="178" t="s">
        <v>191</v>
      </c>
      <c r="C57" s="240" t="s">
        <v>199</v>
      </c>
      <c r="D57" s="241"/>
      <c r="E57" s="178" t="s">
        <v>106</v>
      </c>
      <c r="G57" s="179"/>
      <c r="I57" s="119">
        <v>0.22500000000000001</v>
      </c>
      <c r="J57" s="68"/>
      <c r="K57" s="68">
        <v>0</v>
      </c>
      <c r="L57" s="68"/>
      <c r="M57" s="67">
        <v>0</v>
      </c>
      <c r="N57" s="68"/>
      <c r="O57" s="67">
        <v>0</v>
      </c>
      <c r="P57" s="68"/>
      <c r="Q57" s="68">
        <v>0</v>
      </c>
      <c r="S57" s="69">
        <f>Q57/درآمدها!$J$5</f>
        <v>0</v>
      </c>
    </row>
    <row r="58" spans="1:19" s="168" customFormat="1" ht="19.5" customHeight="1">
      <c r="A58" s="178" t="s">
        <v>245</v>
      </c>
      <c r="C58" s="240" t="s">
        <v>262</v>
      </c>
      <c r="D58" s="241"/>
      <c r="E58" s="178" t="s">
        <v>106</v>
      </c>
      <c r="G58" s="179"/>
      <c r="I58" s="119">
        <v>0.22500000000000001</v>
      </c>
      <c r="J58" s="68"/>
      <c r="K58" s="68">
        <v>0</v>
      </c>
      <c r="L58" s="68"/>
      <c r="M58" s="67">
        <v>0</v>
      </c>
      <c r="N58" s="68"/>
      <c r="O58" s="67">
        <v>0</v>
      </c>
      <c r="P58" s="68"/>
      <c r="Q58" s="68">
        <v>0</v>
      </c>
      <c r="S58" s="69">
        <f>Q58/درآمدها!$J$5</f>
        <v>0</v>
      </c>
    </row>
    <row r="59" spans="1:19" s="168" customFormat="1" ht="19.5" customHeight="1">
      <c r="A59" s="178" t="s">
        <v>203</v>
      </c>
      <c r="C59" s="240" t="s">
        <v>209</v>
      </c>
      <c r="D59" s="241"/>
      <c r="E59" s="178" t="s">
        <v>106</v>
      </c>
      <c r="G59" s="179"/>
      <c r="I59" s="119">
        <v>0.22500000000000001</v>
      </c>
      <c r="J59" s="68"/>
      <c r="K59" s="68">
        <v>0</v>
      </c>
      <c r="L59" s="68"/>
      <c r="M59" s="67">
        <v>0</v>
      </c>
      <c r="N59" s="68"/>
      <c r="O59" s="67">
        <v>0</v>
      </c>
      <c r="P59" s="68"/>
      <c r="Q59" s="68">
        <v>0</v>
      </c>
      <c r="S59" s="69">
        <f>Q59/درآمدها!$J$5</f>
        <v>0</v>
      </c>
    </row>
    <row r="60" spans="1:19" s="168" customFormat="1" ht="19.5" customHeight="1">
      <c r="A60" s="178" t="s">
        <v>254</v>
      </c>
      <c r="C60" s="240" t="s">
        <v>263</v>
      </c>
      <c r="D60" s="241"/>
      <c r="E60" s="178" t="s">
        <v>106</v>
      </c>
      <c r="G60" s="179"/>
      <c r="I60" s="119">
        <v>0.22500000000000001</v>
      </c>
      <c r="J60" s="68"/>
      <c r="K60" s="68">
        <v>74000000000</v>
      </c>
      <c r="L60" s="68"/>
      <c r="M60" s="67">
        <v>0</v>
      </c>
      <c r="N60" s="68"/>
      <c r="O60" s="67">
        <v>71904000000</v>
      </c>
      <c r="P60" s="68"/>
      <c r="Q60" s="68">
        <v>2096000000</v>
      </c>
      <c r="S60" s="69">
        <f>Q60/درآمدها!$J$5</f>
        <v>8.0650111866105011E-4</v>
      </c>
    </row>
    <row r="61" spans="1:19" s="168" customFormat="1" ht="19.5" customHeight="1">
      <c r="A61" s="178" t="s">
        <v>291</v>
      </c>
      <c r="C61" s="240" t="s">
        <v>300</v>
      </c>
      <c r="D61" s="241"/>
      <c r="E61" s="178" t="s">
        <v>106</v>
      </c>
      <c r="G61" s="179"/>
      <c r="I61" s="119">
        <v>0.22500000000000001</v>
      </c>
      <c r="J61" s="68"/>
      <c r="K61" s="68">
        <v>72824000000</v>
      </c>
      <c r="L61" s="68"/>
      <c r="M61" s="67">
        <v>0</v>
      </c>
      <c r="N61" s="68"/>
      <c r="O61" s="67">
        <v>0</v>
      </c>
      <c r="P61" s="68"/>
      <c r="Q61" s="68">
        <v>72824000000</v>
      </c>
      <c r="S61" s="69">
        <f>Q61/درآمدها!$J$5</f>
        <v>2.8021296500654731E-2</v>
      </c>
    </row>
    <row r="62" spans="1:19" s="168" customFormat="1" ht="19.5" customHeight="1">
      <c r="A62" s="178" t="s">
        <v>292</v>
      </c>
      <c r="C62" s="240" t="s">
        <v>301</v>
      </c>
      <c r="D62" s="241"/>
      <c r="E62" s="178" t="s">
        <v>106</v>
      </c>
      <c r="G62" s="179"/>
      <c r="I62" s="119">
        <v>0.22500000000000001</v>
      </c>
      <c r="J62" s="68"/>
      <c r="K62" s="68">
        <v>9357000000</v>
      </c>
      <c r="L62" s="68"/>
      <c r="M62" s="67">
        <v>0</v>
      </c>
      <c r="N62" s="68"/>
      <c r="O62" s="67">
        <v>0</v>
      </c>
      <c r="P62" s="68"/>
      <c r="Q62" s="68">
        <v>9357000000</v>
      </c>
      <c r="S62" s="69">
        <f>Q62/درآمدها!$J$5</f>
        <v>3.6003964538699647E-3</v>
      </c>
    </row>
    <row r="63" spans="1:19" s="168" customFormat="1" ht="19.5" customHeight="1">
      <c r="A63" s="178" t="s">
        <v>113</v>
      </c>
      <c r="C63" s="240" t="s">
        <v>116</v>
      </c>
      <c r="D63" s="241"/>
      <c r="E63" s="178" t="s">
        <v>106</v>
      </c>
      <c r="G63" s="179"/>
      <c r="I63" s="119">
        <v>0.22500000000000001</v>
      </c>
      <c r="J63" s="68"/>
      <c r="K63" s="68">
        <v>0</v>
      </c>
      <c r="L63" s="68"/>
      <c r="M63" s="67">
        <v>0</v>
      </c>
      <c r="N63" s="68"/>
      <c r="O63" s="67">
        <v>0</v>
      </c>
      <c r="P63" s="68"/>
      <c r="Q63" s="68">
        <v>0</v>
      </c>
      <c r="S63" s="69">
        <f>Q63/درآمدها!$J$5</f>
        <v>0</v>
      </c>
    </row>
    <row r="64" spans="1:19" s="168" customFormat="1" ht="19.5" customHeight="1">
      <c r="A64" s="178" t="s">
        <v>123</v>
      </c>
      <c r="C64" s="240" t="s">
        <v>126</v>
      </c>
      <c r="D64" s="241"/>
      <c r="E64" s="178" t="s">
        <v>106</v>
      </c>
      <c r="G64" s="179"/>
      <c r="I64" s="119">
        <v>0.22500000000000001</v>
      </c>
      <c r="J64" s="68"/>
      <c r="K64" s="68">
        <v>0</v>
      </c>
      <c r="L64" s="68"/>
      <c r="M64" s="67">
        <v>0</v>
      </c>
      <c r="N64" s="68"/>
      <c r="O64" s="67">
        <v>0</v>
      </c>
      <c r="P64" s="68"/>
      <c r="Q64" s="68">
        <v>0</v>
      </c>
      <c r="S64" s="69">
        <f>Q64/درآمدها!$J$5</f>
        <v>0</v>
      </c>
    </row>
    <row r="65" spans="1:20" s="168" customFormat="1" ht="19.5" customHeight="1">
      <c r="A65" s="178" t="s">
        <v>132</v>
      </c>
      <c r="C65" s="240" t="s">
        <v>142</v>
      </c>
      <c r="D65" s="241"/>
      <c r="E65" s="178" t="s">
        <v>106</v>
      </c>
      <c r="G65" s="179"/>
      <c r="I65" s="119">
        <v>0.22500000000000001</v>
      </c>
      <c r="J65" s="68"/>
      <c r="K65" s="68">
        <v>0</v>
      </c>
      <c r="L65" s="68"/>
      <c r="M65" s="67">
        <v>0</v>
      </c>
      <c r="N65" s="68"/>
      <c r="O65" s="67">
        <v>0</v>
      </c>
      <c r="P65" s="68"/>
      <c r="Q65" s="68">
        <v>0</v>
      </c>
      <c r="S65" s="69">
        <f>Q65/درآمدها!$J$5</f>
        <v>0</v>
      </c>
    </row>
    <row r="66" spans="1:20" s="168" customFormat="1" ht="19.5" customHeight="1">
      <c r="A66" s="178" t="s">
        <v>125</v>
      </c>
      <c r="C66" s="240" t="s">
        <v>128</v>
      </c>
      <c r="D66" s="241"/>
      <c r="E66" s="178" t="s">
        <v>106</v>
      </c>
      <c r="G66" s="179"/>
      <c r="I66" s="119">
        <v>0.22500000000000001</v>
      </c>
      <c r="J66" s="68"/>
      <c r="K66" s="68">
        <v>0</v>
      </c>
      <c r="L66" s="68"/>
      <c r="M66" s="67">
        <v>0</v>
      </c>
      <c r="N66" s="68"/>
      <c r="O66" s="67">
        <v>0</v>
      </c>
      <c r="P66" s="68"/>
      <c r="Q66" s="68">
        <v>0</v>
      </c>
      <c r="S66" s="69">
        <f>Q66/درآمدها!$J$5</f>
        <v>0</v>
      </c>
    </row>
    <row r="67" spans="1:20" s="168" customFormat="1" ht="19.5" customHeight="1">
      <c r="A67" s="178" t="s">
        <v>246</v>
      </c>
      <c r="C67" s="240" t="s">
        <v>167</v>
      </c>
      <c r="D67" s="241"/>
      <c r="E67" s="178" t="s">
        <v>106</v>
      </c>
      <c r="G67" s="179"/>
      <c r="I67" s="119">
        <v>0.22500000000000001</v>
      </c>
      <c r="J67" s="68"/>
      <c r="K67" s="68">
        <v>0</v>
      </c>
      <c r="L67" s="68"/>
      <c r="M67" s="67">
        <v>0</v>
      </c>
      <c r="N67" s="68"/>
      <c r="O67" s="67">
        <v>0</v>
      </c>
      <c r="P67" s="68"/>
      <c r="Q67" s="68">
        <v>0</v>
      </c>
      <c r="S67" s="69">
        <f>Q67/درآمدها!$J$5</f>
        <v>0</v>
      </c>
    </row>
    <row r="68" spans="1:20" s="168" customFormat="1" ht="19.5" customHeight="1">
      <c r="A68" s="178" t="s">
        <v>176</v>
      </c>
      <c r="C68" s="240" t="s">
        <v>179</v>
      </c>
      <c r="D68" s="241"/>
      <c r="E68" s="178" t="s">
        <v>106</v>
      </c>
      <c r="G68" s="179"/>
      <c r="I68" s="119">
        <v>0.22500000000000001</v>
      </c>
      <c r="J68" s="68"/>
      <c r="K68" s="68">
        <v>0</v>
      </c>
      <c r="L68" s="68"/>
      <c r="M68" s="67">
        <v>0</v>
      </c>
      <c r="N68" s="68"/>
      <c r="O68" s="67">
        <v>0</v>
      </c>
      <c r="P68" s="68"/>
      <c r="Q68" s="68">
        <v>0</v>
      </c>
      <c r="S68" s="69">
        <f>Q68/درآمدها!$J$5</f>
        <v>0</v>
      </c>
    </row>
    <row r="69" spans="1:20" s="168" customFormat="1" ht="19.5" customHeight="1">
      <c r="A69" s="178" t="s">
        <v>218</v>
      </c>
      <c r="C69" s="240" t="s">
        <v>279</v>
      </c>
      <c r="D69" s="241"/>
      <c r="E69" s="178" t="s">
        <v>106</v>
      </c>
      <c r="G69" s="179"/>
      <c r="I69" s="119">
        <v>0.22500000000000001</v>
      </c>
      <c r="J69" s="68"/>
      <c r="K69" s="68">
        <v>0</v>
      </c>
      <c r="L69" s="68"/>
      <c r="M69" s="67">
        <v>0</v>
      </c>
      <c r="N69" s="68"/>
      <c r="O69" s="67">
        <v>0</v>
      </c>
      <c r="P69" s="68"/>
      <c r="Q69" s="68">
        <v>0</v>
      </c>
      <c r="S69" s="69">
        <f>Q69/درآمدها!$J$5</f>
        <v>0</v>
      </c>
    </row>
    <row r="70" spans="1:20" s="168" customFormat="1" ht="19.5" customHeight="1">
      <c r="A70" s="178" t="s">
        <v>247</v>
      </c>
      <c r="C70" s="240" t="s">
        <v>261</v>
      </c>
      <c r="D70" s="241"/>
      <c r="E70" s="178" t="s">
        <v>106</v>
      </c>
      <c r="G70" s="179"/>
      <c r="I70" s="119">
        <v>0.22500000000000001</v>
      </c>
      <c r="J70" s="68"/>
      <c r="K70" s="68">
        <v>0</v>
      </c>
      <c r="L70" s="68"/>
      <c r="M70" s="67">
        <v>0</v>
      </c>
      <c r="N70" s="68"/>
      <c r="O70" s="67">
        <v>0</v>
      </c>
      <c r="P70" s="68"/>
      <c r="Q70" s="68">
        <v>0</v>
      </c>
      <c r="S70" s="69">
        <f>Q70/درآمدها!$J$5</f>
        <v>0</v>
      </c>
    </row>
    <row r="71" spans="1:20" s="168" customFormat="1" ht="19.5" customHeight="1">
      <c r="A71" s="178" t="s">
        <v>228</v>
      </c>
      <c r="C71" s="240" t="s">
        <v>233</v>
      </c>
      <c r="D71" s="241"/>
      <c r="E71" s="178" t="s">
        <v>106</v>
      </c>
      <c r="G71" s="179"/>
      <c r="I71" s="119">
        <v>0.22500000000000001</v>
      </c>
      <c r="J71" s="68"/>
      <c r="K71" s="68">
        <v>0</v>
      </c>
      <c r="L71" s="68"/>
      <c r="M71" s="67">
        <v>0</v>
      </c>
      <c r="N71" s="68"/>
      <c r="O71" s="67">
        <v>0</v>
      </c>
      <c r="P71" s="68"/>
      <c r="Q71" s="68">
        <v>0</v>
      </c>
      <c r="S71" s="69">
        <f>Q71/درآمدها!$J$5</f>
        <v>0</v>
      </c>
    </row>
    <row r="72" spans="1:20" s="168" customFormat="1" ht="19.5" customHeight="1">
      <c r="A72" s="178" t="s">
        <v>255</v>
      </c>
      <c r="C72" s="240" t="s">
        <v>267</v>
      </c>
      <c r="D72" s="241"/>
      <c r="E72" s="178" t="s">
        <v>106</v>
      </c>
      <c r="G72" s="179"/>
      <c r="I72" s="119">
        <v>0.22500000000000001</v>
      </c>
      <c r="J72" s="68"/>
      <c r="K72" s="68">
        <v>49122000000</v>
      </c>
      <c r="L72" s="68"/>
      <c r="M72" s="67">
        <v>0</v>
      </c>
      <c r="N72" s="68"/>
      <c r="O72" s="67">
        <v>49122000000</v>
      </c>
      <c r="P72" s="68"/>
      <c r="Q72" s="68">
        <v>0</v>
      </c>
      <c r="S72" s="69">
        <f>Q72/درآمدها!$J$5</f>
        <v>0</v>
      </c>
    </row>
    <row r="73" spans="1:20" s="168" customFormat="1" ht="19.5" customHeight="1">
      <c r="A73" s="178" t="s">
        <v>293</v>
      </c>
      <c r="C73" s="240" t="s">
        <v>302</v>
      </c>
      <c r="D73" s="241"/>
      <c r="E73" s="178" t="s">
        <v>106</v>
      </c>
      <c r="G73" s="179"/>
      <c r="I73" s="119">
        <v>0.22500000000000001</v>
      </c>
      <c r="J73" s="68"/>
      <c r="K73" s="68">
        <v>57905000000</v>
      </c>
      <c r="L73" s="68"/>
      <c r="M73" s="67">
        <v>0</v>
      </c>
      <c r="N73" s="68"/>
      <c r="O73" s="67">
        <v>12260000000</v>
      </c>
      <c r="P73" s="68"/>
      <c r="Q73" s="68">
        <v>45645000000</v>
      </c>
      <c r="S73" s="69">
        <f>Q73/درآمدها!$J$5</f>
        <v>1.7563331851757458E-2</v>
      </c>
    </row>
    <row r="74" spans="1:20" s="168" customFormat="1" ht="19.5" customHeight="1">
      <c r="A74" s="178" t="s">
        <v>294</v>
      </c>
      <c r="C74" s="240" t="s">
        <v>303</v>
      </c>
      <c r="D74" s="241"/>
      <c r="E74" s="178" t="s">
        <v>106</v>
      </c>
      <c r="G74" s="179"/>
      <c r="I74" s="119">
        <v>0.22500000000000001</v>
      </c>
      <c r="J74" s="68"/>
      <c r="K74" s="68">
        <v>155331000000</v>
      </c>
      <c r="L74" s="68"/>
      <c r="M74" s="67">
        <v>0</v>
      </c>
      <c r="N74" s="68"/>
      <c r="O74" s="67">
        <v>0</v>
      </c>
      <c r="P74" s="68"/>
      <c r="Q74" s="68">
        <v>155331000000</v>
      </c>
      <c r="S74" s="69">
        <f>Q74/درآمدها!$J$5</f>
        <v>5.9768428083368123E-2</v>
      </c>
    </row>
    <row r="75" spans="1:20" s="168" customFormat="1" ht="19.5" customHeight="1">
      <c r="A75" s="178" t="s">
        <v>295</v>
      </c>
      <c r="C75" s="240" t="s">
        <v>304</v>
      </c>
      <c r="D75" s="241"/>
      <c r="E75" s="178" t="s">
        <v>106</v>
      </c>
      <c r="G75" s="179"/>
      <c r="I75" s="119">
        <v>0.22500000000000001</v>
      </c>
      <c r="J75" s="68"/>
      <c r="K75" s="68">
        <v>23585000000</v>
      </c>
      <c r="L75" s="68"/>
      <c r="M75" s="67">
        <v>0</v>
      </c>
      <c r="N75" s="68"/>
      <c r="O75" s="67">
        <v>0</v>
      </c>
      <c r="P75" s="68"/>
      <c r="Q75" s="68">
        <v>23585000000</v>
      </c>
      <c r="S75" s="69">
        <f>Q75/درآمدها!$J$5</f>
        <v>9.075061490277132E-3</v>
      </c>
    </row>
    <row r="76" spans="1:20" s="168" customFormat="1" ht="19.5" customHeight="1">
      <c r="A76" s="178" t="s">
        <v>248</v>
      </c>
      <c r="C76" s="240" t="s">
        <v>173</v>
      </c>
      <c r="D76" s="241"/>
      <c r="E76" s="178" t="s">
        <v>174</v>
      </c>
      <c r="G76" s="179"/>
      <c r="I76" s="119" t="s">
        <v>91</v>
      </c>
      <c r="J76" s="68"/>
      <c r="K76" s="68">
        <v>266424</v>
      </c>
      <c r="L76" s="68"/>
      <c r="M76" s="67">
        <v>0</v>
      </c>
      <c r="N76" s="68"/>
      <c r="O76" s="67">
        <v>0</v>
      </c>
      <c r="P76" s="68"/>
      <c r="Q76" s="68">
        <v>266424</v>
      </c>
      <c r="S76" s="69">
        <f>Q76/درآمدها!$J$5</f>
        <v>1.025149112777441E-7</v>
      </c>
    </row>
    <row r="77" spans="1:20" s="168" customFormat="1" ht="19.5" customHeight="1">
      <c r="A77" s="178" t="s">
        <v>224</v>
      </c>
      <c r="C77" s="240" t="s">
        <v>109</v>
      </c>
      <c r="D77" s="241"/>
      <c r="E77" s="178" t="s">
        <v>90</v>
      </c>
      <c r="G77" s="179"/>
      <c r="I77" s="277">
        <v>0.05</v>
      </c>
      <c r="J77" s="68"/>
      <c r="K77" s="68">
        <v>564716</v>
      </c>
      <c r="L77" s="68"/>
      <c r="M77" s="67">
        <v>2321</v>
      </c>
      <c r="N77" s="68"/>
      <c r="O77" s="67">
        <v>0</v>
      </c>
      <c r="P77" s="68"/>
      <c r="Q77" s="68">
        <v>567037</v>
      </c>
      <c r="S77" s="69">
        <f>Q77/درآمدها!$J$5</f>
        <v>2.1818510249151045E-7</v>
      </c>
    </row>
    <row r="78" spans="1:20" s="168" customFormat="1" ht="19.5" customHeight="1">
      <c r="A78" s="178" t="s">
        <v>161</v>
      </c>
      <c r="C78" s="240" t="s">
        <v>166</v>
      </c>
      <c r="D78" s="241"/>
      <c r="E78" s="178" t="s">
        <v>106</v>
      </c>
      <c r="G78" s="179"/>
      <c r="I78" s="119">
        <v>0.22500000000000001</v>
      </c>
      <c r="J78" s="68"/>
      <c r="K78" s="68">
        <v>0</v>
      </c>
      <c r="L78" s="68"/>
      <c r="M78" s="67">
        <v>0</v>
      </c>
      <c r="N78" s="68"/>
      <c r="O78" s="67">
        <v>0</v>
      </c>
      <c r="P78" s="68"/>
      <c r="Q78" s="68">
        <v>0</v>
      </c>
      <c r="S78" s="69">
        <f>Q78/درآمدها!$J$5</f>
        <v>0</v>
      </c>
    </row>
    <row r="79" spans="1:20" s="168" customFormat="1" ht="18">
      <c r="A79" s="178" t="s">
        <v>157</v>
      </c>
      <c r="C79" s="240" t="s">
        <v>273</v>
      </c>
      <c r="D79" s="241"/>
      <c r="E79" s="178" t="s">
        <v>106</v>
      </c>
      <c r="G79" s="179"/>
      <c r="I79" s="120">
        <v>0.22500000000000001</v>
      </c>
      <c r="J79" s="68"/>
      <c r="K79" s="68">
        <v>0</v>
      </c>
      <c r="L79" s="68"/>
      <c r="M79" s="67">
        <v>0</v>
      </c>
      <c r="N79" s="68">
        <v>64000000000</v>
      </c>
      <c r="O79" s="67">
        <v>0</v>
      </c>
      <c r="P79" s="68"/>
      <c r="Q79" s="68">
        <v>0</v>
      </c>
      <c r="S79" s="69">
        <f>Q79/درآمدها!$J$5</f>
        <v>0</v>
      </c>
      <c r="T79" s="166"/>
    </row>
    <row r="80" spans="1:20" s="168" customFormat="1" ht="18">
      <c r="A80" s="178" t="s">
        <v>152</v>
      </c>
      <c r="C80" s="240" t="s">
        <v>162</v>
      </c>
      <c r="D80" s="241"/>
      <c r="E80" s="178" t="s">
        <v>106</v>
      </c>
      <c r="G80" s="179"/>
      <c r="I80" s="120">
        <v>0.22500000000000001</v>
      </c>
      <c r="J80" s="68"/>
      <c r="K80" s="68">
        <v>0</v>
      </c>
      <c r="L80" s="68"/>
      <c r="M80" s="67">
        <v>0</v>
      </c>
      <c r="N80" s="68"/>
      <c r="O80" s="67">
        <v>0</v>
      </c>
      <c r="P80" s="68"/>
      <c r="Q80" s="68">
        <v>0</v>
      </c>
      <c r="S80" s="69">
        <f>Q80/درآمدها!$J$5</f>
        <v>0</v>
      </c>
      <c r="T80" s="166"/>
    </row>
    <row r="81" spans="1:20" s="168" customFormat="1" ht="18">
      <c r="A81" s="178" t="s">
        <v>170</v>
      </c>
      <c r="C81" s="240" t="s">
        <v>268</v>
      </c>
      <c r="D81" s="241"/>
      <c r="E81" s="178" t="s">
        <v>106</v>
      </c>
      <c r="G81" s="179"/>
      <c r="I81" s="120">
        <v>0.22500000000000001</v>
      </c>
      <c r="J81" s="68"/>
      <c r="K81" s="68">
        <v>0</v>
      </c>
      <c r="L81" s="68"/>
      <c r="M81" s="67">
        <v>0</v>
      </c>
      <c r="N81" s="68"/>
      <c r="O81" s="67">
        <v>0</v>
      </c>
      <c r="P81" s="68"/>
      <c r="Q81" s="68">
        <v>0</v>
      </c>
      <c r="S81" s="69">
        <f>Q81/درآمدها!$J$5</f>
        <v>0</v>
      </c>
      <c r="T81" s="166"/>
    </row>
    <row r="82" spans="1:20" s="168" customFormat="1" ht="18">
      <c r="A82" s="178" t="s">
        <v>189</v>
      </c>
      <c r="C82" s="240" t="s">
        <v>206</v>
      </c>
      <c r="D82" s="241"/>
      <c r="E82" s="178" t="s">
        <v>106</v>
      </c>
      <c r="G82" s="179"/>
      <c r="I82" s="120">
        <v>0.22500000000000001</v>
      </c>
      <c r="J82" s="68"/>
      <c r="K82" s="68">
        <v>0</v>
      </c>
      <c r="L82" s="68"/>
      <c r="M82" s="67">
        <v>0</v>
      </c>
      <c r="N82" s="68"/>
      <c r="O82" s="67">
        <v>0</v>
      </c>
      <c r="P82" s="68"/>
      <c r="Q82" s="68">
        <v>0</v>
      </c>
      <c r="S82" s="69">
        <f>Q82/درآمدها!$J$5</f>
        <v>0</v>
      </c>
      <c r="T82" s="166"/>
    </row>
    <row r="83" spans="1:20" s="168" customFormat="1" ht="17.25" customHeight="1">
      <c r="A83" s="178" t="s">
        <v>219</v>
      </c>
      <c r="C83" s="240" t="s">
        <v>281</v>
      </c>
      <c r="D83" s="241"/>
      <c r="E83" s="178" t="s">
        <v>106</v>
      </c>
      <c r="G83" s="179"/>
      <c r="I83" s="120">
        <v>0.22500000000000001</v>
      </c>
      <c r="J83" s="68"/>
      <c r="K83" s="68">
        <v>0</v>
      </c>
      <c r="L83" s="68"/>
      <c r="M83" s="67">
        <v>0</v>
      </c>
      <c r="N83" s="68"/>
      <c r="O83" s="67">
        <v>0</v>
      </c>
      <c r="P83" s="68"/>
      <c r="Q83" s="68">
        <v>0</v>
      </c>
      <c r="S83" s="69">
        <f>Q83/درآمدها!$J$5</f>
        <v>0</v>
      </c>
      <c r="T83" s="166"/>
    </row>
    <row r="84" spans="1:20" s="168" customFormat="1" ht="18">
      <c r="A84" s="178" t="s">
        <v>212</v>
      </c>
      <c r="C84" s="240" t="s">
        <v>214</v>
      </c>
      <c r="D84" s="241"/>
      <c r="E84" s="178" t="s">
        <v>106</v>
      </c>
      <c r="G84" s="179"/>
      <c r="I84" s="120">
        <v>0.22500000000000001</v>
      </c>
      <c r="J84" s="68"/>
      <c r="K84" s="68">
        <v>0</v>
      </c>
      <c r="L84" s="68"/>
      <c r="M84" s="67">
        <v>0</v>
      </c>
      <c r="N84" s="68"/>
      <c r="O84" s="67">
        <v>0</v>
      </c>
      <c r="P84" s="68"/>
      <c r="Q84" s="68">
        <v>0</v>
      </c>
      <c r="S84" s="69">
        <f>Q84/درآمدها!$J$5</f>
        <v>0</v>
      </c>
      <c r="T84" s="166"/>
    </row>
    <row r="85" spans="1:20" s="168" customFormat="1" ht="21.75" customHeight="1">
      <c r="A85" s="178" t="s">
        <v>256</v>
      </c>
      <c r="C85" s="240" t="s">
        <v>266</v>
      </c>
      <c r="D85" s="241"/>
      <c r="E85" s="178" t="s">
        <v>106</v>
      </c>
      <c r="G85" s="179"/>
      <c r="I85" s="120">
        <v>0.22500000000000001</v>
      </c>
      <c r="J85" s="68"/>
      <c r="K85" s="68">
        <v>185186000000</v>
      </c>
      <c r="L85" s="68"/>
      <c r="M85" s="67">
        <v>0</v>
      </c>
      <c r="N85" s="68">
        <v>0</v>
      </c>
      <c r="O85" s="67">
        <v>185186000000</v>
      </c>
      <c r="P85" s="68"/>
      <c r="Q85" s="68">
        <v>0</v>
      </c>
      <c r="S85" s="69">
        <f>Q85/درآمدها!$J$5</f>
        <v>0</v>
      </c>
    </row>
    <row r="86" spans="1:20" s="168" customFormat="1" ht="21.75" customHeight="1">
      <c r="A86" s="178" t="s">
        <v>216</v>
      </c>
      <c r="C86" s="240" t="s">
        <v>114</v>
      </c>
      <c r="D86" s="241"/>
      <c r="E86" s="178" t="s">
        <v>90</v>
      </c>
      <c r="G86" s="179"/>
      <c r="I86" s="277">
        <v>0.05</v>
      </c>
      <c r="J86" s="68"/>
      <c r="K86" s="67">
        <v>2035349</v>
      </c>
      <c r="L86" s="68"/>
      <c r="M86" s="67">
        <v>276079721619</v>
      </c>
      <c r="N86" s="68"/>
      <c r="O86" s="67">
        <v>276079796090</v>
      </c>
      <c r="P86" s="68"/>
      <c r="Q86" s="68">
        <v>1960878</v>
      </c>
      <c r="S86" s="69">
        <f>Q86/درآمدها!$J$5</f>
        <v>7.5450873118217683E-7</v>
      </c>
    </row>
    <row r="87" spans="1:20" s="168" customFormat="1" ht="21.75" customHeight="1">
      <c r="A87" s="178" t="s">
        <v>153</v>
      </c>
      <c r="C87" s="240" t="s">
        <v>271</v>
      </c>
      <c r="D87" s="241"/>
      <c r="E87" s="178" t="s">
        <v>106</v>
      </c>
      <c r="G87" s="179"/>
      <c r="I87" s="120">
        <v>0.22500000000000001</v>
      </c>
      <c r="J87" s="68"/>
      <c r="K87" s="67">
        <v>0</v>
      </c>
      <c r="L87" s="68"/>
      <c r="M87" s="67">
        <v>0</v>
      </c>
      <c r="N87" s="68"/>
      <c r="O87" s="67">
        <v>0</v>
      </c>
      <c r="P87" s="68"/>
      <c r="Q87" s="68">
        <v>0</v>
      </c>
      <c r="S87" s="69">
        <f>Q87/درآمدها!$J$5</f>
        <v>0</v>
      </c>
    </row>
    <row r="88" spans="1:20" s="168" customFormat="1" ht="21.75" customHeight="1">
      <c r="A88" s="178" t="s">
        <v>151</v>
      </c>
      <c r="C88" s="240" t="s">
        <v>274</v>
      </c>
      <c r="D88" s="241"/>
      <c r="E88" s="178" t="s">
        <v>106</v>
      </c>
      <c r="G88" s="179"/>
      <c r="I88" s="120">
        <v>0.22500000000000001</v>
      </c>
      <c r="J88" s="68"/>
      <c r="K88" s="67">
        <v>0</v>
      </c>
      <c r="L88" s="68"/>
      <c r="M88" s="67">
        <v>0</v>
      </c>
      <c r="N88" s="68"/>
      <c r="O88" s="67">
        <v>0</v>
      </c>
      <c r="P88" s="68"/>
      <c r="Q88" s="68">
        <v>0</v>
      </c>
      <c r="S88" s="69">
        <f>Q88/درآمدها!$J$5</f>
        <v>0</v>
      </c>
    </row>
    <row r="89" spans="1:20" s="168" customFormat="1" ht="21.75" customHeight="1">
      <c r="A89" s="178" t="s">
        <v>169</v>
      </c>
      <c r="C89" s="240" t="s">
        <v>265</v>
      </c>
      <c r="D89" s="241"/>
      <c r="E89" s="178" t="s">
        <v>106</v>
      </c>
      <c r="G89" s="179"/>
      <c r="I89" s="120">
        <v>0.22500000000000001</v>
      </c>
      <c r="J89" s="68"/>
      <c r="K89" s="67">
        <v>0</v>
      </c>
      <c r="L89" s="68"/>
      <c r="M89" s="67">
        <v>0</v>
      </c>
      <c r="N89" s="68"/>
      <c r="O89" s="67">
        <v>0</v>
      </c>
      <c r="P89" s="68"/>
      <c r="Q89" s="68">
        <v>0</v>
      </c>
      <c r="S89" s="69">
        <f>Q89/درآمدها!$J$5</f>
        <v>0</v>
      </c>
    </row>
    <row r="90" spans="1:20" s="168" customFormat="1" ht="21.75" customHeight="1">
      <c r="A90" s="178" t="s">
        <v>322</v>
      </c>
      <c r="C90" s="240" t="s">
        <v>328</v>
      </c>
      <c r="D90" s="241"/>
      <c r="E90" s="178" t="s">
        <v>106</v>
      </c>
      <c r="G90" s="179"/>
      <c r="I90" s="120">
        <v>0.22500000000000001</v>
      </c>
      <c r="J90" s="68"/>
      <c r="K90" s="67">
        <v>0</v>
      </c>
      <c r="L90" s="68"/>
      <c r="M90" s="67">
        <v>0</v>
      </c>
      <c r="N90" s="68"/>
      <c r="O90" s="67">
        <v>0</v>
      </c>
      <c r="P90" s="68"/>
      <c r="Q90" s="68">
        <v>0</v>
      </c>
      <c r="S90" s="69">
        <f>Q90/درآمدها!$J$5</f>
        <v>0</v>
      </c>
    </row>
    <row r="91" spans="1:20" s="168" customFormat="1" ht="21.75" customHeight="1">
      <c r="A91" s="178" t="s">
        <v>249</v>
      </c>
      <c r="C91" s="240" t="s">
        <v>178</v>
      </c>
      <c r="D91" s="241"/>
      <c r="E91" s="178" t="s">
        <v>106</v>
      </c>
      <c r="G91" s="179"/>
      <c r="I91" s="120">
        <v>0.22500000000000001</v>
      </c>
      <c r="J91" s="68"/>
      <c r="K91" s="67">
        <v>0</v>
      </c>
      <c r="L91" s="68"/>
      <c r="M91" s="67">
        <v>0</v>
      </c>
      <c r="N91" s="68"/>
      <c r="O91" s="67">
        <v>0</v>
      </c>
      <c r="P91" s="68"/>
      <c r="Q91" s="68">
        <v>0</v>
      </c>
      <c r="S91" s="69">
        <f>Q91/درآمدها!$J$5</f>
        <v>0</v>
      </c>
    </row>
    <row r="92" spans="1:20" s="168" customFormat="1" ht="21.75" customHeight="1">
      <c r="A92" s="178" t="s">
        <v>211</v>
      </c>
      <c r="C92" s="240" t="s">
        <v>260</v>
      </c>
      <c r="D92" s="241"/>
      <c r="E92" s="178" t="s">
        <v>106</v>
      </c>
      <c r="G92" s="179"/>
      <c r="I92" s="120">
        <v>0.22500000000000001</v>
      </c>
      <c r="J92" s="68"/>
      <c r="K92" s="67">
        <v>0</v>
      </c>
      <c r="L92" s="68"/>
      <c r="M92" s="67">
        <v>0</v>
      </c>
      <c r="N92" s="68"/>
      <c r="O92" s="67">
        <v>0</v>
      </c>
      <c r="P92" s="68"/>
      <c r="Q92" s="68">
        <v>0</v>
      </c>
      <c r="S92" s="69">
        <f>Q92/درآمدها!$J$5</f>
        <v>0</v>
      </c>
    </row>
    <row r="93" spans="1:20" s="168" customFormat="1" ht="21.75" customHeight="1">
      <c r="A93" s="178" t="s">
        <v>225</v>
      </c>
      <c r="C93" s="240" t="s">
        <v>230</v>
      </c>
      <c r="D93" s="241"/>
      <c r="E93" s="178" t="s">
        <v>106</v>
      </c>
      <c r="G93" s="179"/>
      <c r="I93" s="120">
        <v>0.22500000000000001</v>
      </c>
      <c r="J93" s="68"/>
      <c r="K93" s="67">
        <v>0</v>
      </c>
      <c r="L93" s="68"/>
      <c r="M93" s="67">
        <v>0</v>
      </c>
      <c r="N93" s="68"/>
      <c r="O93" s="67">
        <v>0</v>
      </c>
      <c r="P93" s="68"/>
      <c r="Q93" s="68">
        <v>0</v>
      </c>
      <c r="S93" s="69">
        <f>Q93/درآمدها!$J$5</f>
        <v>0</v>
      </c>
    </row>
    <row r="94" spans="1:20" s="168" customFormat="1" ht="21.75" customHeight="1">
      <c r="A94" s="178" t="s">
        <v>257</v>
      </c>
      <c r="C94" s="240" t="s">
        <v>259</v>
      </c>
      <c r="D94" s="241"/>
      <c r="E94" s="178" t="s">
        <v>106</v>
      </c>
      <c r="G94" s="179"/>
      <c r="I94" s="120">
        <v>0.22500000000000001</v>
      </c>
      <c r="J94" s="68"/>
      <c r="K94" s="67">
        <v>108000000000</v>
      </c>
      <c r="L94" s="68"/>
      <c r="M94" s="67">
        <v>736736301</v>
      </c>
      <c r="N94" s="68"/>
      <c r="O94" s="67">
        <v>108736736301</v>
      </c>
      <c r="P94" s="68"/>
      <c r="Q94" s="68">
        <v>0</v>
      </c>
      <c r="S94" s="69">
        <f>Q94/درآمدها!$J$5</f>
        <v>0</v>
      </c>
    </row>
    <row r="95" spans="1:20" s="168" customFormat="1" ht="21.75" customHeight="1">
      <c r="A95" s="178" t="s">
        <v>296</v>
      </c>
      <c r="C95" s="240" t="s">
        <v>305</v>
      </c>
      <c r="D95" s="241"/>
      <c r="E95" s="178" t="s">
        <v>106</v>
      </c>
      <c r="G95" s="179"/>
      <c r="I95" s="120">
        <v>0.22500000000000001</v>
      </c>
      <c r="J95" s="68"/>
      <c r="K95" s="67">
        <v>58000000000</v>
      </c>
      <c r="L95" s="68"/>
      <c r="M95" s="67">
        <v>0</v>
      </c>
      <c r="N95" s="68"/>
      <c r="O95" s="67">
        <v>58000000000</v>
      </c>
      <c r="P95" s="68"/>
      <c r="Q95" s="68">
        <v>0</v>
      </c>
      <c r="S95" s="69">
        <f>Q95/درآمدها!$J$5</f>
        <v>0</v>
      </c>
    </row>
    <row r="96" spans="1:20" s="168" customFormat="1" ht="21.75" customHeight="1">
      <c r="A96" s="178" t="s">
        <v>297</v>
      </c>
      <c r="C96" s="240" t="s">
        <v>306</v>
      </c>
      <c r="D96" s="241"/>
      <c r="E96" s="178" t="s">
        <v>106</v>
      </c>
      <c r="G96" s="179"/>
      <c r="I96" s="120">
        <v>0.22500000000000001</v>
      </c>
      <c r="J96" s="68"/>
      <c r="K96" s="67">
        <v>22160000000</v>
      </c>
      <c r="L96" s="68"/>
      <c r="M96" s="67">
        <v>0</v>
      </c>
      <c r="N96" s="68"/>
      <c r="O96" s="67">
        <v>0</v>
      </c>
      <c r="P96" s="68"/>
      <c r="Q96" s="68">
        <v>22160000000</v>
      </c>
      <c r="S96" s="69">
        <f>Q96/درآمدها!$J$5</f>
        <v>8.5267484682866757E-3</v>
      </c>
    </row>
    <row r="97" spans="1:22" s="168" customFormat="1" ht="18">
      <c r="A97" s="178" t="s">
        <v>298</v>
      </c>
      <c r="C97" s="242" t="s">
        <v>307</v>
      </c>
      <c r="D97" s="241"/>
      <c r="E97" s="178" t="s">
        <v>106</v>
      </c>
      <c r="G97" s="179"/>
      <c r="I97" s="120">
        <v>0.22500000000000001</v>
      </c>
      <c r="J97" s="68"/>
      <c r="K97" s="68">
        <v>14818000000</v>
      </c>
      <c r="L97" s="68"/>
      <c r="M97" s="67">
        <v>0</v>
      </c>
      <c r="N97" s="68"/>
      <c r="O97" s="67">
        <v>14818000000</v>
      </c>
      <c r="P97" s="68"/>
      <c r="Q97" s="68">
        <v>0</v>
      </c>
      <c r="S97" s="69">
        <f>Q97/درآمدها!$J$5</f>
        <v>0</v>
      </c>
      <c r="T97" s="166"/>
    </row>
    <row r="98" spans="1:22" s="168" customFormat="1" ht="18">
      <c r="A98" s="178" t="s">
        <v>323</v>
      </c>
      <c r="C98" s="242" t="s">
        <v>329</v>
      </c>
      <c r="D98" s="241"/>
      <c r="E98" s="178" t="s">
        <v>106</v>
      </c>
      <c r="G98" s="179"/>
      <c r="I98" s="120">
        <v>0.22500000000000001</v>
      </c>
      <c r="J98" s="68"/>
      <c r="K98" s="68">
        <v>0</v>
      </c>
      <c r="L98" s="68"/>
      <c r="M98" s="67">
        <v>18214000000</v>
      </c>
      <c r="N98" s="68"/>
      <c r="O98" s="67">
        <v>0</v>
      </c>
      <c r="P98" s="68"/>
      <c r="Q98" s="68">
        <v>18214000000</v>
      </c>
      <c r="S98" s="69">
        <f>Q98/درآمدها!$J$5</f>
        <v>7.0084023737081906E-3</v>
      </c>
      <c r="T98" s="166"/>
    </row>
    <row r="99" spans="1:22" s="168" customFormat="1" ht="18">
      <c r="A99" s="178" t="s">
        <v>324</v>
      </c>
      <c r="C99" s="240" t="s">
        <v>330</v>
      </c>
      <c r="D99" s="241"/>
      <c r="E99" s="178" t="s">
        <v>106</v>
      </c>
      <c r="G99" s="179" t="s">
        <v>342</v>
      </c>
      <c r="I99" s="120">
        <v>0.22500000000000001</v>
      </c>
      <c r="J99" s="68"/>
      <c r="K99" s="68">
        <v>0</v>
      </c>
      <c r="L99" s="68"/>
      <c r="M99" s="67">
        <v>150000000000</v>
      </c>
      <c r="N99" s="68"/>
      <c r="O99" s="67">
        <v>0</v>
      </c>
      <c r="P99" s="68"/>
      <c r="Q99" s="68">
        <v>150000000000</v>
      </c>
      <c r="S99" s="69">
        <f>Q99/درآمدها!$J$5</f>
        <v>5.7717160209521716E-2</v>
      </c>
      <c r="T99" s="166"/>
    </row>
    <row r="100" spans="1:22" s="168" customFormat="1" ht="18">
      <c r="A100" s="178" t="s">
        <v>325</v>
      </c>
      <c r="C100" s="240" t="s">
        <v>331</v>
      </c>
      <c r="D100" s="241"/>
      <c r="E100" s="178" t="s">
        <v>106</v>
      </c>
      <c r="G100" s="179"/>
      <c r="I100" s="120">
        <v>0.22500000000000001</v>
      </c>
      <c r="J100" s="68"/>
      <c r="K100" s="68">
        <v>0</v>
      </c>
      <c r="L100" s="68"/>
      <c r="M100" s="67">
        <v>25277000000</v>
      </c>
      <c r="N100" s="68"/>
      <c r="O100" s="67">
        <v>0</v>
      </c>
      <c r="P100" s="68"/>
      <c r="Q100" s="68">
        <v>25277000000</v>
      </c>
      <c r="S100" s="69">
        <f>Q100/درآمدها!$J$5</f>
        <v>9.7261110574405358E-3</v>
      </c>
      <c r="T100" s="166"/>
    </row>
    <row r="101" spans="1:22" s="168" customFormat="1" ht="18">
      <c r="A101" s="178" t="s">
        <v>326</v>
      </c>
      <c r="C101" s="240" t="s">
        <v>332</v>
      </c>
      <c r="D101" s="241"/>
      <c r="E101" s="178" t="s">
        <v>106</v>
      </c>
      <c r="G101" s="179" t="s">
        <v>341</v>
      </c>
      <c r="I101" s="120">
        <v>0.22500000000000001</v>
      </c>
      <c r="J101" s="68"/>
      <c r="K101" s="68">
        <v>0</v>
      </c>
      <c r="L101" s="68"/>
      <c r="M101" s="67">
        <v>13000000000</v>
      </c>
      <c r="N101" s="68"/>
      <c r="O101" s="67">
        <v>0</v>
      </c>
      <c r="P101" s="68"/>
      <c r="Q101" s="68">
        <v>13000000000</v>
      </c>
      <c r="S101" s="69">
        <f>Q101/درآمدها!$J$5</f>
        <v>5.0021538848252153E-3</v>
      </c>
      <c r="T101" s="166"/>
    </row>
    <row r="102" spans="1:22" s="168" customFormat="1" ht="18.75" thickBot="1">
      <c r="A102" s="178" t="s">
        <v>327</v>
      </c>
      <c r="C102" s="240" t="s">
        <v>333</v>
      </c>
      <c r="D102" s="241"/>
      <c r="E102" s="178" t="s">
        <v>106</v>
      </c>
      <c r="G102" s="179" t="s">
        <v>340</v>
      </c>
      <c r="H102" s="68"/>
      <c r="I102" s="120">
        <v>0.22500000000000001</v>
      </c>
      <c r="J102" s="68"/>
      <c r="K102" s="68">
        <v>0</v>
      </c>
      <c r="L102" s="68"/>
      <c r="M102" s="68">
        <v>9342000000</v>
      </c>
      <c r="N102" s="68"/>
      <c r="O102" s="68">
        <v>0</v>
      </c>
      <c r="P102" s="68"/>
      <c r="Q102" s="68">
        <v>9342000000</v>
      </c>
      <c r="R102" s="68"/>
      <c r="S102" s="69">
        <f>Q102/درآمدها!$J$5</f>
        <v>3.5946247378490126E-3</v>
      </c>
      <c r="T102" s="166"/>
    </row>
    <row r="103" spans="1:22" ht="18.75" thickBot="1">
      <c r="A103" s="175" t="s">
        <v>2</v>
      </c>
      <c r="B103" s="175"/>
      <c r="C103" s="175"/>
      <c r="D103" s="175"/>
      <c r="E103" s="175"/>
      <c r="F103" s="175"/>
      <c r="G103" s="175"/>
      <c r="H103" s="175"/>
      <c r="I103" s="269"/>
      <c r="J103" s="262"/>
      <c r="K103" s="270">
        <f>SUM(K9:K102)</f>
        <v>1634338811217</v>
      </c>
      <c r="L103" s="168"/>
      <c r="M103" s="270">
        <f>SUM(M9:M102)</f>
        <v>3303979330802</v>
      </c>
      <c r="N103" s="168"/>
      <c r="O103" s="270">
        <f>SUM(O9:O102)</f>
        <v>4379772548583</v>
      </c>
      <c r="P103" s="168"/>
      <c r="Q103" s="270">
        <f>SUM(Q9:Q102)</f>
        <v>558545593436</v>
      </c>
      <c r="R103" s="168"/>
      <c r="S103" s="70">
        <f>SUM(S9:S102)</f>
        <v>0.21491777000445333</v>
      </c>
      <c r="U103" s="167"/>
      <c r="V103" s="167"/>
    </row>
    <row r="104" spans="1:22" ht="17.25" thickTop="1"/>
  </sheetData>
  <autoFilter ref="A8:S103" xr:uid="{00000000-0009-0000-0000-000004000000}">
    <sortState xmlns:xlrd2="http://schemas.microsoft.com/office/spreadsheetml/2017/richdata2" ref="A10:S11">
      <sortCondition descending="1" ref="Q8"/>
    </sortState>
  </autoFilter>
  <mergeCells count="19">
    <mergeCell ref="G7:G8"/>
    <mergeCell ref="I7:I8"/>
    <mergeCell ref="M7:M8"/>
    <mergeCell ref="O7:O8"/>
    <mergeCell ref="C6:I6"/>
    <mergeCell ref="M6:O6"/>
    <mergeCell ref="A1:S1"/>
    <mergeCell ref="A2:S2"/>
    <mergeCell ref="A3:S3"/>
    <mergeCell ref="S7:S8"/>
    <mergeCell ref="A4:S4"/>
    <mergeCell ref="Q6:S6"/>
    <mergeCell ref="Q7:Q8"/>
    <mergeCell ref="R7:R8"/>
    <mergeCell ref="A7:A8"/>
    <mergeCell ref="J7:J8"/>
    <mergeCell ref="K7:K8"/>
    <mergeCell ref="C7:C8"/>
    <mergeCell ref="E7:E8"/>
  </mergeCells>
  <phoneticPr fontId="58" type="noConversion"/>
  <pageMargins left="0.25" right="0.25" top="0.75" bottom="0.75" header="0.3" footer="0.3"/>
  <pageSetup paperSize="9"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0" tint="-0.14999847407452621"/>
    <pageSetUpPr fitToPage="1"/>
  </sheetPr>
  <dimension ref="A1:M38"/>
  <sheetViews>
    <sheetView rightToLeft="1" view="pageBreakPreview" zoomScaleNormal="100" zoomScaleSheetLayoutView="100" workbookViewId="0">
      <selection activeCell="J4" sqref="J4"/>
    </sheetView>
  </sheetViews>
  <sheetFormatPr defaultColWidth="9.140625" defaultRowHeight="18"/>
  <cols>
    <col min="1" max="1" width="60.140625" style="204" customWidth="1"/>
    <col min="2" max="2" width="1" style="204" customWidth="1"/>
    <col min="3" max="3" width="10.85546875" style="7" bestFit="1" customWidth="1"/>
    <col min="4" max="4" width="1.140625" style="7" customWidth="1"/>
    <col min="5" max="5" width="25.28515625" style="83" bestFit="1" customWidth="1"/>
    <col min="6" max="6" width="1" style="7" customWidth="1"/>
    <col min="7" max="7" width="19.7109375" style="7" customWidth="1"/>
    <col min="8" max="8" width="0.42578125" style="7" customWidth="1"/>
    <col min="9" max="9" width="24.5703125" style="7" customWidth="1"/>
    <col min="10" max="10" width="21.28515625" style="211" bestFit="1" customWidth="1"/>
    <col min="11" max="11" width="21.140625" style="211" bestFit="1" customWidth="1"/>
    <col min="12" max="16384" width="9.140625" style="7"/>
  </cols>
  <sheetData>
    <row r="1" spans="1:13" ht="21">
      <c r="A1" s="314" t="s">
        <v>89</v>
      </c>
      <c r="B1" s="314"/>
      <c r="C1" s="314"/>
      <c r="D1" s="314"/>
      <c r="E1" s="314"/>
      <c r="F1" s="314"/>
      <c r="G1" s="314"/>
      <c r="H1" s="314"/>
      <c r="I1" s="314"/>
      <c r="J1" s="183"/>
      <c r="K1" s="183"/>
    </row>
    <row r="2" spans="1:13" ht="21">
      <c r="A2" s="314" t="s">
        <v>50</v>
      </c>
      <c r="B2" s="314"/>
      <c r="C2" s="314"/>
      <c r="D2" s="314"/>
      <c r="E2" s="314"/>
      <c r="F2" s="314"/>
      <c r="G2" s="314"/>
      <c r="H2" s="314"/>
      <c r="I2" s="314"/>
      <c r="J2" s="184"/>
      <c r="K2" s="183"/>
    </row>
    <row r="3" spans="1:13" ht="21.75" thickBot="1">
      <c r="A3" s="314" t="str">
        <f>سپرده!A3</f>
        <v>برای ماه منتهی به 1402/08/30</v>
      </c>
      <c r="B3" s="314"/>
      <c r="C3" s="314"/>
      <c r="D3" s="314"/>
      <c r="E3" s="314"/>
      <c r="F3" s="314"/>
      <c r="G3" s="314"/>
      <c r="H3" s="314"/>
      <c r="I3" s="314"/>
      <c r="J3" s="243"/>
      <c r="K3" s="243"/>
    </row>
    <row r="4" spans="1:13" ht="21.75" thickBot="1">
      <c r="A4" s="185" t="s">
        <v>27</v>
      </c>
      <c r="B4" s="186"/>
      <c r="C4" s="186"/>
      <c r="D4" s="186"/>
      <c r="E4" s="186"/>
      <c r="F4" s="186"/>
      <c r="G4" s="186"/>
      <c r="H4" s="186"/>
      <c r="I4" s="186"/>
      <c r="J4" s="244">
        <v>565163312043</v>
      </c>
      <c r="K4" s="245" t="s">
        <v>88</v>
      </c>
      <c r="M4" s="187"/>
    </row>
    <row r="5" spans="1:13" ht="21.75" customHeight="1" thickBot="1">
      <c r="A5" s="185"/>
      <c r="B5" s="185"/>
      <c r="C5" s="185"/>
      <c r="D5" s="185"/>
      <c r="E5" s="312" t="s">
        <v>309</v>
      </c>
      <c r="F5" s="312"/>
      <c r="G5" s="312"/>
      <c r="H5" s="312"/>
      <c r="I5" s="312"/>
      <c r="J5" s="244">
        <v>2598880462162</v>
      </c>
      <c r="K5" s="245" t="s">
        <v>110</v>
      </c>
    </row>
    <row r="6" spans="1:13" ht="21.75" customHeight="1" thickBot="1">
      <c r="A6" s="188" t="s">
        <v>38</v>
      </c>
      <c r="B6" s="189"/>
      <c r="C6" s="190" t="s">
        <v>39</v>
      </c>
      <c r="D6" s="176"/>
      <c r="E6" s="191" t="s">
        <v>6</v>
      </c>
      <c r="F6" s="176"/>
      <c r="G6" s="190" t="s">
        <v>19</v>
      </c>
      <c r="H6" s="176"/>
      <c r="I6" s="190" t="s">
        <v>86</v>
      </c>
      <c r="J6" s="246"/>
      <c r="K6" s="247"/>
    </row>
    <row r="7" spans="1:13" ht="21" customHeight="1">
      <c r="A7" s="192" t="s">
        <v>285</v>
      </c>
      <c r="B7" s="192"/>
      <c r="C7" s="193" t="s">
        <v>52</v>
      </c>
      <c r="D7" s="186"/>
      <c r="E7" s="194">
        <v>0</v>
      </c>
      <c r="F7" s="186"/>
      <c r="G7" s="195">
        <f>E7/$E$11*100</f>
        <v>0</v>
      </c>
      <c r="H7" s="196"/>
      <c r="I7" s="197">
        <f>E7/$J$5</f>
        <v>0</v>
      </c>
      <c r="J7" s="248"/>
      <c r="K7" s="248"/>
      <c r="L7" s="198"/>
    </row>
    <row r="8" spans="1:13" ht="18.75" customHeight="1">
      <c r="A8" s="192" t="s">
        <v>47</v>
      </c>
      <c r="B8" s="192"/>
      <c r="C8" s="193" t="s">
        <v>53</v>
      </c>
      <c r="D8" s="186"/>
      <c r="E8" s="194">
        <f>'درآمد سرمایه گذاری در اوراق بها'!Q21</f>
        <v>279998512476</v>
      </c>
      <c r="F8" s="186"/>
      <c r="G8" s="195">
        <f>E8/$E$11*100</f>
        <v>49.70712915311622</v>
      </c>
      <c r="H8" s="196"/>
      <c r="I8" s="197">
        <f>E8/$J$5</f>
        <v>0.10773812668670038</v>
      </c>
      <c r="J8" s="198"/>
      <c r="K8" s="198"/>
      <c r="L8" s="198"/>
    </row>
    <row r="9" spans="1:13" ht="18.75" customHeight="1">
      <c r="A9" s="192" t="s">
        <v>48</v>
      </c>
      <c r="B9" s="192"/>
      <c r="C9" s="193" t="s">
        <v>54</v>
      </c>
      <c r="D9" s="186"/>
      <c r="E9" s="194">
        <f>'درآمد سپرده بانکی'!I98</f>
        <v>283283828619.86597</v>
      </c>
      <c r="F9" s="186"/>
      <c r="G9" s="195">
        <f>E9/$E$11*100</f>
        <v>50.29035951540596</v>
      </c>
      <c r="H9" s="196"/>
      <c r="I9" s="197">
        <f>E9/$J$5</f>
        <v>0.10900225414146332</v>
      </c>
      <c r="J9" s="198"/>
      <c r="K9" s="166"/>
      <c r="L9" s="198"/>
    </row>
    <row r="10" spans="1:13" ht="19.5" customHeight="1" thickBot="1">
      <c r="A10" s="192" t="s">
        <v>32</v>
      </c>
      <c r="B10" s="192"/>
      <c r="C10" s="193" t="s">
        <v>55</v>
      </c>
      <c r="D10" s="186"/>
      <c r="E10" s="199">
        <f>'سایر درآمدها'!E10</f>
        <v>14146242</v>
      </c>
      <c r="F10" s="186"/>
      <c r="G10" s="195">
        <f>E10/$E$11*100</f>
        <v>2.511331477825294E-3</v>
      </c>
      <c r="H10" s="196"/>
      <c r="I10" s="197">
        <f>E10/$J$5</f>
        <v>5.4432061058444328E-6</v>
      </c>
      <c r="J10" s="198"/>
      <c r="K10" s="198"/>
      <c r="L10" s="198"/>
    </row>
    <row r="11" spans="1:13" ht="19.5" customHeight="1" thickBot="1">
      <c r="A11" s="192" t="s">
        <v>2</v>
      </c>
      <c r="B11" s="200"/>
      <c r="C11" s="168"/>
      <c r="D11" s="168"/>
      <c r="E11" s="201">
        <f>SUM(E7:E10)</f>
        <v>563296487337.86597</v>
      </c>
      <c r="F11" s="168"/>
      <c r="G11" s="202">
        <f>SUM(G7:G10)</f>
        <v>100</v>
      </c>
      <c r="H11" s="196"/>
      <c r="I11" s="203">
        <f>SUM(I7:I10)</f>
        <v>0.21674582403426956</v>
      </c>
      <c r="J11" s="198"/>
      <c r="K11" s="198"/>
      <c r="L11" s="198"/>
    </row>
    <row r="12" spans="1:13" ht="18.75" customHeight="1" thickTop="1">
      <c r="J12" s="198"/>
      <c r="K12" s="205"/>
      <c r="L12" s="198"/>
    </row>
    <row r="13" spans="1:13" ht="18" customHeight="1">
      <c r="E13" s="206"/>
      <c r="F13" s="206"/>
      <c r="G13" s="206"/>
      <c r="I13" s="207"/>
      <c r="J13" s="198"/>
      <c r="K13" s="198"/>
      <c r="L13" s="198"/>
    </row>
    <row r="14" spans="1:13" ht="18" customHeight="1">
      <c r="E14" s="206"/>
      <c r="F14" s="206"/>
      <c r="G14" s="206"/>
      <c r="J14" s="198"/>
      <c r="K14" s="198"/>
      <c r="L14" s="198"/>
    </row>
    <row r="15" spans="1:13" ht="18" customHeight="1">
      <c r="E15" s="208"/>
      <c r="F15" s="206"/>
      <c r="G15" s="206"/>
      <c r="H15" s="206"/>
      <c r="J15" s="7"/>
      <c r="K15" s="198"/>
      <c r="L15" s="198"/>
      <c r="M15" s="198"/>
    </row>
    <row r="16" spans="1:13" ht="18" customHeight="1">
      <c r="E16" s="209"/>
      <c r="F16" s="206"/>
      <c r="G16" s="206"/>
      <c r="J16" s="210"/>
      <c r="K16" s="210"/>
    </row>
    <row r="17" spans="3:11" ht="17.45" customHeight="1">
      <c r="E17" s="206"/>
      <c r="F17" s="206"/>
      <c r="G17" s="206"/>
      <c r="J17" s="210"/>
      <c r="K17" s="210"/>
    </row>
    <row r="18" spans="3:11" ht="17.45" customHeight="1">
      <c r="E18" s="206"/>
      <c r="F18" s="206"/>
      <c r="G18" s="206"/>
    </row>
    <row r="19" spans="3:11" ht="17.45" customHeight="1">
      <c r="E19" s="206"/>
    </row>
    <row r="20" spans="3:11">
      <c r="C20" s="205"/>
      <c r="E20" s="205"/>
      <c r="G20" s="205"/>
      <c r="J20" s="205"/>
      <c r="K20" s="212"/>
    </row>
    <row r="21" spans="3:11">
      <c r="C21" s="208"/>
      <c r="G21" s="205"/>
      <c r="J21" s="205"/>
      <c r="K21" s="212"/>
    </row>
    <row r="22" spans="3:11">
      <c r="G22" s="205"/>
    </row>
    <row r="23" spans="3:11">
      <c r="G23" s="208"/>
    </row>
    <row r="27" spans="3:11" ht="18.75" customHeight="1"/>
    <row r="36" ht="18.75" customHeight="1"/>
    <row r="37" ht="17.45" customHeight="1"/>
    <row r="38" ht="17.45" customHeight="1"/>
  </sheetData>
  <mergeCells count="4">
    <mergeCell ref="E5:I5"/>
    <mergeCell ref="A1:I1"/>
    <mergeCell ref="A2:I2"/>
    <mergeCell ref="A3:I3"/>
  </mergeCells>
  <pageMargins left="0.25" right="0.25" top="0.75" bottom="0.75" header="0.3" footer="0.3"/>
  <pageSetup paperSize="9" scale="98" fitToHeight="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92D050"/>
  </sheetPr>
  <dimension ref="A1:S20"/>
  <sheetViews>
    <sheetView rightToLeft="1" view="pageBreakPreview" zoomScale="80" zoomScaleNormal="100" zoomScaleSheetLayoutView="80" workbookViewId="0">
      <selection activeCell="A7" sqref="A7"/>
    </sheetView>
  </sheetViews>
  <sheetFormatPr defaultColWidth="9.140625" defaultRowHeight="17.25"/>
  <cols>
    <col min="1" max="1" width="24.7109375" style="7" customWidth="1"/>
    <col min="2" max="2" width="0.5703125" style="7" customWidth="1"/>
    <col min="3" max="3" width="15" style="7" customWidth="1"/>
    <col min="4" max="4" width="0.85546875" style="7" customWidth="1"/>
    <col min="5" max="5" width="15.28515625" style="7" bestFit="1" customWidth="1"/>
    <col min="6" max="6" width="1.140625" style="7" customWidth="1"/>
    <col min="7" max="7" width="9.42578125" style="7" bestFit="1" customWidth="1"/>
    <col min="8" max="8" width="0.5703125" style="7" customWidth="1"/>
    <col min="9" max="9" width="19.42578125" style="7" customWidth="1"/>
    <col min="10" max="10" width="1" style="7" customWidth="1"/>
    <col min="11" max="11" width="15.28515625" style="7" customWidth="1"/>
    <col min="12" max="12" width="1.140625" style="7" customWidth="1"/>
    <col min="13" max="13" width="18.28515625" style="7" customWidth="1"/>
    <col min="14" max="14" width="1" style="7" customWidth="1"/>
    <col min="15" max="15" width="19.42578125" style="7" bestFit="1" customWidth="1"/>
    <col min="16" max="16" width="1.140625" style="7" customWidth="1"/>
    <col min="17" max="17" width="16" style="7" bestFit="1" customWidth="1"/>
    <col min="18" max="18" width="1.140625" style="7" customWidth="1"/>
    <col min="19" max="19" width="21.140625" style="7" bestFit="1" customWidth="1"/>
    <col min="20" max="20" width="2.85546875" style="7" customWidth="1"/>
    <col min="21" max="16384" width="9.140625" style="7"/>
  </cols>
  <sheetData>
    <row r="1" spans="1:19" ht="22.5">
      <c r="A1" s="330" t="s">
        <v>89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</row>
    <row r="2" spans="1:19" ht="22.5">
      <c r="A2" s="330" t="s">
        <v>56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</row>
    <row r="3" spans="1:19" ht="22.5">
      <c r="A3" s="330" t="s">
        <v>308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</row>
    <row r="4" spans="1:19" ht="22.5">
      <c r="A4" s="331" t="s">
        <v>75</v>
      </c>
      <c r="B4" s="331"/>
      <c r="C4" s="331"/>
      <c r="D4" s="331"/>
      <c r="E4" s="331"/>
      <c r="F4" s="331"/>
      <c r="G4" s="331"/>
      <c r="H4" s="331"/>
      <c r="I4" s="332"/>
      <c r="J4" s="332"/>
      <c r="K4" s="332"/>
      <c r="L4" s="332"/>
      <c r="M4" s="332"/>
      <c r="N4" s="332"/>
      <c r="O4" s="332"/>
      <c r="P4" s="332"/>
      <c r="Q4" s="331"/>
      <c r="R4" s="331"/>
      <c r="S4" s="331"/>
    </row>
    <row r="6" spans="1:19" ht="18.75">
      <c r="C6" s="328" t="s">
        <v>76</v>
      </c>
      <c r="D6" s="329"/>
      <c r="E6" s="329"/>
      <c r="F6" s="329"/>
      <c r="G6" s="329"/>
      <c r="I6" s="328" t="s">
        <v>77</v>
      </c>
      <c r="J6" s="329"/>
      <c r="K6" s="329"/>
      <c r="L6" s="329"/>
      <c r="M6" s="329"/>
      <c r="O6" s="328" t="s">
        <v>309</v>
      </c>
      <c r="P6" s="329"/>
      <c r="Q6" s="329"/>
      <c r="R6" s="329"/>
      <c r="S6" s="329"/>
    </row>
    <row r="7" spans="1:19" ht="56.25">
      <c r="A7" s="17" t="s">
        <v>78</v>
      </c>
      <c r="C7" s="14" t="s">
        <v>79</v>
      </c>
      <c r="E7" s="14" t="s">
        <v>80</v>
      </c>
      <c r="G7" s="14" t="s">
        <v>81</v>
      </c>
      <c r="I7" s="14" t="s">
        <v>82</v>
      </c>
      <c r="K7" s="14" t="s">
        <v>83</v>
      </c>
      <c r="M7" s="14" t="s">
        <v>84</v>
      </c>
      <c r="O7" s="14" t="s">
        <v>82</v>
      </c>
      <c r="Q7" s="14" t="s">
        <v>83</v>
      </c>
      <c r="S7" s="14" t="s">
        <v>84</v>
      </c>
    </row>
    <row r="8" spans="1:19" ht="21.75">
      <c r="A8" s="62" t="s">
        <v>92</v>
      </c>
      <c r="B8" s="13"/>
      <c r="C8" s="21" t="s">
        <v>91</v>
      </c>
      <c r="D8" s="8"/>
      <c r="E8" s="21" t="s">
        <v>91</v>
      </c>
      <c r="F8" s="8"/>
      <c r="G8" s="34">
        <v>0</v>
      </c>
      <c r="H8" s="8"/>
      <c r="I8" s="32">
        <v>0</v>
      </c>
      <c r="J8" s="32"/>
      <c r="K8" s="32">
        <v>0</v>
      </c>
      <c r="L8" s="32"/>
      <c r="M8" s="32">
        <f>I8+K8</f>
        <v>0</v>
      </c>
      <c r="N8" s="32"/>
      <c r="O8" s="32">
        <v>0</v>
      </c>
      <c r="P8" s="32"/>
      <c r="Q8" s="32">
        <v>0</v>
      </c>
      <c r="R8" s="32"/>
      <c r="S8" s="32">
        <f>O8+Q8</f>
        <v>0</v>
      </c>
    </row>
    <row r="9" spans="1:19" ht="18.75" thickBot="1">
      <c r="A9" s="15" t="s">
        <v>85</v>
      </c>
      <c r="I9" s="33">
        <f>SUM(I8:I8)</f>
        <v>0</v>
      </c>
      <c r="J9" s="15" t="e">
        <f>SUM(#REF!)</f>
        <v>#REF!</v>
      </c>
      <c r="K9" s="33">
        <f>SUM(K8:K8)</f>
        <v>0</v>
      </c>
      <c r="L9" s="15" t="e">
        <f>SUM(#REF!)</f>
        <v>#REF!</v>
      </c>
      <c r="M9" s="33">
        <f>SUM(M8:M8)</f>
        <v>0</v>
      </c>
      <c r="N9" s="15" t="e">
        <f>SUM(#REF!)</f>
        <v>#REF!</v>
      </c>
      <c r="O9" s="33">
        <f>SUM(O8:O8)</f>
        <v>0</v>
      </c>
      <c r="P9" s="15"/>
      <c r="Q9" s="33">
        <f>SUM(Q8)</f>
        <v>0</v>
      </c>
      <c r="R9" s="15" t="e">
        <f>SUM(#REF!)</f>
        <v>#REF!</v>
      </c>
      <c r="S9" s="33">
        <f>SUM(S8:S8)</f>
        <v>0</v>
      </c>
    </row>
    <row r="10" spans="1:19" ht="18.75" thickTop="1">
      <c r="I10" s="16"/>
      <c r="K10" s="16"/>
      <c r="M10" s="16"/>
      <c r="O10" s="16"/>
      <c r="Q10" s="16"/>
      <c r="S10" s="16"/>
    </row>
    <row r="11" spans="1:19" ht="16.5" customHeight="1"/>
    <row r="12" spans="1:19" s="32" customFormat="1" ht="18"/>
    <row r="13" spans="1:19" s="32" customFormat="1" ht="18"/>
    <row r="14" spans="1:19" s="32" customFormat="1" ht="18"/>
    <row r="15" spans="1:19" s="32" customFormat="1" ht="18"/>
    <row r="16" spans="1:19" s="32" customFormat="1" ht="18"/>
    <row r="17" s="32" customFormat="1" ht="18"/>
    <row r="18" s="32" customFormat="1" ht="18"/>
    <row r="19" s="32" customFormat="1" ht="18"/>
    <row r="20" s="32" customFormat="1" ht="18"/>
  </sheetData>
  <autoFilter ref="A7:S7" xr:uid="{00000000-0009-0000-0000-000007000000}">
    <sortState xmlns:xlrd2="http://schemas.microsoft.com/office/spreadsheetml/2017/richdata2" ref="A8:S27">
      <sortCondition descending="1" ref="S7"/>
    </sortState>
  </autoFilter>
  <mergeCells count="9">
    <mergeCell ref="C6:G6"/>
    <mergeCell ref="I6:M6"/>
    <mergeCell ref="O6:S6"/>
    <mergeCell ref="A1:S1"/>
    <mergeCell ref="A2:S2"/>
    <mergeCell ref="A4:H4"/>
    <mergeCell ref="I4:P4"/>
    <mergeCell ref="Q4:S4"/>
    <mergeCell ref="A3:S3"/>
  </mergeCells>
  <pageMargins left="0.7" right="0.7" top="0.75" bottom="0.75" header="0.3" footer="0.3"/>
  <pageSetup scale="4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92D050"/>
    <pageSetUpPr fitToPage="1"/>
  </sheetPr>
  <dimension ref="A1:S112"/>
  <sheetViews>
    <sheetView rightToLeft="1" view="pageBreakPreview" topLeftCell="A76" zoomScale="85" zoomScaleNormal="100" zoomScaleSheetLayoutView="85" workbookViewId="0">
      <selection activeCell="A109" sqref="A109:XFD109"/>
    </sheetView>
  </sheetViews>
  <sheetFormatPr defaultColWidth="9.140625" defaultRowHeight="30.75" customHeight="1"/>
  <cols>
    <col min="1" max="1" width="47" style="168" customWidth="1"/>
    <col min="2" max="2" width="0.85546875" style="168" customWidth="1"/>
    <col min="3" max="3" width="14" style="168" customWidth="1"/>
    <col min="4" max="4" width="1.28515625" style="168" customWidth="1"/>
    <col min="5" max="5" width="12.42578125" style="168" customWidth="1"/>
    <col min="6" max="6" width="1" style="168" customWidth="1"/>
    <col min="7" max="7" width="19.140625" style="78" customWidth="1"/>
    <col min="8" max="8" width="0.85546875" style="78" customWidth="1"/>
    <col min="9" max="9" width="17.42578125" style="78" customWidth="1"/>
    <col min="10" max="10" width="0.7109375" style="78" customWidth="1"/>
    <col min="11" max="11" width="23.140625" style="78" customWidth="1"/>
    <col min="12" max="12" width="0.7109375" style="78" customWidth="1"/>
    <col min="13" max="13" width="20" style="78" customWidth="1"/>
    <col min="14" max="14" width="0.5703125" style="78" customWidth="1"/>
    <col min="15" max="15" width="18.140625" style="78" bestFit="1" customWidth="1"/>
    <col min="16" max="16" width="0.5703125" style="78" customWidth="1"/>
    <col min="17" max="17" width="24.42578125" style="78" bestFit="1" customWidth="1"/>
    <col min="18" max="18" width="9.5703125" style="168" bestFit="1" customWidth="1"/>
    <col min="19" max="19" width="15.42578125" style="168" bestFit="1" customWidth="1"/>
    <col min="20" max="16384" width="9.140625" style="168"/>
  </cols>
  <sheetData>
    <row r="1" spans="1:17" ht="30.75" customHeight="1">
      <c r="A1" s="307" t="s">
        <v>89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</row>
    <row r="2" spans="1:17" ht="30.75" customHeight="1">
      <c r="A2" s="307" t="s">
        <v>56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</row>
    <row r="3" spans="1:17" ht="30.75" customHeight="1">
      <c r="A3" s="307" t="str">
        <f>' سهام'!A3:W3</f>
        <v>برای ماه منتهی به 1402/08/30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</row>
    <row r="4" spans="1:17" ht="30.75" customHeight="1">
      <c r="A4" s="297" t="s">
        <v>64</v>
      </c>
      <c r="B4" s="297"/>
      <c r="C4" s="297"/>
      <c r="D4" s="297"/>
      <c r="E4" s="297"/>
      <c r="F4" s="297"/>
      <c r="G4" s="297"/>
      <c r="H4" s="74"/>
      <c r="I4" s="75"/>
      <c r="J4" s="75"/>
      <c r="K4" s="75"/>
      <c r="L4" s="75"/>
      <c r="M4" s="75"/>
      <c r="N4" s="75"/>
      <c r="O4" s="72"/>
      <c r="P4" s="75"/>
      <c r="Q4" s="75"/>
    </row>
    <row r="5" spans="1:17" ht="30.75" customHeight="1" thickBot="1">
      <c r="A5" s="214"/>
      <c r="B5" s="333"/>
      <c r="C5" s="333"/>
      <c r="D5" s="333"/>
      <c r="E5" s="333"/>
      <c r="F5" s="215"/>
      <c r="G5" s="334" t="s">
        <v>335</v>
      </c>
      <c r="H5" s="334"/>
      <c r="I5" s="334"/>
      <c r="J5" s="334"/>
      <c r="K5" s="334"/>
      <c r="L5" s="75"/>
      <c r="M5" s="334" t="s">
        <v>334</v>
      </c>
      <c r="N5" s="334"/>
      <c r="O5" s="334"/>
      <c r="P5" s="334"/>
      <c r="Q5" s="334"/>
    </row>
    <row r="6" spans="1:17" ht="42" customHeight="1" thickBot="1">
      <c r="A6" s="19" t="s">
        <v>38</v>
      </c>
      <c r="B6" s="216"/>
      <c r="C6" s="217" t="s">
        <v>23</v>
      </c>
      <c r="D6" s="216"/>
      <c r="E6" s="217" t="s">
        <v>35</v>
      </c>
      <c r="F6" s="216"/>
      <c r="G6" s="76" t="s">
        <v>57</v>
      </c>
      <c r="H6" s="77"/>
      <c r="I6" s="76" t="s">
        <v>40</v>
      </c>
      <c r="J6" s="77"/>
      <c r="K6" s="76" t="s">
        <v>41</v>
      </c>
      <c r="L6" s="75"/>
      <c r="M6" s="76" t="s">
        <v>57</v>
      </c>
      <c r="N6" s="77"/>
      <c r="O6" s="76" t="s">
        <v>40</v>
      </c>
      <c r="P6" s="77"/>
      <c r="Q6" s="76" t="s">
        <v>41</v>
      </c>
    </row>
    <row r="7" spans="1:17" ht="30" customHeight="1" thickBot="1">
      <c r="A7" s="180" t="s">
        <v>310</v>
      </c>
      <c r="B7" s="216"/>
      <c r="C7" s="219" t="s">
        <v>314</v>
      </c>
      <c r="D7" s="216"/>
      <c r="E7" s="102"/>
      <c r="F7" s="216"/>
      <c r="G7" s="121">
        <v>1659657652</v>
      </c>
      <c r="H7" s="72"/>
      <c r="I7" s="72">
        <v>0</v>
      </c>
      <c r="J7" s="72"/>
      <c r="K7" s="72">
        <f>G7+I7</f>
        <v>1659657652</v>
      </c>
      <c r="L7" s="72"/>
      <c r="M7" s="72">
        <v>1659657652</v>
      </c>
      <c r="N7" s="72"/>
      <c r="O7" s="72">
        <v>0</v>
      </c>
      <c r="P7" s="72"/>
      <c r="Q7" s="72">
        <f>M7+O7</f>
        <v>1659657652</v>
      </c>
    </row>
    <row r="8" spans="1:17" ht="30" customHeight="1">
      <c r="A8" s="180" t="s">
        <v>311</v>
      </c>
      <c r="B8" s="216"/>
      <c r="C8" s="219" t="s">
        <v>315</v>
      </c>
      <c r="D8" s="216"/>
      <c r="E8" s="102"/>
      <c r="F8" s="216"/>
      <c r="G8" s="72">
        <v>8430755085</v>
      </c>
      <c r="H8" s="72"/>
      <c r="I8" s="72">
        <v>0</v>
      </c>
      <c r="J8" s="72"/>
      <c r="K8" s="72">
        <f t="shared" ref="K8:K71" si="0">G8+I8</f>
        <v>8430755085</v>
      </c>
      <c r="L8" s="72"/>
      <c r="M8" s="72">
        <v>8430755085</v>
      </c>
      <c r="N8" s="72"/>
      <c r="O8" s="72">
        <v>0</v>
      </c>
      <c r="P8" s="72"/>
      <c r="Q8" s="72">
        <f t="shared" ref="Q8:Q71" si="1">M8+O8</f>
        <v>8430755085</v>
      </c>
    </row>
    <row r="9" spans="1:17" ht="30" customHeight="1">
      <c r="A9" s="180" t="s">
        <v>235</v>
      </c>
      <c r="B9" s="216"/>
      <c r="C9" s="219" t="s">
        <v>238</v>
      </c>
      <c r="D9" s="216"/>
      <c r="E9" s="102"/>
      <c r="F9" s="216"/>
      <c r="G9" s="72">
        <v>0</v>
      </c>
      <c r="H9" s="72"/>
      <c r="I9" s="72">
        <v>0</v>
      </c>
      <c r="J9" s="72"/>
      <c r="K9" s="72">
        <f t="shared" si="0"/>
        <v>0</v>
      </c>
      <c r="L9" s="72"/>
      <c r="M9" s="72">
        <v>3342773973</v>
      </c>
      <c r="N9" s="72"/>
      <c r="O9" s="72">
        <v>0</v>
      </c>
      <c r="P9" s="72"/>
      <c r="Q9" s="72">
        <f t="shared" si="1"/>
        <v>3342773973</v>
      </c>
    </row>
    <row r="10" spans="1:17" ht="30" customHeight="1">
      <c r="A10" s="180" t="s">
        <v>111</v>
      </c>
      <c r="B10" s="216"/>
      <c r="C10" s="219" t="s">
        <v>336</v>
      </c>
      <c r="D10" s="216"/>
      <c r="E10" s="102"/>
      <c r="F10" s="216"/>
      <c r="G10" s="72">
        <v>0</v>
      </c>
      <c r="H10" s="72"/>
      <c r="I10" s="72">
        <v>0</v>
      </c>
      <c r="J10" s="72"/>
      <c r="K10" s="72">
        <f t="shared" si="0"/>
        <v>0</v>
      </c>
      <c r="L10" s="72"/>
      <c r="M10" s="72">
        <v>59103289518</v>
      </c>
      <c r="N10" s="72"/>
      <c r="O10" s="72">
        <v>0</v>
      </c>
      <c r="P10" s="72"/>
      <c r="Q10" s="72">
        <f t="shared" si="1"/>
        <v>59103289518</v>
      </c>
    </row>
    <row r="11" spans="1:17" ht="30" customHeight="1">
      <c r="A11" s="180" t="s">
        <v>187</v>
      </c>
      <c r="B11" s="216"/>
      <c r="C11" s="219" t="s">
        <v>188</v>
      </c>
      <c r="D11" s="216"/>
      <c r="E11" s="102"/>
      <c r="F11" s="216"/>
      <c r="G11" s="72">
        <v>0</v>
      </c>
      <c r="H11" s="72"/>
      <c r="I11" s="72">
        <v>0</v>
      </c>
      <c r="J11" s="72"/>
      <c r="K11" s="72">
        <f t="shared" si="0"/>
        <v>0</v>
      </c>
      <c r="L11" s="72"/>
      <c r="M11" s="72">
        <v>26850405289</v>
      </c>
      <c r="N11" s="72"/>
      <c r="O11" s="72">
        <v>0</v>
      </c>
      <c r="P11" s="72"/>
      <c r="Q11" s="72">
        <f t="shared" si="1"/>
        <v>26850405289</v>
      </c>
    </row>
    <row r="12" spans="1:17" ht="30" customHeight="1">
      <c r="A12" s="180" t="s">
        <v>150</v>
      </c>
      <c r="B12" s="216"/>
      <c r="C12" s="219" t="s">
        <v>337</v>
      </c>
      <c r="D12" s="216"/>
      <c r="E12" s="102"/>
      <c r="F12" s="216"/>
      <c r="G12" s="72">
        <v>0</v>
      </c>
      <c r="H12" s="72"/>
      <c r="I12" s="72">
        <v>0</v>
      </c>
      <c r="J12" s="72"/>
      <c r="K12" s="72">
        <f t="shared" si="0"/>
        <v>0</v>
      </c>
      <c r="L12" s="72"/>
      <c r="M12" s="72">
        <v>404041938</v>
      </c>
      <c r="N12" s="72"/>
      <c r="O12" s="72">
        <v>0</v>
      </c>
      <c r="P12" s="72"/>
      <c r="Q12" s="72">
        <f t="shared" si="1"/>
        <v>404041938</v>
      </c>
    </row>
    <row r="13" spans="1:17" ht="30" customHeight="1">
      <c r="A13" s="180" t="s">
        <v>234</v>
      </c>
      <c r="B13" s="216"/>
      <c r="C13" s="219" t="s">
        <v>237</v>
      </c>
      <c r="D13" s="216"/>
      <c r="E13" s="102"/>
      <c r="F13" s="216"/>
      <c r="G13" s="72">
        <v>9858962817</v>
      </c>
      <c r="H13" s="72"/>
      <c r="I13" s="72">
        <v>0</v>
      </c>
      <c r="J13" s="72"/>
      <c r="K13" s="72">
        <f t="shared" si="0"/>
        <v>9858962817</v>
      </c>
      <c r="L13" s="72"/>
      <c r="M13" s="72">
        <v>25348332680</v>
      </c>
      <c r="N13" s="72"/>
      <c r="O13" s="72">
        <v>0</v>
      </c>
      <c r="P13" s="72"/>
      <c r="Q13" s="72">
        <f t="shared" si="1"/>
        <v>25348332680</v>
      </c>
    </row>
    <row r="14" spans="1:17" s="126" customFormat="1" ht="30.75" customHeight="1">
      <c r="A14" s="180" t="s">
        <v>117</v>
      </c>
      <c r="B14" s="220"/>
      <c r="C14" s="219" t="s">
        <v>119</v>
      </c>
      <c r="E14" s="102"/>
      <c r="G14" s="72">
        <v>0</v>
      </c>
      <c r="H14" s="72"/>
      <c r="I14" s="72">
        <v>0</v>
      </c>
      <c r="J14" s="72"/>
      <c r="K14" s="72">
        <f t="shared" si="0"/>
        <v>0</v>
      </c>
      <c r="L14" s="72"/>
      <c r="M14" s="72">
        <v>32445693272</v>
      </c>
      <c r="N14" s="72"/>
      <c r="O14" s="72">
        <v>0</v>
      </c>
      <c r="P14" s="72"/>
      <c r="Q14" s="72">
        <f t="shared" si="1"/>
        <v>32445693272</v>
      </c>
    </row>
    <row r="15" spans="1:17" s="126" customFormat="1" ht="30.75" customHeight="1">
      <c r="A15" s="180" t="s">
        <v>118</v>
      </c>
      <c r="B15" s="220"/>
      <c r="C15" s="219" t="s">
        <v>121</v>
      </c>
      <c r="E15" s="102"/>
      <c r="G15" s="72">
        <v>2754553699</v>
      </c>
      <c r="H15" s="72"/>
      <c r="I15" s="72">
        <v>0</v>
      </c>
      <c r="J15" s="72"/>
      <c r="K15" s="72">
        <f t="shared" si="0"/>
        <v>2754553699</v>
      </c>
      <c r="L15" s="72"/>
      <c r="M15" s="72">
        <v>24184602725</v>
      </c>
      <c r="N15" s="72"/>
      <c r="O15" s="72">
        <v>0</v>
      </c>
      <c r="P15" s="72"/>
      <c r="Q15" s="72">
        <f t="shared" si="1"/>
        <v>24184602725</v>
      </c>
    </row>
    <row r="16" spans="1:17" s="126" customFormat="1" ht="30.75" customHeight="1">
      <c r="A16" s="180" t="s">
        <v>103</v>
      </c>
      <c r="B16" s="220"/>
      <c r="C16" s="219" t="s">
        <v>105</v>
      </c>
      <c r="E16" s="102"/>
      <c r="G16" s="72">
        <v>2996846237</v>
      </c>
      <c r="H16" s="72"/>
      <c r="I16" s="72">
        <v>0</v>
      </c>
      <c r="J16" s="72"/>
      <c r="K16" s="72">
        <f t="shared" si="0"/>
        <v>2996846237</v>
      </c>
      <c r="L16" s="72"/>
      <c r="M16" s="72">
        <v>33908333077</v>
      </c>
      <c r="N16" s="72"/>
      <c r="O16" s="72">
        <v>0</v>
      </c>
      <c r="P16" s="72"/>
      <c r="Q16" s="72">
        <f t="shared" si="1"/>
        <v>33908333077</v>
      </c>
    </row>
    <row r="17" spans="1:17" s="126" customFormat="1" ht="30.75" customHeight="1">
      <c r="A17" s="180" t="s">
        <v>327</v>
      </c>
      <c r="B17" s="220"/>
      <c r="C17" s="219"/>
      <c r="E17" s="102">
        <v>0.22500000000000001</v>
      </c>
      <c r="G17" s="72">
        <v>57587671.698113203</v>
      </c>
      <c r="H17" s="72"/>
      <c r="I17" s="72">
        <v>-922889</v>
      </c>
      <c r="J17" s="72"/>
      <c r="K17" s="72">
        <f t="shared" si="0"/>
        <v>56664782.698113203</v>
      </c>
      <c r="L17" s="72"/>
      <c r="M17" s="72">
        <v>57587671.698113203</v>
      </c>
      <c r="N17" s="72"/>
      <c r="O17" s="72">
        <v>-922889</v>
      </c>
      <c r="P17" s="72"/>
      <c r="Q17" s="72">
        <f t="shared" si="1"/>
        <v>56664782.698113203</v>
      </c>
    </row>
    <row r="18" spans="1:17" s="126" customFormat="1" ht="30.75" customHeight="1">
      <c r="A18" s="180" t="s">
        <v>298</v>
      </c>
      <c r="B18" s="220"/>
      <c r="C18" s="219" t="s">
        <v>91</v>
      </c>
      <c r="E18" s="102">
        <v>0.22500000000000001</v>
      </c>
      <c r="G18" s="72">
        <v>255762738.67924526</v>
      </c>
      <c r="H18" s="72"/>
      <c r="I18" s="72"/>
      <c r="J18" s="72"/>
      <c r="K18" s="72">
        <f t="shared" si="0"/>
        <v>255762738.67924526</v>
      </c>
      <c r="L18" s="72"/>
      <c r="M18" s="72">
        <v>420181643.20754719</v>
      </c>
      <c r="N18" s="72"/>
      <c r="O18" s="72">
        <v>0</v>
      </c>
      <c r="P18" s="72"/>
      <c r="Q18" s="72">
        <f t="shared" si="1"/>
        <v>420181643.20754719</v>
      </c>
    </row>
    <row r="19" spans="1:17" s="126" customFormat="1" ht="30.75" customHeight="1">
      <c r="A19" s="180" t="s">
        <v>297</v>
      </c>
      <c r="B19" s="220"/>
      <c r="C19" s="219" t="s">
        <v>91</v>
      </c>
      <c r="E19" s="102">
        <v>0.22500000000000001</v>
      </c>
      <c r="G19" s="72">
        <v>423468493.3018868</v>
      </c>
      <c r="H19" s="72"/>
      <c r="I19" s="72">
        <v>-46588</v>
      </c>
      <c r="J19" s="72"/>
      <c r="K19" s="72">
        <f t="shared" si="0"/>
        <v>423421905.3018868</v>
      </c>
      <c r="L19" s="72"/>
      <c r="M19" s="72">
        <v>764975339.99999988</v>
      </c>
      <c r="N19" s="72"/>
      <c r="O19" s="72">
        <v>-1211294</v>
      </c>
      <c r="P19" s="72"/>
      <c r="Q19" s="72">
        <f t="shared" si="1"/>
        <v>763764045.99999988</v>
      </c>
    </row>
    <row r="20" spans="1:17" s="126" customFormat="1" ht="30.75" customHeight="1">
      <c r="A20" s="180" t="s">
        <v>296</v>
      </c>
      <c r="B20" s="220"/>
      <c r="C20" s="219" t="s">
        <v>91</v>
      </c>
      <c r="E20" s="102">
        <v>0.22500000000000001</v>
      </c>
      <c r="G20" s="72">
        <v>1001095891.1320754</v>
      </c>
      <c r="H20" s="72"/>
      <c r="I20" s="72">
        <v>0</v>
      </c>
      <c r="J20" s="72"/>
      <c r="K20" s="72">
        <f t="shared" si="0"/>
        <v>1001095891.1320754</v>
      </c>
      <c r="L20" s="72"/>
      <c r="M20" s="72">
        <v>2037945205.1886792</v>
      </c>
      <c r="N20" s="72"/>
      <c r="O20" s="72">
        <v>0</v>
      </c>
      <c r="P20" s="72"/>
      <c r="Q20" s="72">
        <f t="shared" si="1"/>
        <v>2037945205.1886792</v>
      </c>
    </row>
    <row r="21" spans="1:17" s="126" customFormat="1" ht="30.75" customHeight="1">
      <c r="A21" s="180" t="s">
        <v>257</v>
      </c>
      <c r="B21" s="220"/>
      <c r="C21" s="219" t="s">
        <v>91</v>
      </c>
      <c r="E21" s="102">
        <v>0.22500000000000001</v>
      </c>
      <c r="G21" s="72">
        <v>520505513.6538462</v>
      </c>
      <c r="H21" s="72"/>
      <c r="I21" s="72"/>
      <c r="J21" s="72"/>
      <c r="K21" s="72">
        <f t="shared" si="0"/>
        <v>520505513.6538462</v>
      </c>
      <c r="L21" s="72"/>
      <c r="M21" s="72">
        <v>3302586652.5</v>
      </c>
      <c r="N21" s="72"/>
      <c r="O21" s="72">
        <v>0</v>
      </c>
      <c r="P21" s="72"/>
      <c r="Q21" s="72">
        <f t="shared" si="1"/>
        <v>3302586652.5</v>
      </c>
    </row>
    <row r="22" spans="1:17" s="126" customFormat="1" ht="30.75" customHeight="1">
      <c r="A22" s="180" t="s">
        <v>225</v>
      </c>
      <c r="B22" s="220"/>
      <c r="C22" s="219" t="s">
        <v>91</v>
      </c>
      <c r="E22" s="102">
        <v>0.22500000000000001</v>
      </c>
      <c r="G22" s="72">
        <v>0</v>
      </c>
      <c r="H22" s="72"/>
      <c r="I22" s="72">
        <v>0</v>
      </c>
      <c r="J22" s="72"/>
      <c r="K22" s="72">
        <f t="shared" si="0"/>
        <v>0</v>
      </c>
      <c r="L22" s="72"/>
      <c r="M22" s="72">
        <v>4228956.1956521738</v>
      </c>
      <c r="N22" s="72"/>
      <c r="O22" s="72">
        <v>0</v>
      </c>
      <c r="P22" s="72"/>
      <c r="Q22" s="72">
        <f t="shared" si="1"/>
        <v>4228956.1956521738</v>
      </c>
    </row>
    <row r="23" spans="1:17" s="126" customFormat="1" ht="30.75" customHeight="1">
      <c r="A23" s="180" t="s">
        <v>211</v>
      </c>
      <c r="B23" s="220"/>
      <c r="C23" s="219" t="s">
        <v>91</v>
      </c>
      <c r="E23" s="102">
        <v>0.22500000000000001</v>
      </c>
      <c r="G23" s="72">
        <v>0</v>
      </c>
      <c r="H23" s="72"/>
      <c r="I23" s="72">
        <v>0</v>
      </c>
      <c r="J23" s="72"/>
      <c r="K23" s="72">
        <f t="shared" si="0"/>
        <v>0</v>
      </c>
      <c r="L23" s="72"/>
      <c r="M23" s="72">
        <v>5418077054.7115393</v>
      </c>
      <c r="N23" s="72"/>
      <c r="O23" s="72">
        <v>0</v>
      </c>
      <c r="P23" s="72"/>
      <c r="Q23" s="72">
        <f t="shared" si="1"/>
        <v>5418077054.7115393</v>
      </c>
    </row>
    <row r="24" spans="1:17" s="126" customFormat="1" ht="30.75" customHeight="1">
      <c r="A24" s="180" t="s">
        <v>249</v>
      </c>
      <c r="B24" s="220"/>
      <c r="C24" s="219" t="s">
        <v>91</v>
      </c>
      <c r="E24" s="102">
        <v>0.22500000000000001</v>
      </c>
      <c r="G24" s="72">
        <v>0</v>
      </c>
      <c r="H24" s="72"/>
      <c r="I24" s="72">
        <v>0</v>
      </c>
      <c r="J24" s="72"/>
      <c r="K24" s="72">
        <f t="shared" si="0"/>
        <v>0</v>
      </c>
      <c r="L24" s="72"/>
      <c r="M24" s="72">
        <v>901685342.59615386</v>
      </c>
      <c r="N24" s="72"/>
      <c r="O24" s="72">
        <v>0</v>
      </c>
      <c r="P24" s="72"/>
      <c r="Q24" s="72">
        <f t="shared" si="1"/>
        <v>901685342.59615386</v>
      </c>
    </row>
    <row r="25" spans="1:17" s="126" customFormat="1" ht="30.75" customHeight="1">
      <c r="A25" s="180" t="s">
        <v>169</v>
      </c>
      <c r="B25" s="220"/>
      <c r="C25" s="219" t="s">
        <v>91</v>
      </c>
      <c r="E25" s="102">
        <v>0.22500000000000001</v>
      </c>
      <c r="G25" s="72">
        <v>0</v>
      </c>
      <c r="H25" s="72"/>
      <c r="I25" s="72">
        <v>0</v>
      </c>
      <c r="J25" s="72"/>
      <c r="K25" s="72">
        <f t="shared" si="0"/>
        <v>0</v>
      </c>
      <c r="L25" s="72"/>
      <c r="M25" s="72">
        <v>2879866768.8461537</v>
      </c>
      <c r="N25" s="72"/>
      <c r="O25" s="72">
        <v>0</v>
      </c>
      <c r="P25" s="72"/>
      <c r="Q25" s="72">
        <f t="shared" si="1"/>
        <v>2879866768.8461537</v>
      </c>
    </row>
    <row r="26" spans="1:17" s="126" customFormat="1" ht="30.75" customHeight="1">
      <c r="A26" s="180" t="s">
        <v>151</v>
      </c>
      <c r="B26" s="220"/>
      <c r="C26" s="219" t="s">
        <v>91</v>
      </c>
      <c r="E26" s="102">
        <v>0.22500000000000001</v>
      </c>
      <c r="G26" s="72">
        <v>0</v>
      </c>
      <c r="H26" s="72"/>
      <c r="I26" s="72">
        <v>0</v>
      </c>
      <c r="J26" s="72"/>
      <c r="K26" s="72">
        <f t="shared" si="0"/>
        <v>0</v>
      </c>
      <c r="L26" s="72"/>
      <c r="M26" s="72">
        <v>589338777.98076928</v>
      </c>
      <c r="N26" s="72"/>
      <c r="O26" s="72">
        <v>0</v>
      </c>
      <c r="P26" s="72"/>
      <c r="Q26" s="72">
        <f t="shared" si="1"/>
        <v>589338777.98076928</v>
      </c>
    </row>
    <row r="27" spans="1:17" s="126" customFormat="1" ht="30.75" customHeight="1">
      <c r="A27" s="180" t="s">
        <v>153</v>
      </c>
      <c r="B27" s="220"/>
      <c r="C27" s="219" t="s">
        <v>91</v>
      </c>
      <c r="E27" s="102">
        <v>0.22500000000000001</v>
      </c>
      <c r="G27" s="72">
        <v>0</v>
      </c>
      <c r="H27" s="72"/>
      <c r="I27" s="72">
        <v>0</v>
      </c>
      <c r="J27" s="72"/>
      <c r="K27" s="72">
        <f t="shared" si="0"/>
        <v>0</v>
      </c>
      <c r="L27" s="72"/>
      <c r="M27" s="72">
        <v>2147054794.2</v>
      </c>
      <c r="N27" s="72"/>
      <c r="O27" s="72">
        <v>0</v>
      </c>
      <c r="P27" s="72"/>
      <c r="Q27" s="72">
        <f t="shared" si="1"/>
        <v>2147054794.2</v>
      </c>
    </row>
    <row r="28" spans="1:17" s="126" customFormat="1" ht="30.75" customHeight="1">
      <c r="A28" s="180" t="s">
        <v>216</v>
      </c>
      <c r="B28" s="220"/>
      <c r="C28" s="219" t="s">
        <v>91</v>
      </c>
      <c r="E28" s="370">
        <v>0.05</v>
      </c>
      <c r="G28" s="72">
        <f>302497+888163579</f>
        <v>888466076</v>
      </c>
      <c r="H28" s="72"/>
      <c r="I28" s="72">
        <v>0</v>
      </c>
      <c r="J28" s="72"/>
      <c r="K28" s="72">
        <f t="shared" si="0"/>
        <v>888466076</v>
      </c>
      <c r="L28" s="72"/>
      <c r="M28" s="72">
        <f>752404+7856336403</f>
        <v>7857088807</v>
      </c>
      <c r="N28" s="72"/>
      <c r="O28" s="72">
        <v>0</v>
      </c>
      <c r="P28" s="72"/>
      <c r="Q28" s="72">
        <f t="shared" si="1"/>
        <v>7857088807</v>
      </c>
    </row>
    <row r="29" spans="1:17" s="126" customFormat="1" ht="30.75" customHeight="1">
      <c r="A29" s="180" t="s">
        <v>256</v>
      </c>
      <c r="B29" s="220"/>
      <c r="C29" s="219" t="s">
        <v>91</v>
      </c>
      <c r="E29" s="102">
        <v>0.22500000000000001</v>
      </c>
      <c r="G29" s="72">
        <v>581755271.53846145</v>
      </c>
      <c r="H29" s="72"/>
      <c r="I29" s="72"/>
      <c r="J29" s="72"/>
      <c r="K29" s="72">
        <f t="shared" si="0"/>
        <v>581755271.53846145</v>
      </c>
      <c r="L29" s="72"/>
      <c r="M29" s="72">
        <v>7330116550.6730766</v>
      </c>
      <c r="N29" s="72"/>
      <c r="O29" s="72">
        <v>0</v>
      </c>
      <c r="P29" s="72"/>
      <c r="Q29" s="72">
        <f t="shared" si="1"/>
        <v>7330116550.6730766</v>
      </c>
    </row>
    <row r="30" spans="1:17" s="126" customFormat="1" ht="30.75" customHeight="1">
      <c r="A30" s="180" t="s">
        <v>212</v>
      </c>
      <c r="B30" s="220"/>
      <c r="C30" s="219" t="s">
        <v>91</v>
      </c>
      <c r="E30" s="102">
        <v>0.22500000000000001</v>
      </c>
      <c r="G30" s="72">
        <v>0</v>
      </c>
      <c r="H30" s="72"/>
      <c r="I30" s="72">
        <v>0</v>
      </c>
      <c r="J30" s="72"/>
      <c r="K30" s="72">
        <f t="shared" si="0"/>
        <v>0</v>
      </c>
      <c r="L30" s="72"/>
      <c r="M30" s="72">
        <v>2388390409.9038463</v>
      </c>
      <c r="N30" s="72"/>
      <c r="O30" s="72">
        <v>0</v>
      </c>
      <c r="P30" s="72"/>
      <c r="Q30" s="72">
        <f t="shared" si="1"/>
        <v>2388390409.9038463</v>
      </c>
    </row>
    <row r="31" spans="1:17" s="126" customFormat="1" ht="30.75" customHeight="1">
      <c r="A31" s="180" t="s">
        <v>219</v>
      </c>
      <c r="B31" s="220"/>
      <c r="C31" s="219" t="s">
        <v>91</v>
      </c>
      <c r="E31" s="102">
        <v>0.22500000000000001</v>
      </c>
      <c r="G31" s="72">
        <v>19516060.384615384</v>
      </c>
      <c r="H31" s="72"/>
      <c r="I31" s="72"/>
      <c r="J31" s="72"/>
      <c r="K31" s="72">
        <f t="shared" si="0"/>
        <v>19516060.384615384</v>
      </c>
      <c r="L31" s="72"/>
      <c r="M31" s="72">
        <v>1047149625.2884614</v>
      </c>
      <c r="N31" s="72"/>
      <c r="O31" s="221">
        <v>0</v>
      </c>
      <c r="P31" s="72"/>
      <c r="Q31" s="72">
        <f t="shared" si="1"/>
        <v>1047149625.2884614</v>
      </c>
    </row>
    <row r="32" spans="1:17" s="126" customFormat="1" ht="30.75" customHeight="1">
      <c r="A32" s="180" t="s">
        <v>189</v>
      </c>
      <c r="B32" s="220"/>
      <c r="C32" s="219" t="s">
        <v>91</v>
      </c>
      <c r="E32" s="102">
        <v>0.22500000000000001</v>
      </c>
      <c r="G32" s="72">
        <v>0</v>
      </c>
      <c r="H32" s="72"/>
      <c r="I32" s="72">
        <v>0</v>
      </c>
      <c r="J32" s="72"/>
      <c r="K32" s="72">
        <f t="shared" si="0"/>
        <v>0</v>
      </c>
      <c r="L32" s="72"/>
      <c r="M32" s="72">
        <v>463895754.30000001</v>
      </c>
      <c r="N32" s="72"/>
      <c r="O32" s="221">
        <v>0</v>
      </c>
      <c r="P32" s="72"/>
      <c r="Q32" s="72">
        <f t="shared" si="1"/>
        <v>463895754.30000001</v>
      </c>
    </row>
    <row r="33" spans="1:19" s="126" customFormat="1" ht="30.75" customHeight="1">
      <c r="A33" s="180" t="s">
        <v>170</v>
      </c>
      <c r="B33" s="220"/>
      <c r="C33" s="219" t="s">
        <v>91</v>
      </c>
      <c r="E33" s="102">
        <v>0.22500000000000001</v>
      </c>
      <c r="G33" s="72">
        <v>0</v>
      </c>
      <c r="H33" s="72"/>
      <c r="I33" s="72">
        <v>0</v>
      </c>
      <c r="J33" s="72"/>
      <c r="K33" s="72">
        <f t="shared" si="0"/>
        <v>0</v>
      </c>
      <c r="L33" s="72"/>
      <c r="M33" s="72">
        <v>1237505882.0192306</v>
      </c>
      <c r="N33" s="72"/>
      <c r="O33" s="221">
        <v>0</v>
      </c>
      <c r="P33" s="72"/>
      <c r="Q33" s="72">
        <f t="shared" si="1"/>
        <v>1237505882.0192306</v>
      </c>
    </row>
    <row r="34" spans="1:19" s="126" customFormat="1" ht="30.75" customHeight="1">
      <c r="A34" s="180" t="s">
        <v>152</v>
      </c>
      <c r="B34" s="220"/>
      <c r="C34" s="219" t="s">
        <v>91</v>
      </c>
      <c r="E34" s="102">
        <v>0.22500000000000001</v>
      </c>
      <c r="G34" s="72">
        <v>0</v>
      </c>
      <c r="H34" s="72"/>
      <c r="I34" s="72">
        <v>0</v>
      </c>
      <c r="J34" s="72"/>
      <c r="K34" s="72">
        <f t="shared" si="0"/>
        <v>0</v>
      </c>
      <c r="L34" s="72"/>
      <c r="M34" s="72">
        <v>1062900764.1346154</v>
      </c>
      <c r="N34" s="72"/>
      <c r="O34" s="221">
        <v>0</v>
      </c>
      <c r="P34" s="72"/>
      <c r="Q34" s="72">
        <f t="shared" si="1"/>
        <v>1062900764.1346154</v>
      </c>
    </row>
    <row r="35" spans="1:19" s="126" customFormat="1" ht="30.75" customHeight="1">
      <c r="A35" s="180" t="s">
        <v>157</v>
      </c>
      <c r="B35" s="220"/>
      <c r="C35" s="219" t="s">
        <v>91</v>
      </c>
      <c r="E35" s="102">
        <v>0.22500000000000001</v>
      </c>
      <c r="G35" s="72">
        <v>0</v>
      </c>
      <c r="H35" s="72"/>
      <c r="I35" s="72">
        <v>0</v>
      </c>
      <c r="J35" s="72"/>
      <c r="K35" s="72">
        <f t="shared" si="0"/>
        <v>0</v>
      </c>
      <c r="L35" s="72"/>
      <c r="M35" s="72">
        <v>47455446393.17308</v>
      </c>
      <c r="N35" s="72"/>
      <c r="O35" s="221">
        <v>0</v>
      </c>
      <c r="P35" s="72"/>
      <c r="Q35" s="72">
        <f t="shared" si="1"/>
        <v>47455446393.17308</v>
      </c>
    </row>
    <row r="36" spans="1:19" s="126" customFormat="1" ht="30.75" customHeight="1">
      <c r="A36" s="180" t="s">
        <v>161</v>
      </c>
      <c r="B36" s="220"/>
      <c r="C36" s="219" t="s">
        <v>91</v>
      </c>
      <c r="E36" s="102">
        <v>0.22500000000000001</v>
      </c>
      <c r="G36" s="72">
        <v>0</v>
      </c>
      <c r="H36" s="72"/>
      <c r="I36" s="72">
        <v>0</v>
      </c>
      <c r="J36" s="72"/>
      <c r="K36" s="72">
        <f t="shared" si="0"/>
        <v>0</v>
      </c>
      <c r="L36" s="72"/>
      <c r="M36" s="72">
        <v>1712689520.4000001</v>
      </c>
      <c r="N36" s="72"/>
      <c r="O36" s="221">
        <v>0</v>
      </c>
      <c r="P36" s="72"/>
      <c r="Q36" s="72">
        <f t="shared" si="1"/>
        <v>1712689520.4000001</v>
      </c>
    </row>
    <row r="37" spans="1:19" s="126" customFormat="1" ht="30.75" customHeight="1">
      <c r="A37" s="180" t="s">
        <v>224</v>
      </c>
      <c r="B37" s="220"/>
      <c r="C37" s="219" t="s">
        <v>91</v>
      </c>
      <c r="E37" s="370">
        <v>0.05</v>
      </c>
      <c r="G37" s="72">
        <v>2321</v>
      </c>
      <c r="H37" s="72"/>
      <c r="I37" s="72">
        <v>0</v>
      </c>
      <c r="J37" s="72"/>
      <c r="K37" s="72">
        <f t="shared" si="0"/>
        <v>2321</v>
      </c>
      <c r="L37" s="72"/>
      <c r="M37" s="72">
        <v>51881</v>
      </c>
      <c r="N37" s="72"/>
      <c r="O37" s="221">
        <v>0</v>
      </c>
      <c r="P37" s="72"/>
      <c r="Q37" s="72">
        <f t="shared" si="1"/>
        <v>51881</v>
      </c>
    </row>
    <row r="38" spans="1:19" s="126" customFormat="1" ht="30.75" customHeight="1">
      <c r="A38" s="180" t="s">
        <v>295</v>
      </c>
      <c r="B38" s="220"/>
      <c r="C38" s="219" t="s">
        <v>91</v>
      </c>
      <c r="E38" s="102">
        <v>0.22500000000000001</v>
      </c>
      <c r="G38" s="72">
        <v>450699657.4528302</v>
      </c>
      <c r="H38" s="72"/>
      <c r="I38" s="72">
        <v>-341162</v>
      </c>
      <c r="J38" s="72"/>
      <c r="K38" s="72">
        <f t="shared" si="0"/>
        <v>450358495.4528302</v>
      </c>
      <c r="L38" s="72"/>
      <c r="M38" s="72">
        <v>465238355.94339621</v>
      </c>
      <c r="N38" s="72"/>
      <c r="O38" s="221">
        <v>-682323</v>
      </c>
      <c r="P38" s="72"/>
      <c r="Q38" s="72">
        <f t="shared" si="1"/>
        <v>464556032.94339621</v>
      </c>
    </row>
    <row r="39" spans="1:19" s="126" customFormat="1" ht="30.75" customHeight="1">
      <c r="A39" s="180" t="s">
        <v>294</v>
      </c>
      <c r="B39" s="220"/>
      <c r="C39" s="219" t="s">
        <v>91</v>
      </c>
      <c r="E39" s="102">
        <v>0.22500000000000001</v>
      </c>
      <c r="G39" s="72">
        <v>2872559586.2068963</v>
      </c>
      <c r="H39" s="72"/>
      <c r="I39" s="72">
        <v>-28724377</v>
      </c>
      <c r="J39" s="72"/>
      <c r="K39" s="72">
        <f t="shared" si="0"/>
        <v>2843835209.2068963</v>
      </c>
      <c r="L39" s="72"/>
      <c r="M39" s="218">
        <v>4021583420.6896553</v>
      </c>
      <c r="N39" s="72"/>
      <c r="O39" s="221">
        <v>-44732340</v>
      </c>
      <c r="P39" s="72">
        <v>15620010</v>
      </c>
      <c r="Q39" s="72">
        <f t="shared" si="1"/>
        <v>3976851080.6896553</v>
      </c>
      <c r="R39" s="100"/>
      <c r="S39" s="218"/>
    </row>
    <row r="40" spans="1:19" s="126" customFormat="1" ht="30.75" customHeight="1">
      <c r="A40" s="180" t="s">
        <v>293</v>
      </c>
      <c r="B40" s="220"/>
      <c r="C40" s="219" t="s">
        <v>91</v>
      </c>
      <c r="E40" s="102">
        <v>0.22500000000000001</v>
      </c>
      <c r="G40" s="72">
        <v>1083868152.4528303</v>
      </c>
      <c r="H40" s="72"/>
      <c r="I40" s="72"/>
      <c r="J40" s="72"/>
      <c r="K40" s="72">
        <f t="shared" si="0"/>
        <v>1083868152.4528303</v>
      </c>
      <c r="L40" s="72"/>
      <c r="M40" s="218">
        <v>2047629443.7735848</v>
      </c>
      <c r="N40" s="72"/>
      <c r="O40" s="72">
        <v>-1345418</v>
      </c>
      <c r="P40" s="72"/>
      <c r="Q40" s="72">
        <f t="shared" si="1"/>
        <v>2046284025.7735848</v>
      </c>
      <c r="R40" s="100"/>
      <c r="S40" s="218"/>
    </row>
    <row r="41" spans="1:19" s="126" customFormat="1" ht="30.75" customHeight="1">
      <c r="A41" s="180" t="s">
        <v>255</v>
      </c>
      <c r="B41" s="220"/>
      <c r="C41" s="219" t="s">
        <v>91</v>
      </c>
      <c r="E41" s="102">
        <v>0.22500000000000001</v>
      </c>
      <c r="G41" s="72">
        <v>154315025.48076922</v>
      </c>
      <c r="H41" s="72"/>
      <c r="I41" s="72"/>
      <c r="J41" s="72"/>
      <c r="K41" s="72">
        <f t="shared" si="0"/>
        <v>154315025.48076922</v>
      </c>
      <c r="L41" s="72"/>
      <c r="M41" s="218">
        <v>1728328324.3269229</v>
      </c>
      <c r="N41" s="72"/>
      <c r="O41" s="72">
        <v>0</v>
      </c>
      <c r="P41" s="72"/>
      <c r="Q41" s="72">
        <f t="shared" si="1"/>
        <v>1728328324.3269229</v>
      </c>
      <c r="R41" s="100"/>
      <c r="S41" s="218"/>
    </row>
    <row r="42" spans="1:19" s="126" customFormat="1" ht="30.75" customHeight="1">
      <c r="A42" s="180" t="s">
        <v>228</v>
      </c>
      <c r="B42" s="220"/>
      <c r="C42" s="219" t="s">
        <v>91</v>
      </c>
      <c r="E42" s="102">
        <v>0.22500000000000001</v>
      </c>
      <c r="G42" s="72">
        <v>0</v>
      </c>
      <c r="H42" s="72"/>
      <c r="I42" s="72">
        <v>0</v>
      </c>
      <c r="J42" s="72"/>
      <c r="K42" s="72">
        <f t="shared" si="0"/>
        <v>0</v>
      </c>
      <c r="L42" s="72"/>
      <c r="M42" s="218">
        <v>3840706.9565217388</v>
      </c>
      <c r="N42" s="72"/>
      <c r="O42" s="72">
        <v>0</v>
      </c>
      <c r="P42" s="72"/>
      <c r="Q42" s="72">
        <f t="shared" si="1"/>
        <v>3840706.9565217388</v>
      </c>
      <c r="R42" s="100"/>
      <c r="S42" s="218"/>
    </row>
    <row r="43" spans="1:19" s="126" customFormat="1" ht="30.75" customHeight="1">
      <c r="A43" s="180" t="s">
        <v>247</v>
      </c>
      <c r="B43" s="220"/>
      <c r="C43" s="219" t="s">
        <v>91</v>
      </c>
      <c r="E43" s="102">
        <v>0.22500000000000001</v>
      </c>
      <c r="G43" s="72">
        <v>0</v>
      </c>
      <c r="H43" s="72"/>
      <c r="I43" s="72">
        <v>0</v>
      </c>
      <c r="J43" s="72"/>
      <c r="K43" s="72">
        <f t="shared" si="0"/>
        <v>0</v>
      </c>
      <c r="L43" s="72"/>
      <c r="M43" s="218">
        <v>6428819.3478260869</v>
      </c>
      <c r="N43" s="72"/>
      <c r="O43" s="72">
        <v>0</v>
      </c>
      <c r="P43" s="72"/>
      <c r="Q43" s="72">
        <f t="shared" si="1"/>
        <v>6428819.3478260869</v>
      </c>
      <c r="R43" s="100"/>
      <c r="S43" s="218"/>
    </row>
    <row r="44" spans="1:19" s="126" customFormat="1" ht="30.75" customHeight="1">
      <c r="A44" s="180" t="s">
        <v>218</v>
      </c>
      <c r="B44" s="220"/>
      <c r="C44" s="219" t="s">
        <v>91</v>
      </c>
      <c r="E44" s="102">
        <v>0.22500000000000001</v>
      </c>
      <c r="G44" s="72">
        <v>34021854.519230768</v>
      </c>
      <c r="H44" s="72"/>
      <c r="I44" s="72"/>
      <c r="J44" s="72"/>
      <c r="K44" s="72">
        <f t="shared" si="0"/>
        <v>34021854.519230768</v>
      </c>
      <c r="L44" s="72"/>
      <c r="M44" s="218">
        <v>1653713647.7884614</v>
      </c>
      <c r="N44" s="72"/>
      <c r="O44" s="72">
        <v>0</v>
      </c>
      <c r="P44" s="72"/>
      <c r="Q44" s="72">
        <f t="shared" si="1"/>
        <v>1653713647.7884614</v>
      </c>
      <c r="R44" s="100"/>
      <c r="S44" s="218"/>
    </row>
    <row r="45" spans="1:19" s="126" customFormat="1" ht="30.75" customHeight="1">
      <c r="A45" s="180" t="s">
        <v>176</v>
      </c>
      <c r="B45" s="220"/>
      <c r="C45" s="219" t="s">
        <v>91</v>
      </c>
      <c r="E45" s="102">
        <v>0.22500000000000001</v>
      </c>
      <c r="G45" s="72">
        <v>0</v>
      </c>
      <c r="H45" s="72"/>
      <c r="I45" s="72">
        <v>0</v>
      </c>
      <c r="J45" s="72"/>
      <c r="K45" s="72">
        <f t="shared" si="0"/>
        <v>0</v>
      </c>
      <c r="L45" s="72"/>
      <c r="M45" s="218">
        <v>671999177.59615386</v>
      </c>
      <c r="N45" s="72"/>
      <c r="O45" s="72">
        <v>0</v>
      </c>
      <c r="P45" s="72"/>
      <c r="Q45" s="72">
        <f t="shared" si="1"/>
        <v>671999177.59615386</v>
      </c>
      <c r="R45" s="100"/>
      <c r="S45" s="218"/>
    </row>
    <row r="46" spans="1:19" s="126" customFormat="1" ht="30.75" customHeight="1">
      <c r="A46" s="180" t="s">
        <v>246</v>
      </c>
      <c r="B46" s="220"/>
      <c r="C46" s="219" t="s">
        <v>91</v>
      </c>
      <c r="E46" s="102">
        <v>0.22500000000000001</v>
      </c>
      <c r="G46" s="72">
        <v>0</v>
      </c>
      <c r="H46" s="72"/>
      <c r="I46" s="72">
        <v>0</v>
      </c>
      <c r="J46" s="72"/>
      <c r="K46" s="72">
        <f t="shared" si="0"/>
        <v>0</v>
      </c>
      <c r="L46" s="72"/>
      <c r="M46" s="218">
        <v>4983904108.8000002</v>
      </c>
      <c r="N46" s="72"/>
      <c r="O46" s="72">
        <v>0</v>
      </c>
      <c r="P46" s="72"/>
      <c r="Q46" s="72">
        <f t="shared" si="1"/>
        <v>4983904108.8000002</v>
      </c>
      <c r="R46" s="100"/>
      <c r="S46" s="218"/>
    </row>
    <row r="47" spans="1:19" s="126" customFormat="1" ht="30.75" customHeight="1">
      <c r="A47" s="180" t="s">
        <v>125</v>
      </c>
      <c r="B47" s="220"/>
      <c r="C47" s="219" t="s">
        <v>91</v>
      </c>
      <c r="E47" s="102">
        <v>0.22500000000000001</v>
      </c>
      <c r="G47" s="72">
        <v>0</v>
      </c>
      <c r="H47" s="72"/>
      <c r="I47" s="72">
        <v>0</v>
      </c>
      <c r="J47" s="72"/>
      <c r="K47" s="72">
        <f t="shared" si="0"/>
        <v>0</v>
      </c>
      <c r="L47" s="72"/>
      <c r="M47" s="218">
        <v>14825856164.0625</v>
      </c>
      <c r="N47" s="72"/>
      <c r="O47" s="72">
        <v>0</v>
      </c>
      <c r="P47" s="72"/>
      <c r="Q47" s="72">
        <f t="shared" si="1"/>
        <v>14825856164.0625</v>
      </c>
      <c r="R47" s="100"/>
      <c r="S47" s="218"/>
    </row>
    <row r="48" spans="1:19" s="126" customFormat="1" ht="30.75" customHeight="1">
      <c r="A48" s="180" t="s">
        <v>132</v>
      </c>
      <c r="B48" s="220"/>
      <c r="C48" s="219" t="s">
        <v>91</v>
      </c>
      <c r="E48" s="102">
        <v>0.22500000000000001</v>
      </c>
      <c r="G48" s="72">
        <v>0</v>
      </c>
      <c r="H48" s="72"/>
      <c r="I48" s="72">
        <v>0</v>
      </c>
      <c r="J48" s="72"/>
      <c r="K48" s="72">
        <f t="shared" si="0"/>
        <v>0</v>
      </c>
      <c r="L48" s="72"/>
      <c r="M48" s="218">
        <v>632821551.84782612</v>
      </c>
      <c r="N48" s="72"/>
      <c r="O48" s="72">
        <v>0</v>
      </c>
      <c r="P48" s="72"/>
      <c r="Q48" s="72">
        <f t="shared" si="1"/>
        <v>632821551.84782612</v>
      </c>
      <c r="R48" s="100"/>
      <c r="S48" s="218"/>
    </row>
    <row r="49" spans="1:19" s="126" customFormat="1" ht="30.75" customHeight="1" thickBot="1">
      <c r="A49" s="180" t="s">
        <v>123</v>
      </c>
      <c r="B49" s="220"/>
      <c r="C49" s="219" t="s">
        <v>91</v>
      </c>
      <c r="E49" s="102">
        <v>0.22500000000000001</v>
      </c>
      <c r="G49" s="72">
        <v>0</v>
      </c>
      <c r="H49" s="72"/>
      <c r="I49" s="72">
        <v>0</v>
      </c>
      <c r="J49" s="72"/>
      <c r="K49" s="72">
        <f t="shared" si="0"/>
        <v>0</v>
      </c>
      <c r="L49" s="72"/>
      <c r="M49" s="218">
        <v>370738455.65217388</v>
      </c>
      <c r="N49" s="72"/>
      <c r="O49" s="72">
        <v>0</v>
      </c>
      <c r="P49" s="72"/>
      <c r="Q49" s="72">
        <f t="shared" si="1"/>
        <v>370738455.65217388</v>
      </c>
      <c r="R49" s="100"/>
      <c r="S49" s="218"/>
    </row>
    <row r="50" spans="1:19" s="126" customFormat="1" ht="30.75" customHeight="1" thickBot="1">
      <c r="A50" s="180" t="s">
        <v>113</v>
      </c>
      <c r="B50" s="220"/>
      <c r="C50" s="219" t="s">
        <v>91</v>
      </c>
      <c r="E50" s="102">
        <v>0.22500000000000001</v>
      </c>
      <c r="G50" s="121">
        <v>0</v>
      </c>
      <c r="H50" s="72"/>
      <c r="I50" s="72">
        <v>0</v>
      </c>
      <c r="J50" s="72"/>
      <c r="K50" s="72">
        <f t="shared" si="0"/>
        <v>0</v>
      </c>
      <c r="L50" s="72">
        <f>H50+J50</f>
        <v>0</v>
      </c>
      <c r="M50" s="218">
        <v>1023634809.7826086</v>
      </c>
      <c r="N50" s="72"/>
      <c r="O50" s="72">
        <v>0</v>
      </c>
      <c r="P50" s="72"/>
      <c r="Q50" s="72">
        <f t="shared" si="1"/>
        <v>1023634809.7826086</v>
      </c>
      <c r="R50" s="100"/>
      <c r="S50" s="218"/>
    </row>
    <row r="51" spans="1:19" s="126" customFormat="1" ht="30.75" customHeight="1">
      <c r="A51" s="180" t="s">
        <v>326</v>
      </c>
      <c r="B51" s="220"/>
      <c r="C51" s="219" t="s">
        <v>91</v>
      </c>
      <c r="E51" s="102">
        <v>0.22500000000000001</v>
      </c>
      <c r="G51" s="72">
        <v>104178080.37735848</v>
      </c>
      <c r="H51" s="72"/>
      <c r="I51" s="72">
        <v>-1408954</v>
      </c>
      <c r="J51" s="72"/>
      <c r="K51" s="72">
        <f t="shared" si="0"/>
        <v>102769126.37735848</v>
      </c>
      <c r="L51" s="72"/>
      <c r="M51" s="218">
        <v>104178080.37735848</v>
      </c>
      <c r="N51" s="72"/>
      <c r="O51" s="72">
        <v>-1408954</v>
      </c>
      <c r="P51" s="72"/>
      <c r="Q51" s="72">
        <f t="shared" si="1"/>
        <v>102769126.37735848</v>
      </c>
      <c r="R51" s="100"/>
      <c r="S51" s="218"/>
    </row>
    <row r="52" spans="1:19" s="126" customFormat="1" ht="30.75" customHeight="1">
      <c r="A52" s="180" t="s">
        <v>292</v>
      </c>
      <c r="B52" s="220"/>
      <c r="C52" s="219" t="s">
        <v>91</v>
      </c>
      <c r="E52" s="102">
        <v>0.22500000000000001</v>
      </c>
      <c r="G52" s="72">
        <v>173040411.2264151</v>
      </c>
      <c r="H52" s="72"/>
      <c r="I52" s="72">
        <v>0</v>
      </c>
      <c r="J52" s="72"/>
      <c r="K52" s="72">
        <f t="shared" si="0"/>
        <v>173040411.2264151</v>
      </c>
      <c r="L52" s="72"/>
      <c r="M52" s="218">
        <v>207648491.60377356</v>
      </c>
      <c r="N52" s="72"/>
      <c r="O52" s="72">
        <v>-669467</v>
      </c>
      <c r="P52" s="72"/>
      <c r="Q52" s="72">
        <f t="shared" si="1"/>
        <v>206979024.60377356</v>
      </c>
      <c r="R52" s="100"/>
      <c r="S52" s="218"/>
    </row>
    <row r="53" spans="1:19" s="126" customFormat="1" ht="30.75" customHeight="1">
      <c r="A53" s="180" t="s">
        <v>291</v>
      </c>
      <c r="B53" s="220"/>
      <c r="C53" s="219" t="s">
        <v>91</v>
      </c>
      <c r="E53" s="102">
        <v>0.22500000000000001</v>
      </c>
      <c r="G53" s="72">
        <v>1346745206.8965516</v>
      </c>
      <c r="H53" s="72"/>
      <c r="I53" s="72">
        <v>-17671379</v>
      </c>
      <c r="J53" s="72"/>
      <c r="K53" s="72">
        <f t="shared" si="0"/>
        <v>1329073827.8965516</v>
      </c>
      <c r="L53" s="72"/>
      <c r="M53" s="218">
        <v>1930334796.5517242</v>
      </c>
      <c r="N53" s="72"/>
      <c r="O53" s="72">
        <v>-19957600</v>
      </c>
      <c r="P53" s="72"/>
      <c r="Q53" s="72">
        <f t="shared" si="1"/>
        <v>1910377196.5517242</v>
      </c>
      <c r="R53" s="100"/>
      <c r="S53" s="218"/>
    </row>
    <row r="54" spans="1:19" s="126" customFormat="1" ht="30.75" customHeight="1">
      <c r="A54" s="180" t="s">
        <v>254</v>
      </c>
      <c r="B54" s="220"/>
      <c r="C54" s="219" t="s">
        <v>91</v>
      </c>
      <c r="E54" s="102">
        <v>0.22500000000000001</v>
      </c>
      <c r="G54" s="72">
        <v>1093926573.6792455</v>
      </c>
      <c r="H54" s="72"/>
      <c r="I54" s="72"/>
      <c r="J54" s="72"/>
      <c r="K54" s="72">
        <f t="shared" si="0"/>
        <v>1093926573.6792455</v>
      </c>
      <c r="L54" s="72"/>
      <c r="M54" s="218">
        <v>2918584104.6226416</v>
      </c>
      <c r="N54" s="72"/>
      <c r="O54" s="72">
        <v>-205678</v>
      </c>
      <c r="P54" s="72"/>
      <c r="Q54" s="72">
        <f t="shared" si="1"/>
        <v>2918378426.6226416</v>
      </c>
      <c r="R54" s="100"/>
      <c r="S54" s="218"/>
    </row>
    <row r="55" spans="1:19" s="126" customFormat="1" ht="30.75" customHeight="1">
      <c r="A55" s="180" t="s">
        <v>203</v>
      </c>
      <c r="B55" s="220"/>
      <c r="C55" s="219" t="s">
        <v>91</v>
      </c>
      <c r="E55" s="102">
        <v>0.22500000000000001</v>
      </c>
      <c r="G55" s="72">
        <v>0</v>
      </c>
      <c r="H55" s="72"/>
      <c r="I55" s="72">
        <v>0</v>
      </c>
      <c r="J55" s="72"/>
      <c r="K55" s="72">
        <f t="shared" si="0"/>
        <v>0</v>
      </c>
      <c r="L55" s="72"/>
      <c r="M55" s="218">
        <v>188408219.71153846</v>
      </c>
      <c r="N55" s="72"/>
      <c r="O55" s="72">
        <v>0</v>
      </c>
      <c r="P55" s="72"/>
      <c r="Q55" s="72">
        <f t="shared" si="1"/>
        <v>188408219.71153846</v>
      </c>
      <c r="R55" s="100"/>
      <c r="S55" s="218"/>
    </row>
    <row r="56" spans="1:19" s="126" customFormat="1" ht="30.75" customHeight="1">
      <c r="A56" s="180" t="s">
        <v>245</v>
      </c>
      <c r="B56" s="220"/>
      <c r="C56" s="219" t="s">
        <v>91</v>
      </c>
      <c r="E56" s="102">
        <v>0.22500000000000001</v>
      </c>
      <c r="G56" s="72">
        <v>0</v>
      </c>
      <c r="H56" s="72"/>
      <c r="I56" s="72">
        <v>0</v>
      </c>
      <c r="J56" s="72"/>
      <c r="K56" s="72">
        <f t="shared" si="0"/>
        <v>0</v>
      </c>
      <c r="L56" s="72"/>
      <c r="M56" s="218">
        <v>42272866.956521742</v>
      </c>
      <c r="N56" s="72"/>
      <c r="O56" s="72">
        <v>0</v>
      </c>
      <c r="P56" s="72"/>
      <c r="Q56" s="72">
        <f t="shared" si="1"/>
        <v>42272866.956521742</v>
      </c>
      <c r="R56" s="100"/>
      <c r="S56" s="218"/>
    </row>
    <row r="57" spans="1:19" s="126" customFormat="1" ht="30.75" customHeight="1" thickBot="1">
      <c r="A57" s="180" t="s">
        <v>191</v>
      </c>
      <c r="B57" s="220"/>
      <c r="C57" s="219" t="s">
        <v>91</v>
      </c>
      <c r="E57" s="102">
        <v>0.22500000000000001</v>
      </c>
      <c r="G57" s="72">
        <v>4736454.230769231</v>
      </c>
      <c r="H57" s="72"/>
      <c r="I57" s="72"/>
      <c r="J57" s="72"/>
      <c r="K57" s="72">
        <f t="shared" si="0"/>
        <v>4736454.230769231</v>
      </c>
      <c r="L57" s="72"/>
      <c r="M57" s="72">
        <v>561941226.34615386</v>
      </c>
      <c r="N57" s="72"/>
      <c r="O57" s="72">
        <v>0</v>
      </c>
      <c r="P57" s="72"/>
      <c r="Q57" s="72">
        <f t="shared" si="1"/>
        <v>561941226.34615386</v>
      </c>
    </row>
    <row r="58" spans="1:19" s="126" customFormat="1" ht="30.75" customHeight="1" thickBot="1">
      <c r="A58" s="180" t="s">
        <v>244</v>
      </c>
      <c r="B58" s="220"/>
      <c r="C58" s="219" t="s">
        <v>91</v>
      </c>
      <c r="E58" s="102">
        <v>0.22500000000000001</v>
      </c>
      <c r="G58" s="121">
        <v>0</v>
      </c>
      <c r="H58" s="72"/>
      <c r="I58" s="72">
        <v>0</v>
      </c>
      <c r="J58" s="72"/>
      <c r="K58" s="72">
        <f t="shared" si="0"/>
        <v>0</v>
      </c>
      <c r="L58" s="72"/>
      <c r="M58" s="72">
        <v>739726027.78846145</v>
      </c>
      <c r="N58" s="72"/>
      <c r="O58" s="72">
        <v>0</v>
      </c>
      <c r="P58" s="72"/>
      <c r="Q58" s="72">
        <f t="shared" si="1"/>
        <v>739726027.78846145</v>
      </c>
    </row>
    <row r="59" spans="1:19" s="126" customFormat="1" ht="30.75" customHeight="1" thickBot="1">
      <c r="A59" s="180" t="s">
        <v>138</v>
      </c>
      <c r="B59" s="220"/>
      <c r="C59" s="219" t="s">
        <v>91</v>
      </c>
      <c r="E59" s="102">
        <v>0.22500000000000001</v>
      </c>
      <c r="G59" s="121">
        <v>0</v>
      </c>
      <c r="H59" s="72"/>
      <c r="I59" s="72">
        <v>0</v>
      </c>
      <c r="J59" s="72"/>
      <c r="K59" s="72">
        <f t="shared" si="0"/>
        <v>0</v>
      </c>
      <c r="L59" s="72"/>
      <c r="M59" s="72">
        <v>306789858.75000006</v>
      </c>
      <c r="N59" s="72"/>
      <c r="O59" s="72">
        <v>0</v>
      </c>
      <c r="P59" s="72"/>
      <c r="Q59" s="72">
        <f t="shared" si="1"/>
        <v>306789858.75000006</v>
      </c>
    </row>
    <row r="60" spans="1:19" s="126" customFormat="1" ht="30.75" customHeight="1" thickBot="1">
      <c r="A60" s="180" t="s">
        <v>131</v>
      </c>
      <c r="B60" s="220"/>
      <c r="C60" s="219" t="s">
        <v>91</v>
      </c>
      <c r="E60" s="102">
        <v>0.22500000000000001</v>
      </c>
      <c r="G60" s="121">
        <v>0</v>
      </c>
      <c r="H60" s="72"/>
      <c r="I60" s="72">
        <v>0</v>
      </c>
      <c r="J60" s="72"/>
      <c r="K60" s="72">
        <f t="shared" si="0"/>
        <v>0</v>
      </c>
      <c r="L60" s="72"/>
      <c r="M60" s="72">
        <v>596096702.60869563</v>
      </c>
      <c r="N60" s="72"/>
      <c r="O60" s="72">
        <v>0</v>
      </c>
      <c r="P60" s="72"/>
      <c r="Q60" s="72">
        <f t="shared" si="1"/>
        <v>596096702.60869563</v>
      </c>
    </row>
    <row r="61" spans="1:19" s="126" customFormat="1" ht="30.75" customHeight="1">
      <c r="A61" s="180" t="s">
        <v>221</v>
      </c>
      <c r="B61" s="220"/>
      <c r="C61" s="219" t="s">
        <v>91</v>
      </c>
      <c r="E61" s="370">
        <v>0.05</v>
      </c>
      <c r="G61" s="72">
        <v>9684</v>
      </c>
      <c r="H61" s="72"/>
      <c r="I61" s="72">
        <v>0</v>
      </c>
      <c r="J61" s="72"/>
      <c r="K61" s="72">
        <f t="shared" si="0"/>
        <v>9684</v>
      </c>
      <c r="L61" s="72"/>
      <c r="M61" s="72">
        <v>115493</v>
      </c>
      <c r="N61" s="72"/>
      <c r="O61" s="72">
        <v>0</v>
      </c>
      <c r="P61" s="72"/>
      <c r="Q61" s="72">
        <f t="shared" si="1"/>
        <v>115493</v>
      </c>
    </row>
    <row r="62" spans="1:19" s="126" customFormat="1" ht="30.75" customHeight="1">
      <c r="A62" s="180" t="s">
        <v>210</v>
      </c>
      <c r="B62" s="220"/>
      <c r="C62" s="219" t="s">
        <v>91</v>
      </c>
      <c r="E62" s="370">
        <v>0.05</v>
      </c>
      <c r="G62" s="72">
        <f>4406+616302084</f>
        <v>616306490</v>
      </c>
      <c r="H62" s="72"/>
      <c r="I62" s="72">
        <v>0</v>
      </c>
      <c r="J62" s="72"/>
      <c r="K62" s="72">
        <f t="shared" si="0"/>
        <v>616306490</v>
      </c>
      <c r="L62" s="72"/>
      <c r="M62" s="72">
        <f>31704+18366965085</f>
        <v>18366996789</v>
      </c>
      <c r="N62" s="72"/>
      <c r="O62" s="72">
        <v>0</v>
      </c>
      <c r="P62" s="72"/>
      <c r="Q62" s="72">
        <f t="shared" si="1"/>
        <v>18366996789</v>
      </c>
    </row>
    <row r="63" spans="1:19" s="126" customFormat="1" ht="30.75" customHeight="1">
      <c r="A63" s="180" t="s">
        <v>325</v>
      </c>
      <c r="B63" s="220"/>
      <c r="C63" s="219" t="s">
        <v>91</v>
      </c>
      <c r="E63" s="102">
        <v>0.22500000000000001</v>
      </c>
      <c r="G63" s="72">
        <v>327215967.4528302</v>
      </c>
      <c r="H63" s="72"/>
      <c r="I63" s="72">
        <v>-2225490</v>
      </c>
      <c r="J63" s="72"/>
      <c r="K63" s="72">
        <f t="shared" si="0"/>
        <v>324990477.4528302</v>
      </c>
      <c r="L63" s="72"/>
      <c r="M63" s="72">
        <v>327215967.4528302</v>
      </c>
      <c r="N63" s="72"/>
      <c r="O63" s="72">
        <v>-2225490</v>
      </c>
      <c r="P63" s="72"/>
      <c r="Q63" s="72">
        <f t="shared" si="1"/>
        <v>324990477.4528302</v>
      </c>
    </row>
    <row r="64" spans="1:19" s="126" customFormat="1" ht="30.75" customHeight="1">
      <c r="A64" s="180" t="s">
        <v>253</v>
      </c>
      <c r="B64" s="220"/>
      <c r="C64" s="219" t="s">
        <v>91</v>
      </c>
      <c r="E64" s="102">
        <v>0.22500000000000001</v>
      </c>
      <c r="G64" s="72">
        <v>406849314.80769235</v>
      </c>
      <c r="H64" s="72"/>
      <c r="I64" s="72"/>
      <c r="J64" s="72"/>
      <c r="K64" s="72">
        <f t="shared" si="0"/>
        <v>406849314.80769235</v>
      </c>
      <c r="L64" s="72"/>
      <c r="M64" s="72">
        <v>1128082191.0576923</v>
      </c>
      <c r="N64" s="72"/>
      <c r="O64" s="72">
        <v>-6444531</v>
      </c>
      <c r="P64" s="72"/>
      <c r="Q64" s="72">
        <f t="shared" si="1"/>
        <v>1121637660.0576923</v>
      </c>
    </row>
    <row r="65" spans="1:19" s="126" customFormat="1" ht="30.75" customHeight="1">
      <c r="A65" s="180" t="s">
        <v>226</v>
      </c>
      <c r="B65" s="220"/>
      <c r="C65" s="219" t="s">
        <v>91</v>
      </c>
      <c r="E65" s="102">
        <v>0.22500000000000001</v>
      </c>
      <c r="G65" s="72">
        <v>0</v>
      </c>
      <c r="H65" s="72"/>
      <c r="I65" s="72">
        <v>0</v>
      </c>
      <c r="J65" s="72"/>
      <c r="K65" s="72">
        <f t="shared" si="0"/>
        <v>0</v>
      </c>
      <c r="L65" s="72"/>
      <c r="M65" s="72">
        <v>1378686.5217391304</v>
      </c>
      <c r="N65" s="72"/>
      <c r="O65" s="72">
        <v>0</v>
      </c>
      <c r="P65" s="72"/>
      <c r="Q65" s="72">
        <f t="shared" si="1"/>
        <v>1378686.5217391304</v>
      </c>
    </row>
    <row r="66" spans="1:19" s="126" customFormat="1" ht="30.75" customHeight="1">
      <c r="A66" s="180" t="s">
        <v>192</v>
      </c>
      <c r="B66" s="220"/>
      <c r="C66" s="219" t="s">
        <v>91</v>
      </c>
      <c r="E66" s="102">
        <v>0.22500000000000001</v>
      </c>
      <c r="G66" s="72">
        <v>10828379.423076922</v>
      </c>
      <c r="H66" s="72"/>
      <c r="I66" s="72"/>
      <c r="J66" s="72"/>
      <c r="K66" s="72">
        <f t="shared" si="0"/>
        <v>10828379.423076922</v>
      </c>
      <c r="L66" s="72"/>
      <c r="M66" s="218">
        <v>1150006434.2307694</v>
      </c>
      <c r="N66" s="72"/>
      <c r="O66" s="72">
        <v>0</v>
      </c>
      <c r="P66" s="72"/>
      <c r="Q66" s="72">
        <f t="shared" si="1"/>
        <v>1150006434.2307694</v>
      </c>
      <c r="R66" s="100"/>
      <c r="S66" s="218"/>
    </row>
    <row r="67" spans="1:19" s="126" customFormat="1" ht="30.75" customHeight="1">
      <c r="A67" s="180" t="s">
        <v>196</v>
      </c>
      <c r="B67" s="220"/>
      <c r="C67" s="219" t="s">
        <v>91</v>
      </c>
      <c r="E67" s="102">
        <v>0.22500000000000001</v>
      </c>
      <c r="G67" s="72">
        <v>0</v>
      </c>
      <c r="H67" s="72"/>
      <c r="I67" s="72">
        <v>0</v>
      </c>
      <c r="J67" s="72"/>
      <c r="K67" s="72">
        <f t="shared" si="0"/>
        <v>0</v>
      </c>
      <c r="L67" s="72"/>
      <c r="M67" s="72">
        <v>827146849.32692313</v>
      </c>
      <c r="N67" s="72"/>
      <c r="O67" s="72">
        <v>0</v>
      </c>
      <c r="P67" s="72"/>
      <c r="Q67" s="72">
        <f t="shared" si="1"/>
        <v>827146849.32692313</v>
      </c>
    </row>
    <row r="68" spans="1:19" s="126" customFormat="1" ht="30.75" customHeight="1">
      <c r="A68" s="180" t="s">
        <v>180</v>
      </c>
      <c r="B68" s="220"/>
      <c r="C68" s="219" t="s">
        <v>91</v>
      </c>
      <c r="E68" s="102">
        <v>0.22500000000000001</v>
      </c>
      <c r="G68" s="72">
        <v>0</v>
      </c>
      <c r="H68" s="72"/>
      <c r="I68" s="72">
        <v>0</v>
      </c>
      <c r="J68" s="72"/>
      <c r="K68" s="72">
        <f t="shared" si="0"/>
        <v>0</v>
      </c>
      <c r="L68" s="72"/>
      <c r="M68" s="72">
        <v>302054794.61538464</v>
      </c>
      <c r="N68" s="72"/>
      <c r="O68" s="72">
        <v>0</v>
      </c>
      <c r="P68" s="72"/>
      <c r="Q68" s="72">
        <f t="shared" si="1"/>
        <v>302054794.61538464</v>
      </c>
    </row>
    <row r="69" spans="1:19" s="126" customFormat="1" ht="30.75" customHeight="1">
      <c r="A69" s="180" t="s">
        <v>159</v>
      </c>
      <c r="B69" s="220"/>
      <c r="C69" s="219" t="s">
        <v>91</v>
      </c>
      <c r="E69" s="102">
        <v>0.22500000000000001</v>
      </c>
      <c r="G69" s="72">
        <v>0</v>
      </c>
      <c r="H69" s="72"/>
      <c r="I69" s="72">
        <v>0</v>
      </c>
      <c r="J69" s="72"/>
      <c r="K69" s="72">
        <f t="shared" si="0"/>
        <v>0</v>
      </c>
      <c r="L69" s="72"/>
      <c r="M69" s="72">
        <v>6453823560.9375</v>
      </c>
      <c r="N69" s="72"/>
      <c r="O69" s="72">
        <v>0</v>
      </c>
      <c r="P69" s="72"/>
      <c r="Q69" s="72">
        <f t="shared" si="1"/>
        <v>6453823560.9375</v>
      </c>
    </row>
    <row r="70" spans="1:19" s="126" customFormat="1" ht="30.75" customHeight="1">
      <c r="A70" s="180" t="s">
        <v>160</v>
      </c>
      <c r="B70" s="220"/>
      <c r="C70" s="219" t="s">
        <v>91</v>
      </c>
      <c r="E70" s="102">
        <v>0.22500000000000001</v>
      </c>
      <c r="G70" s="72">
        <v>0</v>
      </c>
      <c r="H70" s="72"/>
      <c r="I70" s="72">
        <v>0</v>
      </c>
      <c r="J70" s="72"/>
      <c r="K70" s="72">
        <f t="shared" si="0"/>
        <v>0</v>
      </c>
      <c r="L70" s="72"/>
      <c r="M70" s="72">
        <v>246193534.68750003</v>
      </c>
      <c r="N70" s="72"/>
      <c r="O70" s="72">
        <v>0</v>
      </c>
      <c r="P70" s="72"/>
      <c r="Q70" s="72">
        <f t="shared" si="1"/>
        <v>246193534.68750003</v>
      </c>
    </row>
    <row r="71" spans="1:19" s="126" customFormat="1" ht="30.75" customHeight="1">
      <c r="A71" s="180" t="s">
        <v>158</v>
      </c>
      <c r="B71" s="220"/>
      <c r="C71" s="219" t="s">
        <v>91</v>
      </c>
      <c r="E71" s="102">
        <v>0.22500000000000001</v>
      </c>
      <c r="G71" s="72">
        <v>0</v>
      </c>
      <c r="H71" s="72"/>
      <c r="I71" s="72">
        <v>0</v>
      </c>
      <c r="J71" s="72"/>
      <c r="K71" s="72">
        <f t="shared" si="0"/>
        <v>0</v>
      </c>
      <c r="L71" s="72"/>
      <c r="M71" s="72">
        <v>2270130563.4375</v>
      </c>
      <c r="N71" s="72"/>
      <c r="O71" s="72">
        <v>0</v>
      </c>
      <c r="P71" s="72"/>
      <c r="Q71" s="72">
        <f t="shared" si="1"/>
        <v>2270130563.4375</v>
      </c>
    </row>
    <row r="72" spans="1:19" s="126" customFormat="1" ht="30.75" customHeight="1">
      <c r="A72" s="180" t="s">
        <v>136</v>
      </c>
      <c r="B72" s="220"/>
      <c r="C72" s="219" t="s">
        <v>91</v>
      </c>
      <c r="E72" s="102">
        <v>0.22500000000000001</v>
      </c>
      <c r="G72" s="72">
        <v>0</v>
      </c>
      <c r="H72" s="72"/>
      <c r="I72" s="72">
        <v>0</v>
      </c>
      <c r="J72" s="72"/>
      <c r="K72" s="72">
        <f t="shared" ref="K72:K107" si="2">G72+I72</f>
        <v>0</v>
      </c>
      <c r="L72" s="72"/>
      <c r="M72" s="72">
        <v>563461456.30434787</v>
      </c>
      <c r="N72" s="72"/>
      <c r="O72" s="72">
        <v>0</v>
      </c>
      <c r="P72" s="72"/>
      <c r="Q72" s="72">
        <f t="shared" ref="Q72:Q107" si="3">M72+O72</f>
        <v>563461456.30434787</v>
      </c>
    </row>
    <row r="73" spans="1:19" s="126" customFormat="1" ht="30.75" customHeight="1">
      <c r="A73" s="180" t="s">
        <v>290</v>
      </c>
      <c r="B73" s="220"/>
      <c r="C73" s="219" t="s">
        <v>91</v>
      </c>
      <c r="E73" s="102">
        <v>0.22500000000000001</v>
      </c>
      <c r="G73" s="72">
        <v>6193173697.6415091</v>
      </c>
      <c r="H73" s="72"/>
      <c r="I73" s="72"/>
      <c r="J73" s="72"/>
      <c r="K73" s="72">
        <f t="shared" si="2"/>
        <v>6193173697.6415091</v>
      </c>
      <c r="L73" s="72"/>
      <c r="M73" s="72">
        <v>13019413559.433962</v>
      </c>
      <c r="N73" s="72"/>
      <c r="O73" s="72">
        <v>0</v>
      </c>
      <c r="P73" s="72"/>
      <c r="Q73" s="72">
        <f t="shared" si="3"/>
        <v>13019413559.433962</v>
      </c>
    </row>
    <row r="74" spans="1:19" s="126" customFormat="1" ht="30.75" customHeight="1">
      <c r="A74" s="180" t="s">
        <v>213</v>
      </c>
      <c r="B74" s="220"/>
      <c r="C74" s="219" t="s">
        <v>91</v>
      </c>
      <c r="E74" s="102">
        <v>0.22500000000000001</v>
      </c>
      <c r="G74" s="72">
        <v>0</v>
      </c>
      <c r="H74" s="72"/>
      <c r="I74" s="72">
        <v>0</v>
      </c>
      <c r="J74" s="72"/>
      <c r="K74" s="72">
        <f t="shared" si="2"/>
        <v>0</v>
      </c>
      <c r="L74" s="72"/>
      <c r="M74" s="72">
        <v>367056986.53846151</v>
      </c>
      <c r="N74" s="72"/>
      <c r="O74" s="72">
        <v>0</v>
      </c>
      <c r="P74" s="72"/>
      <c r="Q74" s="72">
        <f t="shared" si="3"/>
        <v>367056986.53846151</v>
      </c>
    </row>
    <row r="75" spans="1:19" s="126" customFormat="1" ht="30.75" customHeight="1">
      <c r="A75" s="180" t="s">
        <v>202</v>
      </c>
      <c r="B75" s="220"/>
      <c r="C75" s="219" t="s">
        <v>91</v>
      </c>
      <c r="E75" s="102">
        <v>0.22500000000000001</v>
      </c>
      <c r="G75" s="72">
        <v>0</v>
      </c>
      <c r="H75" s="72"/>
      <c r="I75" s="72">
        <v>0</v>
      </c>
      <c r="J75" s="72"/>
      <c r="K75" s="72">
        <f t="shared" si="2"/>
        <v>0</v>
      </c>
      <c r="L75" s="72"/>
      <c r="M75" s="72">
        <v>1668747945.2884617</v>
      </c>
      <c r="N75" s="72"/>
      <c r="O75" s="72">
        <v>0</v>
      </c>
      <c r="P75" s="72"/>
      <c r="Q75" s="72">
        <f t="shared" si="3"/>
        <v>1668747945.2884617</v>
      </c>
    </row>
    <row r="76" spans="1:19" s="126" customFormat="1" ht="30.75" customHeight="1">
      <c r="A76" s="180" t="s">
        <v>190</v>
      </c>
      <c r="B76" s="220"/>
      <c r="C76" s="219" t="s">
        <v>91</v>
      </c>
      <c r="E76" s="102">
        <v>0.22500000000000001</v>
      </c>
      <c r="G76" s="72">
        <v>0</v>
      </c>
      <c r="H76" s="72"/>
      <c r="I76" s="72">
        <v>0</v>
      </c>
      <c r="J76" s="72"/>
      <c r="K76" s="72">
        <f t="shared" si="2"/>
        <v>0</v>
      </c>
      <c r="L76" s="72"/>
      <c r="M76" s="72">
        <v>399452054.40000004</v>
      </c>
      <c r="N76" s="72"/>
      <c r="O76" s="72">
        <v>0</v>
      </c>
      <c r="P76" s="72"/>
      <c r="Q76" s="72">
        <f t="shared" si="3"/>
        <v>399452054.40000004</v>
      </c>
    </row>
    <row r="77" spans="1:19" s="126" customFormat="1" ht="30.75" customHeight="1">
      <c r="A77" s="180" t="s">
        <v>175</v>
      </c>
      <c r="B77" s="220"/>
      <c r="C77" s="219" t="s">
        <v>91</v>
      </c>
      <c r="E77" s="102">
        <v>0.22500000000000001</v>
      </c>
      <c r="G77" s="72">
        <v>273049839.51923078</v>
      </c>
      <c r="H77" s="72"/>
      <c r="I77" s="72"/>
      <c r="J77" s="72"/>
      <c r="K77" s="72">
        <f t="shared" si="2"/>
        <v>273049839.51923078</v>
      </c>
      <c r="L77" s="72"/>
      <c r="M77" s="72">
        <v>11600107850.769232</v>
      </c>
      <c r="N77" s="72"/>
      <c r="O77" s="72">
        <v>0</v>
      </c>
      <c r="P77" s="72"/>
      <c r="Q77" s="72">
        <f t="shared" si="3"/>
        <v>11600107850.769232</v>
      </c>
    </row>
    <row r="78" spans="1:19" s="126" customFormat="1" ht="30.75" customHeight="1">
      <c r="A78" s="180" t="s">
        <v>154</v>
      </c>
      <c r="B78" s="220"/>
      <c r="C78" s="219" t="s">
        <v>91</v>
      </c>
      <c r="E78" s="102">
        <v>0.22500000000000001</v>
      </c>
      <c r="G78" s="72">
        <v>0</v>
      </c>
      <c r="H78" s="72"/>
      <c r="I78" s="72">
        <v>0</v>
      </c>
      <c r="J78" s="72"/>
      <c r="K78" s="72">
        <f t="shared" si="2"/>
        <v>0</v>
      </c>
      <c r="L78" s="72"/>
      <c r="M78" s="72">
        <v>343403012.69999999</v>
      </c>
      <c r="N78" s="72"/>
      <c r="O78" s="72">
        <v>0</v>
      </c>
      <c r="P78" s="72"/>
      <c r="Q78" s="72">
        <f t="shared" si="3"/>
        <v>343403012.69999999</v>
      </c>
    </row>
    <row r="79" spans="1:19" s="126" customFormat="1" ht="30.75" customHeight="1" thickBot="1">
      <c r="A79" s="180" t="s">
        <v>124</v>
      </c>
      <c r="B79" s="220"/>
      <c r="C79" s="219" t="s">
        <v>91</v>
      </c>
      <c r="E79" s="102">
        <v>0.22500000000000001</v>
      </c>
      <c r="G79" s="72">
        <v>0</v>
      </c>
      <c r="H79" s="72"/>
      <c r="I79" s="72">
        <v>0</v>
      </c>
      <c r="J79" s="72"/>
      <c r="K79" s="72">
        <f t="shared" si="2"/>
        <v>0</v>
      </c>
      <c r="L79" s="72"/>
      <c r="M79" s="72">
        <v>22522124865.9375</v>
      </c>
      <c r="N79" s="72"/>
      <c r="O79" s="72">
        <v>0</v>
      </c>
      <c r="P79" s="72"/>
      <c r="Q79" s="72">
        <f t="shared" si="3"/>
        <v>22522124865.9375</v>
      </c>
    </row>
    <row r="80" spans="1:19" s="126" customFormat="1" ht="30.75" customHeight="1" thickBot="1">
      <c r="A80" s="180" t="s">
        <v>135</v>
      </c>
      <c r="B80" s="220"/>
      <c r="C80" s="219" t="s">
        <v>91</v>
      </c>
      <c r="E80" s="102">
        <v>0.22500000000000001</v>
      </c>
      <c r="G80" s="121">
        <v>0</v>
      </c>
      <c r="H80" s="72"/>
      <c r="I80" s="72">
        <v>0</v>
      </c>
      <c r="J80" s="72"/>
      <c r="K80" s="72">
        <f t="shared" si="2"/>
        <v>0</v>
      </c>
      <c r="L80" s="72"/>
      <c r="M80" s="72">
        <v>177067831.30434784</v>
      </c>
      <c r="N80" s="72"/>
      <c r="O80" s="72">
        <v>0</v>
      </c>
      <c r="P80" s="72"/>
      <c r="Q80" s="72">
        <f t="shared" si="3"/>
        <v>177067831.30434784</v>
      </c>
    </row>
    <row r="81" spans="1:17" s="126" customFormat="1" ht="30.75" customHeight="1">
      <c r="A81" s="180" t="s">
        <v>133</v>
      </c>
      <c r="B81" s="220"/>
      <c r="C81" s="219" t="s">
        <v>91</v>
      </c>
      <c r="E81" s="102">
        <v>0.22500000000000001</v>
      </c>
      <c r="G81" s="72">
        <v>0</v>
      </c>
      <c r="H81" s="72"/>
      <c r="I81" s="72">
        <v>0</v>
      </c>
      <c r="J81" s="72"/>
      <c r="K81" s="72">
        <f t="shared" si="2"/>
        <v>0</v>
      </c>
      <c r="L81" s="72"/>
      <c r="M81" s="72">
        <v>1805866491.521739</v>
      </c>
      <c r="N81" s="72"/>
      <c r="O81" s="72">
        <v>0</v>
      </c>
      <c r="P81" s="72"/>
      <c r="Q81" s="72">
        <f t="shared" si="3"/>
        <v>1805866491.521739</v>
      </c>
    </row>
    <row r="82" spans="1:17" s="126" customFormat="1" ht="30.75" customHeight="1">
      <c r="A82" s="180" t="s">
        <v>129</v>
      </c>
      <c r="B82" s="220"/>
      <c r="C82" s="219" t="s">
        <v>91</v>
      </c>
      <c r="E82" s="102">
        <v>0.22500000000000001</v>
      </c>
      <c r="G82" s="72">
        <v>0</v>
      </c>
      <c r="H82" s="72"/>
      <c r="I82" s="72">
        <v>0</v>
      </c>
      <c r="J82" s="72"/>
      <c r="K82" s="72">
        <f t="shared" si="2"/>
        <v>0</v>
      </c>
      <c r="L82" s="72"/>
      <c r="M82" s="72">
        <v>174872202.06521738</v>
      </c>
      <c r="N82" s="72"/>
      <c r="O82" s="72">
        <v>0</v>
      </c>
      <c r="P82" s="72"/>
      <c r="Q82" s="72">
        <f t="shared" si="3"/>
        <v>174872202.06521738</v>
      </c>
    </row>
    <row r="83" spans="1:17" s="126" customFormat="1" ht="30.75" customHeight="1">
      <c r="A83" s="180" t="s">
        <v>222</v>
      </c>
      <c r="B83" s="220"/>
      <c r="C83" s="219" t="s">
        <v>91</v>
      </c>
      <c r="E83" s="370">
        <v>0.05</v>
      </c>
      <c r="G83" s="72">
        <v>821427</v>
      </c>
      <c r="H83" s="72"/>
      <c r="I83" s="72">
        <v>0</v>
      </c>
      <c r="J83" s="72"/>
      <c r="K83" s="72">
        <f t="shared" si="2"/>
        <v>821427</v>
      </c>
      <c r="L83" s="72"/>
      <c r="M83" s="72">
        <v>33546002</v>
      </c>
      <c r="N83" s="72"/>
      <c r="O83" s="72">
        <v>0</v>
      </c>
      <c r="P83" s="72"/>
      <c r="Q83" s="72">
        <f t="shared" si="3"/>
        <v>33546002</v>
      </c>
    </row>
    <row r="84" spans="1:17" s="126" customFormat="1" ht="30.75" customHeight="1">
      <c r="A84" s="180" t="s">
        <v>324</v>
      </c>
      <c r="B84" s="220"/>
      <c r="C84" s="219" t="s">
        <v>91</v>
      </c>
      <c r="E84" s="102">
        <v>0.22500000000000001</v>
      </c>
      <c r="G84" s="72">
        <v>1571917806.6666665</v>
      </c>
      <c r="H84" s="72"/>
      <c r="I84" s="72">
        <v>-16596829</v>
      </c>
      <c r="J84" s="72"/>
      <c r="K84" s="72">
        <f t="shared" si="2"/>
        <v>1555320977.6666665</v>
      </c>
      <c r="L84" s="72"/>
      <c r="M84" s="72">
        <v>1571917806.6666665</v>
      </c>
      <c r="N84" s="72"/>
      <c r="O84" s="72">
        <v>-16596829</v>
      </c>
      <c r="P84" s="72"/>
      <c r="Q84" s="72">
        <f t="shared" si="3"/>
        <v>1555320977.6666665</v>
      </c>
    </row>
    <row r="85" spans="1:17" s="126" customFormat="1" ht="30.75" customHeight="1">
      <c r="A85" s="180" t="s">
        <v>251</v>
      </c>
      <c r="B85" s="220"/>
      <c r="C85" s="219" t="s">
        <v>91</v>
      </c>
      <c r="E85" s="102">
        <v>0.22500000000000001</v>
      </c>
      <c r="G85" s="72">
        <v>0</v>
      </c>
      <c r="H85" s="72"/>
      <c r="I85" s="72">
        <v>0</v>
      </c>
      <c r="J85" s="72"/>
      <c r="K85" s="72">
        <f t="shared" si="2"/>
        <v>0</v>
      </c>
      <c r="L85" s="72"/>
      <c r="M85" s="72">
        <v>10624191779.423077</v>
      </c>
      <c r="N85" s="72"/>
      <c r="O85" s="72">
        <v>0</v>
      </c>
      <c r="P85" s="72"/>
      <c r="Q85" s="72">
        <f t="shared" si="3"/>
        <v>10624191779.423077</v>
      </c>
    </row>
    <row r="86" spans="1:17" s="126" customFormat="1" ht="30.75" customHeight="1">
      <c r="A86" s="180" t="s">
        <v>227</v>
      </c>
      <c r="B86" s="220"/>
      <c r="C86" s="219" t="s">
        <v>91</v>
      </c>
      <c r="E86" s="102">
        <v>0.22500000000000001</v>
      </c>
      <c r="G86" s="72">
        <v>0</v>
      </c>
      <c r="H86" s="72"/>
      <c r="I86" s="72">
        <v>0</v>
      </c>
      <c r="J86" s="72"/>
      <c r="K86" s="72">
        <f t="shared" si="2"/>
        <v>0</v>
      </c>
      <c r="L86" s="72"/>
      <c r="M86" s="72">
        <v>1178398.3695652173</v>
      </c>
      <c r="N86" s="72"/>
      <c r="O86" s="72">
        <v>0</v>
      </c>
      <c r="P86" s="72"/>
      <c r="Q86" s="72">
        <f t="shared" si="3"/>
        <v>1178398.3695652173</v>
      </c>
    </row>
    <row r="87" spans="1:17" s="126" customFormat="1" ht="30.75" customHeight="1">
      <c r="A87" s="180" t="s">
        <v>220</v>
      </c>
      <c r="B87" s="220"/>
      <c r="C87" s="219" t="s">
        <v>91</v>
      </c>
      <c r="E87" s="102">
        <v>0.22500000000000001</v>
      </c>
      <c r="G87" s="72">
        <v>21126552.403846152</v>
      </c>
      <c r="H87" s="72"/>
      <c r="I87" s="72"/>
      <c r="J87" s="72"/>
      <c r="K87" s="72">
        <f t="shared" si="2"/>
        <v>21126552.403846152</v>
      </c>
      <c r="L87" s="72"/>
      <c r="M87" s="72">
        <v>1073709852.4038461</v>
      </c>
      <c r="N87" s="72"/>
      <c r="O87" s="72">
        <v>0</v>
      </c>
      <c r="P87" s="72"/>
      <c r="Q87" s="72">
        <f t="shared" si="3"/>
        <v>1073709852.4038461</v>
      </c>
    </row>
    <row r="88" spans="1:17" s="126" customFormat="1" ht="30.75" customHeight="1">
      <c r="A88" s="180" t="s">
        <v>217</v>
      </c>
      <c r="B88" s="220"/>
      <c r="C88" s="219" t="s">
        <v>91</v>
      </c>
      <c r="E88" s="102">
        <v>0.22500000000000001</v>
      </c>
      <c r="G88" s="72">
        <v>13968339.230769232</v>
      </c>
      <c r="H88" s="72"/>
      <c r="I88" s="72">
        <v>0</v>
      </c>
      <c r="J88" s="72"/>
      <c r="K88" s="72">
        <f t="shared" si="2"/>
        <v>13968339.230769232</v>
      </c>
      <c r="L88" s="72"/>
      <c r="M88" s="72">
        <v>788745032.30769229</v>
      </c>
      <c r="N88" s="72"/>
      <c r="O88" s="72">
        <v>0</v>
      </c>
      <c r="P88" s="72"/>
      <c r="Q88" s="72">
        <f t="shared" si="3"/>
        <v>788745032.30769229</v>
      </c>
    </row>
    <row r="89" spans="1:17" s="126" customFormat="1" ht="30.75" customHeight="1">
      <c r="A89" s="180" t="s">
        <v>182</v>
      </c>
      <c r="B89" s="220"/>
      <c r="C89" s="219" t="s">
        <v>91</v>
      </c>
      <c r="E89" s="102">
        <v>0.22500000000000001</v>
      </c>
      <c r="G89" s="72">
        <v>102611325.28846154</v>
      </c>
      <c r="H89" s="72"/>
      <c r="I89" s="72"/>
      <c r="J89" s="72"/>
      <c r="K89" s="72">
        <f t="shared" si="2"/>
        <v>102611325.28846154</v>
      </c>
      <c r="L89" s="72"/>
      <c r="M89" s="72">
        <v>10084868826.923077</v>
      </c>
      <c r="N89" s="72"/>
      <c r="O89" s="72">
        <v>0</v>
      </c>
      <c r="P89" s="72"/>
      <c r="Q89" s="72">
        <f t="shared" si="3"/>
        <v>10084868826.923077</v>
      </c>
    </row>
    <row r="90" spans="1:17" s="126" customFormat="1" ht="30.75" customHeight="1" thickBot="1">
      <c r="A90" s="180" t="s">
        <v>183</v>
      </c>
      <c r="B90" s="220"/>
      <c r="C90" s="219" t="s">
        <v>91</v>
      </c>
      <c r="E90" s="370">
        <v>0.06</v>
      </c>
      <c r="G90" s="72">
        <f>12484+830382338</f>
        <v>830394822</v>
      </c>
      <c r="H90" s="72"/>
      <c r="I90" s="72">
        <v>0</v>
      </c>
      <c r="J90" s="72"/>
      <c r="K90" s="72">
        <f t="shared" si="2"/>
        <v>830394822</v>
      </c>
      <c r="L90" s="72"/>
      <c r="M90" s="72">
        <f>52610+3819792091</f>
        <v>3819844701</v>
      </c>
      <c r="N90" s="72"/>
      <c r="O90" s="72">
        <v>0</v>
      </c>
      <c r="P90" s="72"/>
      <c r="Q90" s="72">
        <f t="shared" si="3"/>
        <v>3819844701</v>
      </c>
    </row>
    <row r="91" spans="1:17" s="126" customFormat="1" ht="30.75" customHeight="1" thickBot="1">
      <c r="A91" s="180" t="s">
        <v>243</v>
      </c>
      <c r="B91" s="220"/>
      <c r="C91" s="219" t="s">
        <v>91</v>
      </c>
      <c r="E91" s="102">
        <v>0.22500000000000001</v>
      </c>
      <c r="G91" s="121">
        <v>0</v>
      </c>
      <c r="H91" s="72"/>
      <c r="I91" s="72">
        <v>0</v>
      </c>
      <c r="J91" s="72"/>
      <c r="K91" s="72">
        <f t="shared" si="2"/>
        <v>0</v>
      </c>
      <c r="L91" s="72"/>
      <c r="M91" s="72">
        <v>12327892662.115385</v>
      </c>
      <c r="N91" s="72"/>
      <c r="O91" s="72">
        <v>0</v>
      </c>
      <c r="P91" s="72"/>
      <c r="Q91" s="72">
        <f t="shared" si="3"/>
        <v>12327892662.115385</v>
      </c>
    </row>
    <row r="92" spans="1:17" s="126" customFormat="1" ht="30.75" customHeight="1" thickBot="1">
      <c r="A92" s="180" t="s">
        <v>156</v>
      </c>
      <c r="B92" s="220"/>
      <c r="C92" s="219" t="s">
        <v>91</v>
      </c>
      <c r="E92" s="102">
        <v>0.22500000000000001</v>
      </c>
      <c r="G92" s="121">
        <v>0</v>
      </c>
      <c r="H92" s="72"/>
      <c r="I92" s="72">
        <v>0</v>
      </c>
      <c r="J92" s="72"/>
      <c r="K92" s="72">
        <f t="shared" si="2"/>
        <v>0</v>
      </c>
      <c r="L92" s="72"/>
      <c r="M92" s="72">
        <v>288095546.25</v>
      </c>
      <c r="N92" s="72"/>
      <c r="O92" s="72">
        <v>0</v>
      </c>
      <c r="P92" s="72"/>
      <c r="Q92" s="72">
        <f t="shared" si="3"/>
        <v>288095546.25</v>
      </c>
    </row>
    <row r="93" spans="1:17" s="126" customFormat="1" ht="30.75" customHeight="1" thickBot="1">
      <c r="A93" s="180" t="s">
        <v>130</v>
      </c>
      <c r="B93" s="220"/>
      <c r="C93" s="219" t="s">
        <v>91</v>
      </c>
      <c r="E93" s="102">
        <v>0.22500000000000001</v>
      </c>
      <c r="G93" s="121">
        <v>0</v>
      </c>
      <c r="H93" s="72"/>
      <c r="I93" s="72">
        <v>0</v>
      </c>
      <c r="J93" s="72"/>
      <c r="K93" s="72">
        <f t="shared" si="2"/>
        <v>0</v>
      </c>
      <c r="L93" s="72"/>
      <c r="M93" s="72">
        <v>152248605.65217394</v>
      </c>
      <c r="N93" s="72"/>
      <c r="O93" s="72">
        <v>0</v>
      </c>
      <c r="P93" s="72"/>
      <c r="Q93" s="72">
        <f t="shared" si="3"/>
        <v>152248605.65217394</v>
      </c>
    </row>
    <row r="94" spans="1:17" s="126" customFormat="1" ht="30.75" customHeight="1" thickBot="1">
      <c r="A94" s="180" t="s">
        <v>323</v>
      </c>
      <c r="B94" s="220"/>
      <c r="C94" s="219" t="s">
        <v>91</v>
      </c>
      <c r="E94" s="102">
        <v>0.22500000000000001</v>
      </c>
      <c r="G94" s="121">
        <v>314378629.81132078</v>
      </c>
      <c r="H94" s="72"/>
      <c r="I94" s="72">
        <v>-268630</v>
      </c>
      <c r="J94" s="72"/>
      <c r="K94" s="72">
        <f t="shared" si="2"/>
        <v>314109999.81132078</v>
      </c>
      <c r="L94" s="72"/>
      <c r="M94" s="72">
        <v>314378629.81132078</v>
      </c>
      <c r="N94" s="72"/>
      <c r="O94" s="72">
        <v>-268630</v>
      </c>
      <c r="P94" s="72"/>
      <c r="Q94" s="72">
        <f t="shared" si="3"/>
        <v>314109999.81132078</v>
      </c>
    </row>
    <row r="95" spans="1:17" s="126" customFormat="1" ht="30.75" customHeight="1" thickBot="1">
      <c r="A95" s="180" t="s">
        <v>250</v>
      </c>
      <c r="B95" s="220"/>
      <c r="C95" s="219" t="s">
        <v>91</v>
      </c>
      <c r="E95" s="102">
        <v>0.22500000000000001</v>
      </c>
      <c r="G95" s="121">
        <v>384657535.38461536</v>
      </c>
      <c r="H95" s="72"/>
      <c r="I95" s="72">
        <v>-2692085</v>
      </c>
      <c r="J95" s="72"/>
      <c r="K95" s="72">
        <f t="shared" si="2"/>
        <v>381965450.38461536</v>
      </c>
      <c r="L95" s="72"/>
      <c r="M95" s="72">
        <v>945616441.15384614</v>
      </c>
      <c r="N95" s="72"/>
      <c r="O95" s="72">
        <v>-6406165</v>
      </c>
      <c r="P95" s="72"/>
      <c r="Q95" s="72">
        <f>M95+O95</f>
        <v>939210276.15384614</v>
      </c>
    </row>
    <row r="96" spans="1:17" s="126" customFormat="1" ht="30.75" customHeight="1" thickBot="1">
      <c r="A96" s="180" t="s">
        <v>242</v>
      </c>
      <c r="B96" s="220"/>
      <c r="C96" s="219" t="s">
        <v>91</v>
      </c>
      <c r="E96" s="102">
        <v>0.22500000000000001</v>
      </c>
      <c r="G96" s="121">
        <v>0</v>
      </c>
      <c r="H96" s="72"/>
      <c r="I96" s="72">
        <v>0</v>
      </c>
      <c r="J96" s="72"/>
      <c r="K96" s="72">
        <f t="shared" si="2"/>
        <v>0</v>
      </c>
      <c r="L96" s="72"/>
      <c r="M96" s="72">
        <v>59635978.043478265</v>
      </c>
      <c r="N96" s="72"/>
      <c r="O96" s="72">
        <v>0</v>
      </c>
      <c r="P96" s="72"/>
      <c r="Q96" s="72">
        <f t="shared" si="3"/>
        <v>59635978.043478265</v>
      </c>
    </row>
    <row r="97" spans="1:17" s="126" customFormat="1" ht="30.75" customHeight="1" thickBot="1">
      <c r="A97" s="180" t="s">
        <v>195</v>
      </c>
      <c r="B97" s="220"/>
      <c r="C97" s="219" t="s">
        <v>91</v>
      </c>
      <c r="E97" s="102">
        <v>0.22500000000000001</v>
      </c>
      <c r="G97" s="121">
        <v>0</v>
      </c>
      <c r="H97" s="72"/>
      <c r="I97" s="72">
        <v>0</v>
      </c>
      <c r="J97" s="72"/>
      <c r="K97" s="72">
        <f t="shared" si="2"/>
        <v>0</v>
      </c>
      <c r="L97" s="72"/>
      <c r="M97" s="72">
        <v>2348124657.4038463</v>
      </c>
      <c r="N97" s="72"/>
      <c r="O97" s="72">
        <v>0</v>
      </c>
      <c r="P97" s="72"/>
      <c r="Q97" s="72">
        <f t="shared" si="3"/>
        <v>2348124657.4038463</v>
      </c>
    </row>
    <row r="98" spans="1:17" s="126" customFormat="1" ht="30.75" customHeight="1" thickBot="1">
      <c r="A98" s="180" t="s">
        <v>186</v>
      </c>
      <c r="B98" s="220"/>
      <c r="C98" s="219" t="s">
        <v>91</v>
      </c>
      <c r="E98" s="102">
        <v>0.22500000000000001</v>
      </c>
      <c r="G98" s="121">
        <v>78536619.519230768</v>
      </c>
      <c r="H98" s="72"/>
      <c r="I98" s="72"/>
      <c r="J98" s="72"/>
      <c r="K98" s="72">
        <f>G98+I98</f>
        <v>78536619.519230768</v>
      </c>
      <c r="L98" s="72"/>
      <c r="M98" s="72">
        <v>2356098525</v>
      </c>
      <c r="N98" s="72"/>
      <c r="O98" s="72">
        <v>0</v>
      </c>
      <c r="P98" s="72"/>
      <c r="Q98" s="72">
        <f t="shared" si="3"/>
        <v>2356098525</v>
      </c>
    </row>
    <row r="99" spans="1:17" s="126" customFormat="1" ht="30.75" customHeight="1" thickBot="1">
      <c r="A99" s="180" t="s">
        <v>185</v>
      </c>
      <c r="B99" s="220"/>
      <c r="C99" s="219" t="s">
        <v>91</v>
      </c>
      <c r="E99" s="102">
        <v>0.22500000000000001</v>
      </c>
      <c r="G99" s="121">
        <v>294411780.86538464</v>
      </c>
      <c r="H99" s="72"/>
      <c r="I99" s="72"/>
      <c r="J99" s="72"/>
      <c r="K99" s="72">
        <f t="shared" si="2"/>
        <v>294411780.86538464</v>
      </c>
      <c r="L99" s="72"/>
      <c r="M99" s="72">
        <v>9009000734.7115383</v>
      </c>
      <c r="N99" s="72"/>
      <c r="O99" s="72">
        <v>0</v>
      </c>
      <c r="P99" s="72"/>
      <c r="Q99" s="72">
        <f t="shared" si="3"/>
        <v>9009000734.7115383</v>
      </c>
    </row>
    <row r="100" spans="1:17" s="126" customFormat="1" ht="30.75" customHeight="1" thickBot="1">
      <c r="A100" s="180" t="s">
        <v>241</v>
      </c>
      <c r="B100" s="220"/>
      <c r="C100" s="219" t="s">
        <v>91</v>
      </c>
      <c r="E100" s="102">
        <v>0.22500000000000001</v>
      </c>
      <c r="G100" s="121">
        <v>0</v>
      </c>
      <c r="H100" s="72"/>
      <c r="I100" s="72">
        <v>0</v>
      </c>
      <c r="J100" s="72"/>
      <c r="K100" s="72">
        <f t="shared" si="2"/>
        <v>0</v>
      </c>
      <c r="L100" s="72"/>
      <c r="M100" s="72">
        <v>9970685138.9423065</v>
      </c>
      <c r="N100" s="72"/>
      <c r="O100" s="72">
        <v>0</v>
      </c>
      <c r="P100" s="72"/>
      <c r="Q100" s="72">
        <f t="shared" si="3"/>
        <v>9970685138.9423065</v>
      </c>
    </row>
    <row r="101" spans="1:17" s="126" customFormat="1" ht="30.75" customHeight="1" thickBot="1">
      <c r="A101" s="180" t="s">
        <v>171</v>
      </c>
      <c r="B101" s="220"/>
      <c r="C101" s="219" t="s">
        <v>91</v>
      </c>
      <c r="E101" s="102">
        <v>0.22500000000000001</v>
      </c>
      <c r="G101" s="121">
        <v>0</v>
      </c>
      <c r="H101" s="72"/>
      <c r="I101" s="72">
        <v>0</v>
      </c>
      <c r="J101" s="72"/>
      <c r="K101" s="72">
        <f t="shared" si="2"/>
        <v>0</v>
      </c>
      <c r="L101" s="72"/>
      <c r="M101" s="72">
        <v>516671506.80000001</v>
      </c>
      <c r="N101" s="72"/>
      <c r="O101" s="72">
        <v>0</v>
      </c>
      <c r="P101" s="72"/>
      <c r="Q101" s="72">
        <f t="shared" si="3"/>
        <v>516671506.80000001</v>
      </c>
    </row>
    <row r="102" spans="1:17" s="126" customFormat="1" ht="30.75" customHeight="1">
      <c r="A102" s="180" t="s">
        <v>155</v>
      </c>
      <c r="B102" s="220"/>
      <c r="C102" s="219" t="s">
        <v>91</v>
      </c>
      <c r="E102" s="102">
        <v>0.22500000000000001</v>
      </c>
      <c r="G102" s="72">
        <v>0</v>
      </c>
      <c r="H102" s="72"/>
      <c r="I102" s="72">
        <v>0</v>
      </c>
      <c r="J102" s="72"/>
      <c r="K102" s="72">
        <f t="shared" si="2"/>
        <v>0</v>
      </c>
      <c r="L102" s="72"/>
      <c r="M102" s="72">
        <v>501780820.67307693</v>
      </c>
      <c r="N102" s="72"/>
      <c r="O102" s="72">
        <v>0</v>
      </c>
      <c r="P102" s="72"/>
      <c r="Q102" s="72">
        <f t="shared" si="3"/>
        <v>501780820.67307693</v>
      </c>
    </row>
    <row r="103" spans="1:17" s="126" customFormat="1" ht="30.75" customHeight="1">
      <c r="A103" s="180" t="s">
        <v>223</v>
      </c>
      <c r="B103" s="220"/>
      <c r="C103" s="219" t="s">
        <v>91</v>
      </c>
      <c r="E103" s="370">
        <v>0.05</v>
      </c>
      <c r="G103" s="72">
        <f>5001+1146477589</f>
        <v>1146482590</v>
      </c>
      <c r="H103" s="72"/>
      <c r="I103" s="72">
        <v>0</v>
      </c>
      <c r="J103" s="72"/>
      <c r="K103" s="72">
        <f t="shared" si="2"/>
        <v>1146482590</v>
      </c>
      <c r="L103" s="72"/>
      <c r="M103" s="72">
        <f>40441+2389261369</f>
        <v>2389301810</v>
      </c>
      <c r="N103" s="72"/>
      <c r="O103" s="72">
        <v>0</v>
      </c>
      <c r="P103" s="72"/>
      <c r="Q103" s="72">
        <f t="shared" si="3"/>
        <v>2389301810</v>
      </c>
    </row>
    <row r="104" spans="1:17" s="126" customFormat="1" ht="30.75" customHeight="1">
      <c r="A104" s="180" t="s">
        <v>137</v>
      </c>
      <c r="B104" s="220"/>
      <c r="C104" s="219" t="s">
        <v>91</v>
      </c>
      <c r="E104" s="102">
        <v>0.22500000000000001</v>
      </c>
      <c r="G104" s="72">
        <v>0</v>
      </c>
      <c r="H104" s="72"/>
      <c r="I104" s="72">
        <v>0</v>
      </c>
      <c r="J104" s="72"/>
      <c r="K104" s="72">
        <f t="shared" si="2"/>
        <v>0</v>
      </c>
      <c r="L104" s="72"/>
      <c r="M104" s="72">
        <v>294648955.43478262</v>
      </c>
      <c r="N104" s="72"/>
      <c r="O104" s="72">
        <v>0</v>
      </c>
      <c r="P104" s="72"/>
      <c r="Q104" s="72">
        <f t="shared" si="3"/>
        <v>294648955.43478262</v>
      </c>
    </row>
    <row r="105" spans="1:17" s="126" customFormat="1" ht="30.75" customHeight="1">
      <c r="A105" s="180" t="s">
        <v>134</v>
      </c>
      <c r="B105" s="220"/>
      <c r="C105" s="219" t="s">
        <v>91</v>
      </c>
      <c r="E105" s="102">
        <v>0.22500000000000001</v>
      </c>
      <c r="G105" s="72">
        <v>0</v>
      </c>
      <c r="H105" s="72"/>
      <c r="I105" s="72">
        <v>0</v>
      </c>
      <c r="J105" s="72"/>
      <c r="K105" s="72">
        <f t="shared" si="2"/>
        <v>0</v>
      </c>
      <c r="L105" s="72"/>
      <c r="M105" s="72">
        <v>411097604.67391306</v>
      </c>
      <c r="N105" s="72"/>
      <c r="O105" s="72">
        <v>0</v>
      </c>
      <c r="P105" s="72"/>
      <c r="Q105" s="72">
        <f t="shared" si="3"/>
        <v>411097604.67391306</v>
      </c>
    </row>
    <row r="106" spans="1:17" s="126" customFormat="1" ht="30.75" customHeight="1">
      <c r="A106" s="180" t="s">
        <v>345</v>
      </c>
      <c r="B106" s="220"/>
      <c r="C106" s="219"/>
      <c r="E106" s="370">
        <v>0.05</v>
      </c>
      <c r="G106" s="72"/>
      <c r="H106" s="72"/>
      <c r="I106" s="72"/>
      <c r="J106" s="72"/>
      <c r="K106" s="72"/>
      <c r="L106" s="72"/>
      <c r="M106" s="72">
        <v>1652652056</v>
      </c>
      <c r="N106" s="72"/>
      <c r="O106" s="72"/>
      <c r="P106" s="72"/>
      <c r="Q106" s="72"/>
    </row>
    <row r="107" spans="1:17" s="126" customFormat="1" ht="30.75" customHeight="1">
      <c r="A107" s="180" t="s">
        <v>112</v>
      </c>
      <c r="B107" s="220"/>
      <c r="C107" s="219" t="s">
        <v>91</v>
      </c>
      <c r="E107" s="102">
        <v>0.22500000000000001</v>
      </c>
      <c r="G107" s="72">
        <v>0</v>
      </c>
      <c r="H107" s="72"/>
      <c r="I107" s="72">
        <v>0</v>
      </c>
      <c r="J107" s="72"/>
      <c r="K107" s="72">
        <f t="shared" si="2"/>
        <v>0</v>
      </c>
      <c r="L107" s="72"/>
      <c r="M107" s="72">
        <v>678445934.673913</v>
      </c>
      <c r="N107" s="72"/>
      <c r="O107" s="72">
        <v>0</v>
      </c>
      <c r="P107" s="72"/>
      <c r="Q107" s="72">
        <f t="shared" si="3"/>
        <v>678445934.673913</v>
      </c>
    </row>
    <row r="108" spans="1:17" s="126" customFormat="1" ht="30.75" customHeight="1" thickBot="1">
      <c r="A108" s="180"/>
      <c r="B108" s="220"/>
      <c r="C108" s="219" t="s">
        <v>91</v>
      </c>
      <c r="E108" s="94"/>
      <c r="F108" s="113">
        <f>SUM(F7:F105)</f>
        <v>0</v>
      </c>
      <c r="G108" s="113">
        <f>SUM(G7:G107)</f>
        <v>49353767330.925774</v>
      </c>
      <c r="H108" s="113">
        <f>SUM(H7:H105)</f>
        <v>0</v>
      </c>
      <c r="I108" s="113">
        <f>SUM(I7:I107)</f>
        <v>-70898383</v>
      </c>
      <c r="J108" s="113">
        <f>SUM(J7:J105)</f>
        <v>0</v>
      </c>
      <c r="K108" s="113">
        <f>SUM(K7:K107)</f>
        <v>49282868947.925774</v>
      </c>
      <c r="L108" s="113">
        <f>SUM(L7:L105)</f>
        <v>0</v>
      </c>
      <c r="M108" s="113">
        <f>SUM(M7:M107)</f>
        <v>500717443492.86591</v>
      </c>
      <c r="N108" s="113">
        <f>SUM(N7:N105)</f>
        <v>0</v>
      </c>
      <c r="O108" s="113">
        <f>SUM(O7:O107)</f>
        <v>-103077608</v>
      </c>
      <c r="P108" s="113">
        <f>SUM(P7:P105)</f>
        <v>15620010</v>
      </c>
      <c r="Q108" s="113">
        <f>SUM(Q7:Q107)</f>
        <v>498961713828.86591</v>
      </c>
    </row>
    <row r="109" spans="1:17" ht="30.75" customHeight="1" thickTop="1">
      <c r="K109" s="68"/>
      <c r="Q109" s="68"/>
    </row>
    <row r="110" spans="1:17" ht="30.75" customHeight="1">
      <c r="G110" s="68"/>
      <c r="I110" s="68"/>
      <c r="K110" s="68"/>
      <c r="M110" s="68"/>
    </row>
    <row r="111" spans="1:17" ht="30.75" customHeight="1">
      <c r="K111" s="68"/>
      <c r="Q111" s="68"/>
    </row>
    <row r="112" spans="1:17" ht="30.75" customHeight="1">
      <c r="K112" s="68"/>
      <c r="Q112" s="68"/>
    </row>
  </sheetData>
  <autoFilter ref="A6:Q107" xr:uid="{00000000-0009-0000-0000-000006000000}"/>
  <mergeCells count="7">
    <mergeCell ref="A4:G4"/>
    <mergeCell ref="B5:E5"/>
    <mergeCell ref="M5:Q5"/>
    <mergeCell ref="A1:Q1"/>
    <mergeCell ref="A2:Q2"/>
    <mergeCell ref="A3:Q3"/>
    <mergeCell ref="G5:K5"/>
  </mergeCells>
  <phoneticPr fontId="58" type="noConversion"/>
  <printOptions horizontalCentered="1"/>
  <pageMargins left="0.25" right="0.25" top="0.75" bottom="0.75" header="0.3" footer="0.3"/>
  <pageSetup paperSize="9" scale="70" fitToHeight="0" orientation="landscape" r:id="rId1"/>
  <rowBreaks count="2" manualBreakCount="2">
    <brk id="51" max="16" man="1"/>
    <brk id="76" max="1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92D050"/>
    <pageSetUpPr fitToPage="1"/>
  </sheetPr>
  <dimension ref="A1:Q25"/>
  <sheetViews>
    <sheetView rightToLeft="1" view="pageBreakPreview" zoomScaleNormal="100" zoomScaleSheetLayoutView="100" workbookViewId="0">
      <selection activeCell="A18" sqref="A18:XFD18"/>
    </sheetView>
  </sheetViews>
  <sheetFormatPr defaultColWidth="9.140625" defaultRowHeight="17.25"/>
  <cols>
    <col min="1" max="1" width="41.140625" style="7" bestFit="1" customWidth="1"/>
    <col min="2" max="2" width="1.28515625" style="7" customWidth="1"/>
    <col min="3" max="3" width="18.42578125" style="7" hidden="1" customWidth="1"/>
    <col min="4" max="4" width="0.85546875" style="7" hidden="1" customWidth="1"/>
    <col min="5" max="5" width="24.5703125" style="83" hidden="1" customWidth="1"/>
    <col min="6" max="6" width="0.5703125" style="83" hidden="1" customWidth="1"/>
    <col min="7" max="7" width="24.7109375" style="83" hidden="1" customWidth="1"/>
    <col min="8" max="8" width="0.85546875" style="83" hidden="1" customWidth="1"/>
    <col min="9" max="9" width="22" style="84" hidden="1" customWidth="1"/>
    <col min="10" max="10" width="0.5703125" style="84" customWidth="1"/>
    <col min="11" max="11" width="16.140625" style="84" customWidth="1"/>
    <col min="12" max="12" width="0.42578125" style="84" customWidth="1"/>
    <col min="13" max="13" width="26.85546875" style="84" bestFit="1" customWidth="1"/>
    <col min="14" max="14" width="0.42578125" style="84" customWidth="1"/>
    <col min="15" max="15" width="25.28515625" style="84" bestFit="1" customWidth="1"/>
    <col min="16" max="16" width="0.5703125" style="84" customWidth="1"/>
    <col min="17" max="17" width="26" style="84" customWidth="1"/>
    <col min="18" max="16384" width="9.140625" style="7"/>
  </cols>
  <sheetData>
    <row r="1" spans="1:17" ht="22.5">
      <c r="A1" s="330" t="s">
        <v>89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17" ht="22.5">
      <c r="A2" s="330" t="s">
        <v>56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</row>
    <row r="3" spans="1:17" ht="22.5">
      <c r="A3" s="330" t="str">
        <f>' سهام'!A3:W3</f>
        <v>برای ماه منتهی به 1402/08/30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</row>
    <row r="4" spans="1:17" ht="22.5">
      <c r="A4" s="331" t="s">
        <v>63</v>
      </c>
      <c r="B4" s="331"/>
      <c r="C4" s="331"/>
      <c r="D4" s="331"/>
      <c r="E4" s="331"/>
      <c r="F4" s="331"/>
      <c r="G4" s="331"/>
      <c r="H4" s="331"/>
      <c r="I4" s="331"/>
      <c r="J4" s="340"/>
      <c r="K4" s="340"/>
      <c r="L4" s="340"/>
      <c r="M4" s="340"/>
      <c r="N4" s="340"/>
      <c r="O4" s="340"/>
      <c r="P4" s="340"/>
      <c r="Q4" s="340"/>
    </row>
    <row r="5" spans="1:17" ht="15.75" customHeight="1" thickBot="1">
      <c r="A5" s="126"/>
      <c r="B5" s="126"/>
      <c r="C5" s="338" t="s">
        <v>335</v>
      </c>
      <c r="D5" s="338"/>
      <c r="E5" s="338"/>
      <c r="F5" s="338"/>
      <c r="G5" s="338"/>
      <c r="H5" s="338"/>
      <c r="I5" s="338"/>
      <c r="J5" s="12"/>
      <c r="K5" s="339" t="s">
        <v>334</v>
      </c>
      <c r="L5" s="339"/>
      <c r="M5" s="339"/>
      <c r="N5" s="339"/>
      <c r="O5" s="339"/>
      <c r="P5" s="339"/>
      <c r="Q5" s="339"/>
    </row>
    <row r="6" spans="1:17" ht="22.5" thickBot="1">
      <c r="A6" s="250" t="s">
        <v>38</v>
      </c>
      <c r="B6" s="250"/>
      <c r="C6" s="251" t="s">
        <v>3</v>
      </c>
      <c r="D6" s="250"/>
      <c r="E6" s="252" t="s">
        <v>45</v>
      </c>
      <c r="F6" s="80"/>
      <c r="G6" s="253" t="s">
        <v>42</v>
      </c>
      <c r="H6" s="80"/>
      <c r="I6" s="93" t="s">
        <v>46</v>
      </c>
      <c r="J6" s="12"/>
      <c r="K6" s="92" t="s">
        <v>3</v>
      </c>
      <c r="L6" s="81"/>
      <c r="M6" s="93" t="s">
        <v>21</v>
      </c>
      <c r="N6" s="81"/>
      <c r="O6" s="92" t="s">
        <v>42</v>
      </c>
      <c r="P6" s="81"/>
      <c r="Q6" s="254" t="s">
        <v>46</v>
      </c>
    </row>
    <row r="7" spans="1:17" ht="21.75">
      <c r="A7" s="255" t="s">
        <v>117</v>
      </c>
      <c r="B7" s="256"/>
      <c r="C7" s="249">
        <v>0</v>
      </c>
      <c r="D7" s="256"/>
      <c r="E7" s="249">
        <v>0</v>
      </c>
      <c r="F7" s="72"/>
      <c r="G7" s="82">
        <v>0</v>
      </c>
      <c r="H7" s="72"/>
      <c r="I7" s="72">
        <f>E7+G7</f>
        <v>0</v>
      </c>
      <c r="J7" s="257"/>
      <c r="K7" s="249">
        <v>880000</v>
      </c>
      <c r="L7" s="256"/>
      <c r="M7" s="249">
        <v>876320709566</v>
      </c>
      <c r="N7" s="72"/>
      <c r="O7" s="82">
        <v>-861569193850</v>
      </c>
      <c r="P7" s="258"/>
      <c r="Q7" s="72">
        <f>M7+O7</f>
        <v>14751515716</v>
      </c>
    </row>
    <row r="8" spans="1:17" ht="21.75">
      <c r="A8" s="255" t="s">
        <v>118</v>
      </c>
      <c r="B8" s="256"/>
      <c r="C8" s="249">
        <v>0</v>
      </c>
      <c r="D8" s="256"/>
      <c r="E8" s="249">
        <v>0</v>
      </c>
      <c r="F8" s="72"/>
      <c r="G8" s="82">
        <v>0</v>
      </c>
      <c r="H8" s="72"/>
      <c r="I8" s="72">
        <f t="shared" ref="I8:I13" si="0">E8+G8</f>
        <v>0</v>
      </c>
      <c r="J8" s="257"/>
      <c r="K8" s="249">
        <v>60000</v>
      </c>
      <c r="L8" s="256"/>
      <c r="M8" s="249">
        <v>61913839348</v>
      </c>
      <c r="N8" s="72"/>
      <c r="O8" s="82">
        <v>-61373570689</v>
      </c>
      <c r="P8" s="258"/>
      <c r="Q8" s="72">
        <f t="shared" ref="Q8:Q12" si="1">M8+O8</f>
        <v>540268659</v>
      </c>
    </row>
    <row r="9" spans="1:17" ht="21.75">
      <c r="A9" s="255" t="s">
        <v>150</v>
      </c>
      <c r="B9" s="256"/>
      <c r="C9" s="249">
        <v>0</v>
      </c>
      <c r="D9" s="256"/>
      <c r="E9" s="249">
        <v>0</v>
      </c>
      <c r="F9" s="72"/>
      <c r="G9" s="82">
        <v>0</v>
      </c>
      <c r="H9" s="72"/>
      <c r="I9" s="72">
        <f t="shared" si="0"/>
        <v>0</v>
      </c>
      <c r="J9" s="257"/>
      <c r="K9" s="249">
        <v>25000</v>
      </c>
      <c r="L9" s="256"/>
      <c r="M9" s="249">
        <v>24570776373</v>
      </c>
      <c r="N9" s="72"/>
      <c r="O9" s="82">
        <v>-24525447387</v>
      </c>
      <c r="P9" s="258"/>
      <c r="Q9" s="72">
        <f t="shared" si="1"/>
        <v>45328986</v>
      </c>
    </row>
    <row r="10" spans="1:17" ht="21.75">
      <c r="A10" s="255" t="s">
        <v>149</v>
      </c>
      <c r="B10" s="256"/>
      <c r="C10" s="249">
        <v>0</v>
      </c>
      <c r="D10" s="256"/>
      <c r="E10" s="249">
        <v>0</v>
      </c>
      <c r="F10" s="72"/>
      <c r="G10" s="82">
        <v>0</v>
      </c>
      <c r="H10" s="72"/>
      <c r="I10" s="72">
        <f t="shared" si="0"/>
        <v>0</v>
      </c>
      <c r="J10" s="257"/>
      <c r="K10" s="249">
        <v>10420</v>
      </c>
      <c r="L10" s="256"/>
      <c r="M10" s="249">
        <v>10420000000</v>
      </c>
      <c r="N10" s="72"/>
      <c r="O10" s="82">
        <v>-9380399871</v>
      </c>
      <c r="P10" s="258"/>
      <c r="Q10" s="72">
        <f>M10+O10</f>
        <v>1039600129</v>
      </c>
    </row>
    <row r="11" spans="1:17" ht="21.75">
      <c r="A11" s="255" t="s">
        <v>111</v>
      </c>
      <c r="B11" s="256"/>
      <c r="C11" s="249">
        <v>0</v>
      </c>
      <c r="D11" s="256"/>
      <c r="E11" s="249">
        <v>0</v>
      </c>
      <c r="F11" s="72"/>
      <c r="G11" s="82">
        <v>0</v>
      </c>
      <c r="H11" s="72"/>
      <c r="I11" s="72">
        <f t="shared" si="0"/>
        <v>0</v>
      </c>
      <c r="J11" s="257"/>
      <c r="K11" s="249">
        <v>550000</v>
      </c>
      <c r="L11" s="256"/>
      <c r="M11" s="249">
        <v>568488027397</v>
      </c>
      <c r="N11" s="72"/>
      <c r="O11" s="82">
        <v>-553901411526</v>
      </c>
      <c r="P11" s="258"/>
      <c r="Q11" s="72">
        <f t="shared" si="1"/>
        <v>14586615871</v>
      </c>
    </row>
    <row r="12" spans="1:17" ht="21.75">
      <c r="A12" s="255" t="s">
        <v>187</v>
      </c>
      <c r="B12" s="256"/>
      <c r="C12" s="249">
        <v>0</v>
      </c>
      <c r="D12" s="249"/>
      <c r="E12" s="249">
        <v>0</v>
      </c>
      <c r="F12" s="249"/>
      <c r="G12" s="249">
        <v>0</v>
      </c>
      <c r="H12" s="249"/>
      <c r="I12" s="72">
        <f t="shared" si="0"/>
        <v>0</v>
      </c>
      <c r="J12" s="249"/>
      <c r="K12" s="249">
        <v>1015000</v>
      </c>
      <c r="L12" s="249"/>
      <c r="M12" s="249">
        <v>1015000000000</v>
      </c>
      <c r="N12" s="72"/>
      <c r="O12" s="249">
        <v>-1004049950000</v>
      </c>
      <c r="P12" s="258"/>
      <c r="Q12" s="72">
        <f t="shared" si="1"/>
        <v>10950050000</v>
      </c>
    </row>
    <row r="13" spans="1:17" ht="21.75">
      <c r="A13" s="255" t="s">
        <v>235</v>
      </c>
      <c r="B13" s="256"/>
      <c r="C13" s="249"/>
      <c r="D13" s="249"/>
      <c r="E13" s="249">
        <v>0</v>
      </c>
      <c r="F13" s="249"/>
      <c r="G13" s="249"/>
      <c r="H13" s="249"/>
      <c r="I13" s="72">
        <f t="shared" si="0"/>
        <v>0</v>
      </c>
      <c r="J13" s="249"/>
      <c r="K13" s="249">
        <v>500000</v>
      </c>
      <c r="L13" s="249"/>
      <c r="M13" s="249">
        <f>502777410103</f>
        <v>502777410103</v>
      </c>
      <c r="N13" s="72"/>
      <c r="O13" s="249">
        <v>-502806472603</v>
      </c>
      <c r="P13" s="258"/>
      <c r="Q13" s="72">
        <f>M13+O13</f>
        <v>-29062500</v>
      </c>
    </row>
    <row r="14" spans="1:17" ht="23.25" thickBot="1">
      <c r="C14" s="259"/>
      <c r="D14" s="260"/>
      <c r="E14" s="261">
        <f>SUM(E7:E13)</f>
        <v>0</v>
      </c>
      <c r="F14" s="260"/>
      <c r="G14" s="261">
        <f>SUM(G7:G13)</f>
        <v>0</v>
      </c>
      <c r="H14" s="260"/>
      <c r="I14" s="261">
        <f>SUM(I7:I13)</f>
        <v>0</v>
      </c>
      <c r="J14" s="7"/>
      <c r="K14" s="271">
        <f>SUM(K7:K13)</f>
        <v>3040420</v>
      </c>
      <c r="L14" s="7"/>
      <c r="M14" s="271">
        <f>SUM(M7:M13)</f>
        <v>3059490762787</v>
      </c>
      <c r="N14" s="7"/>
      <c r="O14" s="272">
        <f>SUM(O7:O13)</f>
        <v>-3017606445926</v>
      </c>
      <c r="P14" s="7"/>
      <c r="Q14" s="271">
        <f>SUM(Q7:Q13)</f>
        <v>41884316861</v>
      </c>
    </row>
    <row r="15" spans="1:17" ht="10.5" customHeight="1" thickTop="1">
      <c r="A15" s="126"/>
      <c r="B15" s="126"/>
      <c r="C15" s="126"/>
      <c r="D15" s="126"/>
      <c r="E15" s="73"/>
      <c r="F15" s="73"/>
      <c r="G15" s="73"/>
      <c r="H15" s="73"/>
      <c r="I15" s="12"/>
      <c r="J15" s="12"/>
      <c r="K15" s="12"/>
      <c r="L15" s="12"/>
      <c r="M15" s="12"/>
      <c r="N15" s="12"/>
      <c r="O15" s="12"/>
      <c r="P15" s="12"/>
      <c r="Q15" s="12"/>
    </row>
    <row r="16" spans="1:17" ht="21.75">
      <c r="A16" s="335" t="s">
        <v>44</v>
      </c>
      <c r="B16" s="336"/>
      <c r="C16" s="336"/>
      <c r="D16" s="336"/>
      <c r="E16" s="336"/>
      <c r="F16" s="336"/>
      <c r="G16" s="336"/>
      <c r="H16" s="336"/>
      <c r="I16" s="336"/>
      <c r="J16" s="336"/>
      <c r="K16" s="336"/>
      <c r="L16" s="336"/>
      <c r="M16" s="336"/>
      <c r="N16" s="336"/>
      <c r="O16" s="336"/>
      <c r="P16" s="336"/>
      <c r="Q16" s="337"/>
    </row>
    <row r="17" spans="1:17" ht="6" customHeight="1">
      <c r="A17" s="213"/>
      <c r="B17" s="213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</row>
    <row r="18" spans="1:17" s="86" customFormat="1" ht="24.75"/>
    <row r="19" spans="1:17" s="85" customFormat="1" ht="24"/>
    <row r="20" spans="1:17" s="85" customFormat="1" ht="24"/>
    <row r="21" spans="1:17" s="85" customFormat="1" ht="24"/>
    <row r="22" spans="1:17" s="85" customFormat="1" ht="24"/>
    <row r="23" spans="1:17" s="85" customFormat="1" ht="24"/>
    <row r="24" spans="1:17" s="85" customFormat="1" ht="24"/>
    <row r="25" spans="1:17" s="85" customFormat="1" ht="24"/>
  </sheetData>
  <autoFilter ref="A6:Q6" xr:uid="{00000000-0009-0000-0000-000008000000}">
    <sortState xmlns:xlrd2="http://schemas.microsoft.com/office/spreadsheetml/2017/richdata2" ref="A7:Q38">
      <sortCondition descending="1" ref="Q6"/>
    </sortState>
  </autoFilter>
  <mergeCells count="8">
    <mergeCell ref="A1:Q1"/>
    <mergeCell ref="A2:Q2"/>
    <mergeCell ref="A3:Q3"/>
    <mergeCell ref="A16:Q16"/>
    <mergeCell ref="C5:I5"/>
    <mergeCell ref="K5:Q5"/>
    <mergeCell ref="A4:I4"/>
    <mergeCell ref="J4:Q4"/>
  </mergeCells>
  <printOptions horizontalCentered="1"/>
  <pageMargins left="0.25" right="0.25" top="0.75" bottom="0.75" header="0.3" footer="0.3"/>
  <pageSetup paperSize="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18</vt:i4>
      </vt:variant>
    </vt:vector>
  </HeadingPairs>
  <TitlesOfParts>
    <vt:vector size="32" baseType="lpstr">
      <vt:lpstr>روکش</vt:lpstr>
      <vt:lpstr> سهام</vt:lpstr>
      <vt:lpstr>اوراق</vt:lpstr>
      <vt:lpstr>تعدیل اوراق</vt:lpstr>
      <vt:lpstr>سپرده</vt:lpstr>
      <vt:lpstr>درآمدها</vt:lpstr>
      <vt:lpstr>درآمد سود سهام</vt:lpstr>
      <vt:lpstr>سود اوراق بهادار و سپرده بانکی</vt:lpstr>
      <vt:lpstr>درآمد ناشی ازفروش</vt:lpstr>
      <vt:lpstr>درآمد ناشی از تغییر قیمت اوراق </vt:lpstr>
      <vt:lpstr>درآمد سرمایه گذاری در سهام </vt:lpstr>
      <vt:lpstr>درآمد سرمایه گذاری در اوراق بها</vt:lpstr>
      <vt:lpstr>درآمد سپرده بانکی</vt:lpstr>
      <vt:lpstr>سایر درآمدها</vt:lpstr>
      <vt:lpstr>' سهام'!Print_Area</vt:lpstr>
      <vt:lpstr>اوراق!Print_Area</vt:lpstr>
      <vt:lpstr>'تعدیل اوراق'!Print_Area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روکش!Print_Area</vt:lpstr>
      <vt:lpstr>'سایر درآمدها'!Print_Area</vt:lpstr>
      <vt:lpstr>سپرده!Print_Area</vt:lpstr>
      <vt:lpstr>'سود اوراق بهادار و سپرده بانکی'!Print_Area</vt:lpstr>
      <vt:lpstr>' سهام'!Print_Titles</vt:lpstr>
      <vt:lpstr>'درآمد سرمایه گذاری در سهام '!Print_Titles</vt:lpstr>
      <vt:lpstr>'درآمد ناشی از تغییر قیمت اوراق '!Print_Titles</vt:lpstr>
      <vt:lpstr>'درآمد ناشی ازفروش'!Print_Titles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Samira Sabzi</cp:lastModifiedBy>
  <cp:lastPrinted>2019-05-29T09:35:10Z</cp:lastPrinted>
  <dcterms:created xsi:type="dcterms:W3CDTF">2017-11-22T14:26:20Z</dcterms:created>
  <dcterms:modified xsi:type="dcterms:W3CDTF">2023-11-29T14:45:18Z</dcterms:modified>
</cp:coreProperties>
</file>