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2\10\"/>
    </mc:Choice>
  </mc:AlternateContent>
  <xr:revisionPtr revIDLastSave="0" documentId="13_ncr:1_{E08E3AC0-B683-44A4-8A87-E751B1FECE88}" xr6:coauthVersionLast="47" xr6:coauthVersionMax="47" xr10:uidLastSave="{00000000-0000-0000-0000-000000000000}"/>
  <bookViews>
    <workbookView xWindow="-120" yWindow="-120" windowWidth="24240" windowHeight="13140" tabRatio="875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ود سهام" sheetId="18" r:id="rId7"/>
    <sheet name="سود اوراق بهادار و سپرده بانکی" sheetId="13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6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سپرده!$A$8:$S$62</definedName>
    <definedName name="_xlnm._FilterDatabase" localSheetId="7" hidden="1">'سود اوراق بهادار و سپرده بانکی'!$A$6:$Q$6</definedName>
    <definedName name="A">'سود اوراق بهادار و سپرده بانکی'!$A$7:$Q$56</definedName>
    <definedName name="_xlnm.Print_Area" localSheetId="1">' سهام'!$A$1:$W$12</definedName>
    <definedName name="_xlnm.Print_Area" localSheetId="2">اوراق!$A$1:$AG$16</definedName>
    <definedName name="_xlnm.Print_Area" localSheetId="3">'تعدیل اوراق'!$A$1:$M$12</definedName>
    <definedName name="_xlnm.Print_Area" localSheetId="12">'درآمد سپرده بانکی'!$A$1:$L$53</definedName>
    <definedName name="_xlnm.Print_Area" localSheetId="11">'درآمد سرمایه گذاری در اوراق بها'!$A$1:$Q$17</definedName>
    <definedName name="_xlnm.Print_Area" localSheetId="10">'درآمد سرمایه گذاری در سهام '!$A$1:$U$13</definedName>
    <definedName name="_xlnm.Print_Area" localSheetId="6">'درآمد سود سهام'!$A$1:$S$11</definedName>
    <definedName name="_xlnm.Print_Area" localSheetId="9">'درآمد ناشی از تغییر قیمت اوراق '!$A$1:$Q$14</definedName>
    <definedName name="_xlnm.Print_Area" localSheetId="8">'درآمد ناشی ازفروش'!$A$1:$Q$10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سپرده!$A$1:$S$62</definedName>
    <definedName name="_xlnm.Print_Area" localSheetId="7">'سود اوراق بهادار و سپرده بانکی'!$A$1:$Q$56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W15" i="17" l="1"/>
  <c r="Q8" i="13"/>
  <c r="Q10" i="13"/>
  <c r="Q11" i="13"/>
  <c r="Q12" i="13"/>
  <c r="Q13" i="13"/>
  <c r="Q14" i="13"/>
  <c r="Q15" i="13"/>
  <c r="Q16" i="13"/>
  <c r="Q18" i="13"/>
  <c r="Q19" i="13"/>
  <c r="Q20" i="13"/>
  <c r="Q21" i="13"/>
  <c r="Q22" i="13"/>
  <c r="Q23" i="13"/>
  <c r="Q24" i="13"/>
  <c r="Q26" i="13"/>
  <c r="Q27" i="13"/>
  <c r="I41" i="7" s="1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K8" i="13"/>
  <c r="K10" i="13"/>
  <c r="K11" i="13"/>
  <c r="E25" i="7" s="1"/>
  <c r="K12" i="13"/>
  <c r="E27" i="7" s="1"/>
  <c r="K13" i="13"/>
  <c r="K14" i="13"/>
  <c r="K15" i="13"/>
  <c r="K16" i="13"/>
  <c r="E34" i="7" s="1"/>
  <c r="K18" i="13"/>
  <c r="E26" i="7" s="1"/>
  <c r="K19" i="13"/>
  <c r="K20" i="13"/>
  <c r="K21" i="13"/>
  <c r="E20" i="7" s="1"/>
  <c r="K22" i="13"/>
  <c r="E43" i="7" s="1"/>
  <c r="K23" i="13"/>
  <c r="E21" i="7" s="1"/>
  <c r="K24" i="13"/>
  <c r="K26" i="13"/>
  <c r="E28" i="7" s="1"/>
  <c r="K27" i="13"/>
  <c r="K28" i="13"/>
  <c r="E18" i="7" s="1"/>
  <c r="K29" i="13"/>
  <c r="K30" i="13"/>
  <c r="E42" i="7" s="1"/>
  <c r="K31" i="13"/>
  <c r="K32" i="13"/>
  <c r="K33" i="13"/>
  <c r="K34" i="13"/>
  <c r="E8" i="7" s="1"/>
  <c r="K35" i="13"/>
  <c r="E14" i="7" s="1"/>
  <c r="K36" i="13"/>
  <c r="K37" i="13"/>
  <c r="K38" i="13"/>
  <c r="E33" i="7" s="1"/>
  <c r="K39" i="13"/>
  <c r="E32" i="7" s="1"/>
  <c r="K40" i="13"/>
  <c r="K41" i="13"/>
  <c r="K42" i="13"/>
  <c r="K43" i="13"/>
  <c r="E38" i="7" s="1"/>
  <c r="K44" i="13"/>
  <c r="E39" i="7" s="1"/>
  <c r="K45" i="13"/>
  <c r="K46" i="13"/>
  <c r="E46" i="7" s="1"/>
  <c r="K47" i="13"/>
  <c r="E47" i="7" s="1"/>
  <c r="K48" i="13"/>
  <c r="K49" i="13"/>
  <c r="K50" i="13"/>
  <c r="E51" i="7" s="1"/>
  <c r="E41" i="7"/>
  <c r="E11" i="7"/>
  <c r="E12" i="7"/>
  <c r="E15" i="7"/>
  <c r="E17" i="7"/>
  <c r="E19" i="7"/>
  <c r="E22" i="7"/>
  <c r="E23" i="7"/>
  <c r="E24" i="7"/>
  <c r="E30" i="7"/>
  <c r="E31" i="7"/>
  <c r="E35" i="7"/>
  <c r="E36" i="7"/>
  <c r="E37" i="7"/>
  <c r="E40" i="7"/>
  <c r="E44" i="7"/>
  <c r="E45" i="7"/>
  <c r="E48" i="7"/>
  <c r="E49" i="7"/>
  <c r="E50" i="7"/>
  <c r="M25" i="13"/>
  <c r="Q25" i="13" s="1"/>
  <c r="M17" i="13"/>
  <c r="Q17" i="13" s="1"/>
  <c r="M9" i="13"/>
  <c r="Q9" i="13" s="1"/>
  <c r="M7" i="13"/>
  <c r="G25" i="13"/>
  <c r="K25" i="13" s="1"/>
  <c r="E13" i="7" s="1"/>
  <c r="G17" i="13"/>
  <c r="K17" i="13" s="1"/>
  <c r="E10" i="7" s="1"/>
  <c r="G9" i="13"/>
  <c r="K9" i="13" s="1"/>
  <c r="E9" i="7" s="1"/>
  <c r="G7" i="13"/>
  <c r="Q8" i="14" l="1"/>
  <c r="M11" i="6" s="1"/>
  <c r="Q9" i="14"/>
  <c r="M12" i="6" s="1"/>
  <c r="Q10" i="14"/>
  <c r="Q11" i="14"/>
  <c r="Q7" i="14"/>
  <c r="Q7" i="13"/>
  <c r="Q51" i="13"/>
  <c r="K12" i="6" s="1"/>
  <c r="Q52" i="13"/>
  <c r="Q53" i="13"/>
  <c r="Q54" i="13"/>
  <c r="Q55" i="13"/>
  <c r="I7" i="15"/>
  <c r="I8" i="15" s="1"/>
  <c r="E7" i="1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9" i="2"/>
  <c r="Q62" i="2"/>
  <c r="O62" i="2"/>
  <c r="M62" i="2"/>
  <c r="K62" i="2"/>
  <c r="S62" i="2" l="1"/>
  <c r="K10" i="19" l="1"/>
  <c r="K9" i="19"/>
  <c r="G10" i="19"/>
  <c r="G9" i="19"/>
  <c r="E9" i="8" l="1"/>
  <c r="E10" i="11" s="1"/>
  <c r="I10" i="11" s="1"/>
  <c r="C9" i="8"/>
  <c r="Q12" i="14"/>
  <c r="O12" i="14"/>
  <c r="M12" i="14"/>
  <c r="G12" i="14"/>
  <c r="E12" i="14"/>
  <c r="O8" i="15"/>
  <c r="M8" i="15"/>
  <c r="G8" i="15"/>
  <c r="E8" i="15"/>
  <c r="O56" i="13"/>
  <c r="I56" i="13"/>
  <c r="I7" i="11"/>
  <c r="AE15" i="17"/>
  <c r="AC15" i="17"/>
  <c r="T15" i="17"/>
  <c r="Q15" i="17"/>
  <c r="O15" i="17"/>
  <c r="I9" i="19"/>
  <c r="G56" i="13" l="1"/>
  <c r="G15" i="6" l="1"/>
  <c r="G16" i="6" s="1"/>
  <c r="M56" i="13" l="1"/>
  <c r="K15" i="6"/>
  <c r="I42" i="7"/>
  <c r="I48" i="7"/>
  <c r="I40" i="7"/>
  <c r="I24" i="7"/>
  <c r="I51" i="7"/>
  <c r="I18" i="7"/>
  <c r="I17" i="7"/>
  <c r="I9" i="7"/>
  <c r="I50" i="7"/>
  <c r="I37" i="7"/>
  <c r="I45" i="7"/>
  <c r="I19" i="7"/>
  <c r="I8" i="7"/>
  <c r="I44" i="7"/>
  <c r="I35" i="7"/>
  <c r="K13" i="6"/>
  <c r="K10" i="6"/>
  <c r="I32" i="7"/>
  <c r="I25" i="7"/>
  <c r="I30" i="7"/>
  <c r="I23" i="7"/>
  <c r="M13" i="6"/>
  <c r="I8" i="14"/>
  <c r="E11" i="6" s="1"/>
  <c r="I9" i="14"/>
  <c r="E12" i="6" s="1"/>
  <c r="I10" i="14"/>
  <c r="E13" i="6" s="1"/>
  <c r="I11" i="14"/>
  <c r="E14" i="6" s="1"/>
  <c r="Q12" i="6"/>
  <c r="Q7" i="15"/>
  <c r="K55" i="13"/>
  <c r="C13" i="6" s="1"/>
  <c r="K51" i="13"/>
  <c r="C12" i="6" s="1"/>
  <c r="I12" i="6" s="1"/>
  <c r="K54" i="13"/>
  <c r="C10" i="6" s="1"/>
  <c r="K52" i="13"/>
  <c r="C11" i="6" s="1"/>
  <c r="K7" i="13"/>
  <c r="K53" i="13"/>
  <c r="C15" i="6" s="1"/>
  <c r="AG10" i="17"/>
  <c r="AG11" i="17"/>
  <c r="AG12" i="17"/>
  <c r="AG13" i="17"/>
  <c r="AG14" i="17"/>
  <c r="AG9" i="17"/>
  <c r="I11" i="6" l="1"/>
  <c r="C16" i="6"/>
  <c r="Q8" i="15"/>
  <c r="O15" i="6"/>
  <c r="O16" i="6" s="1"/>
  <c r="E29" i="7"/>
  <c r="E52" i="7" s="1"/>
  <c r="Q56" i="13"/>
  <c r="K56" i="13"/>
  <c r="AG15" i="17"/>
  <c r="I28" i="7"/>
  <c r="I27" i="7"/>
  <c r="I29" i="7"/>
  <c r="I31" i="7"/>
  <c r="I26" i="7"/>
  <c r="I20" i="7"/>
  <c r="I21" i="7"/>
  <c r="I33" i="7"/>
  <c r="I22" i="7"/>
  <c r="I16" i="7"/>
  <c r="I46" i="7"/>
  <c r="I43" i="7"/>
  <c r="I36" i="7"/>
  <c r="I34" i="7"/>
  <c r="I11" i="7"/>
  <c r="I49" i="7"/>
  <c r="I39" i="7"/>
  <c r="I14" i="7"/>
  <c r="I38" i="7"/>
  <c r="I12" i="7"/>
  <c r="I47" i="7"/>
  <c r="I13" i="6"/>
  <c r="K11" i="6"/>
  <c r="Q11" i="6" s="1"/>
  <c r="I13" i="7"/>
  <c r="I15" i="7"/>
  <c r="I10" i="7"/>
  <c r="Q13" i="6"/>
  <c r="I14" i="6"/>
  <c r="Q15" i="6" l="1"/>
  <c r="I52" i="7"/>
  <c r="K13" i="7" s="1"/>
  <c r="K16" i="6"/>
  <c r="I10" i="19"/>
  <c r="M14" i="6"/>
  <c r="Q14" i="6" s="1"/>
  <c r="E9" i="11" l="1"/>
  <c r="I9" i="11" s="1"/>
  <c r="K41" i="7"/>
  <c r="G11" i="7"/>
  <c r="G41" i="7"/>
  <c r="M10" i="6"/>
  <c r="M16" i="6" s="1"/>
  <c r="G17" i="7"/>
  <c r="G45" i="7"/>
  <c r="G16" i="7"/>
  <c r="G33" i="7"/>
  <c r="G27" i="7"/>
  <c r="G24" i="7"/>
  <c r="G35" i="7"/>
  <c r="G15" i="7"/>
  <c r="G29" i="7"/>
  <c r="G14" i="7"/>
  <c r="G13" i="7"/>
  <c r="G22" i="7"/>
  <c r="G39" i="7"/>
  <c r="G51" i="7"/>
  <c r="G20" i="7"/>
  <c r="G38" i="7"/>
  <c r="G43" i="7"/>
  <c r="G47" i="7"/>
  <c r="G42" i="7"/>
  <c r="G37" i="7"/>
  <c r="G48" i="7"/>
  <c r="G36" i="7"/>
  <c r="G19" i="7"/>
  <c r="G49" i="7"/>
  <c r="G9" i="7"/>
  <c r="G30" i="7"/>
  <c r="G50" i="7"/>
  <c r="G28" i="7"/>
  <c r="G21" i="7"/>
  <c r="G34" i="7"/>
  <c r="G8" i="7"/>
  <c r="G10" i="7"/>
  <c r="G44" i="7"/>
  <c r="G23" i="7"/>
  <c r="G32" i="7"/>
  <c r="G31" i="7"/>
  <c r="G46" i="7"/>
  <c r="G26" i="7"/>
  <c r="G12" i="7"/>
  <c r="G40" i="7"/>
  <c r="G25" i="7"/>
  <c r="G18" i="7"/>
  <c r="G52" i="7" l="1"/>
  <c r="Q10" i="6"/>
  <c r="Q16" i="6" l="1"/>
  <c r="E8" i="11" s="1"/>
  <c r="K17" i="7"/>
  <c r="K18" i="7"/>
  <c r="K15" i="7"/>
  <c r="K23" i="7"/>
  <c r="K36" i="7"/>
  <c r="K50" i="7"/>
  <c r="K21" i="7"/>
  <c r="K9" i="7"/>
  <c r="K10" i="7"/>
  <c r="K45" i="7"/>
  <c r="K48" i="7"/>
  <c r="K19" i="7"/>
  <c r="K46" i="7"/>
  <c r="K31" i="7"/>
  <c r="K25" i="7"/>
  <c r="K39" i="7"/>
  <c r="K44" i="7"/>
  <c r="K32" i="7"/>
  <c r="K42" i="7"/>
  <c r="K22" i="7"/>
  <c r="K47" i="7"/>
  <c r="K12" i="7"/>
  <c r="K8" i="7"/>
  <c r="K14" i="7"/>
  <c r="K24" i="7"/>
  <c r="K35" i="7"/>
  <c r="K37" i="7"/>
  <c r="K16" i="7"/>
  <c r="K27" i="7"/>
  <c r="K49" i="7"/>
  <c r="K29" i="7"/>
  <c r="K51" i="7"/>
  <c r="K30" i="7"/>
  <c r="K20" i="7"/>
  <c r="K28" i="7"/>
  <c r="K40" i="7"/>
  <c r="K34" i="7"/>
  <c r="K33" i="7"/>
  <c r="K38" i="7"/>
  <c r="K43" i="7"/>
  <c r="K11" i="7"/>
  <c r="K26" i="7"/>
  <c r="A3" i="13"/>
  <c r="E11" i="11" l="1"/>
  <c r="I8" i="11"/>
  <c r="I11" i="11" s="1"/>
  <c r="K52" i="7"/>
  <c r="F56" i="13"/>
  <c r="H56" i="13"/>
  <c r="J56" i="13"/>
  <c r="N56" i="13"/>
  <c r="P56" i="13"/>
  <c r="L42" i="13" l="1"/>
  <c r="L56" i="13" s="1"/>
  <c r="G10" i="11" l="1"/>
  <c r="G7" i="11"/>
  <c r="G9" i="11"/>
  <c r="G8" i="11"/>
  <c r="C12" i="5"/>
  <c r="I11" i="5"/>
  <c r="I12" i="5" s="1"/>
  <c r="S11" i="5"/>
  <c r="S12" i="5" s="1"/>
  <c r="E12" i="5"/>
  <c r="M12" i="5"/>
  <c r="O12" i="5"/>
  <c r="G11" i="11" l="1"/>
  <c r="A3" i="19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16" i="6" l="1"/>
  <c r="F16" i="6"/>
  <c r="H16" i="6"/>
  <c r="J16" i="6"/>
  <c r="L16" i="6"/>
  <c r="N16" i="6"/>
  <c r="P16" i="6"/>
  <c r="A3" i="14" l="1"/>
  <c r="A3" i="8" l="1"/>
  <c r="A3" i="7"/>
  <c r="A3" i="6"/>
  <c r="A3" i="5"/>
  <c r="A3" i="15"/>
  <c r="A3" i="2" l="1"/>
  <c r="A3" i="11" s="1"/>
  <c r="E10" i="6"/>
  <c r="E16" i="6" s="1"/>
  <c r="I7" i="14"/>
  <c r="I12" i="14" s="1"/>
  <c r="I10" i="6" l="1"/>
  <c r="I1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1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<sst xmlns="http://schemas.openxmlformats.org/spreadsheetml/2006/main" count="680" uniqueCount="276">
  <si>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</si>
  <si>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</si>
  <si>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</si>
  <si>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</si>
  <si>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</si>
  <si>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</si>
  <si>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</si>
  <si>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</si>
  <si>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</si>
  <si>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</si>
  <si>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</si>
  <si>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</si>
  <si>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</si>
  <si>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</si>
  <si>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</si>
  <si>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</si>
  <si>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</si>
  <si>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</si>
  <si>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</si>
  <si>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</si>
  <si>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</si>
  <si>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</si>
  <si>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</si>
  <si>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</si>
  <si>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</si>
  <si>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</si>
  <si>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</si>
  <si>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</si>
  <si>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</si>
  <si>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</si>
  <si>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</si>
  <si>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</si>
  <si>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</si>
  <si>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</si>
  <si>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</si>
  <si>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</si>
  <si>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</si>
  <si>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</si>
  <si>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</si>
  <si>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</si>
  <si>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</si>
  <si>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</si>
  <si>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</si>
  <si>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</si>
  <si>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</si>
  <si>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</si>
  <si>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</si>
  <si>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</si>
  <si>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</si>
  <si>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</si>
  <si>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</si>
  <si>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</si>
  <si>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</si>
  <si>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</si>
  <si>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</si>
  <si>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</si>
  <si>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</si>
  <si>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</si>
  <si>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</si>
  <si>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</si>
  <si>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</si>
  <si>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</si>
  <si>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</si>
  <si>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</si>
  <si>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</si>
  <si>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</si>
  <si>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</si>
  <si>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</si>
  <si>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</si>
  <si>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</si>
  <si>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</si>
  <si>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</si>
  <si>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</si>
  <si>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</si>
  <si>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</si>
  <si>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</si>
  <si>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</si>
  <si>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</si>
  <si>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</si>
  <si>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</si>
  <si>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</si>
  <si>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</si>
  <si>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</si>
  <si>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</si>
  <si>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</si>
  <si>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</si>
  <si>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</si>
  <si>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</si>
  <si>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</si>
  <si>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</si>
  <si>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کوتاه مدت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</si>
  <si>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</si>
  <si>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</si>
  <si>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</si>
  <si>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</si>
  <si>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</si>
  <si>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</si>
  <si>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</si>
  <si>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</si>
  <si>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</si>
  <si>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</si>
  <si>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</si>
  <si>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سپرده سرمایه‌گذاری</t>
  </si>
  <si>
    <t>864-810-3998429-1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</si>
  <si>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</si>
  <si>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0228580617005</t>
  </si>
  <si>
    <t>دارایی</t>
  </si>
  <si>
    <t>124-850-6867480-1</t>
  </si>
  <si>
    <t>0217918818004</t>
  </si>
  <si>
    <t>371-4-5277300-1</t>
  </si>
  <si>
    <t>جاری</t>
  </si>
  <si>
    <t>مسکن کوتاه مدت	-310058720239</t>
  </si>
  <si>
    <t>مسکن کوتاه مدت-4110001907768</t>
  </si>
  <si>
    <t>310058720239</t>
  </si>
  <si>
    <t>4110001907768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</si>
  <si>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</si>
  <si>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</si>
  <si>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</si>
  <si>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</si>
  <si>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</si>
  <si>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مرابحه عام دولت69-ش.خ0310 (اراد69)</t>
  </si>
  <si>
    <t>1399/10/21</t>
  </si>
  <si>
    <t>1403/10/21</t>
  </si>
  <si>
    <t>1406/06/26</t>
  </si>
  <si>
    <t>مرابحه عام دولت69-ش.خ0310</t>
  </si>
  <si>
    <t>سینا جاری-371452773001</t>
  </si>
  <si>
    <t>مسکن 5600931334082</t>
  </si>
  <si>
    <t>رفاه کوتاه مدت 359490219</t>
  </si>
  <si>
    <t>مسکن 5600931334074</t>
  </si>
  <si>
    <t>اقتصاد نوین 32-6867480-283-124</t>
  </si>
  <si>
    <t>1005/10/810/707074272</t>
  </si>
  <si>
    <t>124-283-6867480-32</t>
  </si>
  <si>
    <t>359490219</t>
  </si>
  <si>
    <t>5600931334074</t>
  </si>
  <si>
    <t>5600931334082</t>
  </si>
  <si>
    <t>درآمد حاصل از سرمایه­گذاری در سهام و حق تقدم سهام و صندوق‌های سرمایه‌گذاری</t>
  </si>
  <si>
    <t>تعدیل کارمزد کارگزاری</t>
  </si>
  <si>
    <t>مسکن 5600929334672</t>
  </si>
  <si>
    <t>اقتصادنوین - ۱۲۴.۲۸۳.۶۸۶۷۴۸۰.۳۶</t>
  </si>
  <si>
    <t>مسکن 5600929334698</t>
  </si>
  <si>
    <t>5600929334672</t>
  </si>
  <si>
    <t>124283686748036</t>
  </si>
  <si>
    <t>5600929334698</t>
  </si>
  <si>
    <t>مرابحه عام دولت3-ش.خ 0303 (اراد33)</t>
  </si>
  <si>
    <t>صکوک مرابحه غدیر504-3ماهه18% (صغدیر504)</t>
  </si>
  <si>
    <t>1399/03/27</t>
  </si>
  <si>
    <t>1401/04/07</t>
  </si>
  <si>
    <t>1403/03/27</t>
  </si>
  <si>
    <t>1405/04/07</t>
  </si>
  <si>
    <t>صکوک مرابحه غدیر504-3ماهه18%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</si>
  <si>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</si>
  <si>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</si>
  <si>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</si>
  <si>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</si>
  <si>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</si>
  <si>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124283686748038</t>
  </si>
  <si>
    <t>2093071522726814</t>
  </si>
  <si>
    <t>2093071522726813</t>
  </si>
  <si>
    <t>2093071522726815</t>
  </si>
  <si>
    <t>209306152272682</t>
  </si>
  <si>
    <t>1402/09/30</t>
  </si>
  <si>
    <t>مرابحه عام دولت142-ش.خ031009 (اراد142)</t>
  </si>
  <si>
    <t>1402/08/09</t>
  </si>
  <si>
    <t>1403/10/09</t>
  </si>
  <si>
    <t>15.00</t>
  </si>
  <si>
    <t>18.00</t>
  </si>
  <si>
    <t>20.50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</si>
  <si>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</si>
  <si>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</si>
  <si>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</si>
  <si>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</si>
  <si>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</si>
  <si>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</si>
  <si>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</si>
  <si>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</si>
  <si>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</si>
  <si>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4001003077600</t>
  </si>
  <si>
    <t>بانک شهر 7001003214649</t>
  </si>
  <si>
    <t>2098100152272681</t>
  </si>
  <si>
    <t>104458815</t>
  </si>
  <si>
    <t>124283686748039</t>
  </si>
  <si>
    <t>2093071522726816</t>
  </si>
  <si>
    <t>7001003214661</t>
  </si>
  <si>
    <t>209306152272683</t>
  </si>
  <si>
    <t>0406996080002</t>
  </si>
  <si>
    <t>6174547090</t>
  </si>
  <si>
    <t>2093071522726817</t>
  </si>
  <si>
    <t>4001003077600</t>
  </si>
  <si>
    <t>7001003214649</t>
  </si>
  <si>
    <t>23.00</t>
  </si>
  <si>
    <t>منتهی به 1402/10/30</t>
  </si>
  <si>
    <t>1402/10/30</t>
  </si>
  <si>
    <t>برای ماه منتهی به 1402/10/30</t>
  </si>
  <si>
    <t>از ابتدای سال مالی تا پایان دی ماه</t>
  </si>
  <si>
    <t>طی دی ماه</t>
  </si>
  <si>
    <t>از ابتدای سال مالی تا دی ماه</t>
  </si>
  <si>
    <t>اسنادخزانه-م4بودجه01-040917 (اخزا104)</t>
  </si>
  <si>
    <t>مرابحه مادیران-کیان060626 (لوازم مادیران063)</t>
  </si>
  <si>
    <t>1401/12/08</t>
  </si>
  <si>
    <t>1404/09/17</t>
  </si>
  <si>
    <t>1402/06/26</t>
  </si>
  <si>
    <t>939,362</t>
  </si>
  <si>
    <t>1,042,352</t>
  </si>
  <si>
    <t>616,320</t>
  </si>
  <si>
    <t>976,960</t>
  </si>
  <si>
    <t>بانک شهر 7001003258763</t>
  </si>
  <si>
    <t>بانک شهر 7001003260318</t>
  </si>
  <si>
    <t>بانک شهر کوتاه مدت 7001003242019</t>
  </si>
  <si>
    <t xml:space="preserve">بانک شهر 7001003258678 </t>
  </si>
  <si>
    <t>اقتصاد نوین ۱۲۴۲۸۳۶۸۶۷۴۸۰۴۱</t>
  </si>
  <si>
    <t>بانک شهر 7001003316349</t>
  </si>
  <si>
    <t>بانک شهر 7001003356883</t>
  </si>
  <si>
    <t>مسکن 5600931334165</t>
  </si>
  <si>
    <t>بانک اقتصاد نوین ۱۲۴۲۸۳۶۸۶۷۴۸۰۴۲</t>
  </si>
  <si>
    <t>بانک شهر 7001003356893</t>
  </si>
  <si>
    <t>مسکن 5600929335463</t>
  </si>
  <si>
    <t>بانک شهر 7001003316357</t>
  </si>
  <si>
    <t>بانک شهر 7001003258822</t>
  </si>
  <si>
    <t>بانک شهر 7001003316350</t>
  </si>
  <si>
    <t>بانک شهر 7001003259908</t>
  </si>
  <si>
    <t>بانک شهر 7001003260834</t>
  </si>
  <si>
    <t>اقتصادنوین 124283686748040</t>
  </si>
  <si>
    <t>بانک شهر 7001003317861</t>
  </si>
  <si>
    <t xml:space="preserve">بانک شهر 7001003258695 </t>
  </si>
  <si>
    <t>بانک شهر 7001003260934</t>
  </si>
  <si>
    <t>بانک شهر 7001003316468</t>
  </si>
  <si>
    <t>بانک شهر 7001003345278</t>
  </si>
  <si>
    <t>7001003258763</t>
  </si>
  <si>
    <t>7001003260318</t>
  </si>
  <si>
    <t>7001003242019</t>
  </si>
  <si>
    <t>7001003258678</t>
  </si>
  <si>
    <t>124283686748041</t>
  </si>
  <si>
    <t>7001003316349</t>
  </si>
  <si>
    <t>7001003356883</t>
  </si>
  <si>
    <t>5600931334165</t>
  </si>
  <si>
    <t>124283686748042</t>
  </si>
  <si>
    <t>7001003356893</t>
  </si>
  <si>
    <t>5600929335463</t>
  </si>
  <si>
    <t>7001003316357</t>
  </si>
  <si>
    <t>7001003258822</t>
  </si>
  <si>
    <t>7001003316350</t>
  </si>
  <si>
    <t>7001003259908</t>
  </si>
  <si>
    <t>7001003260834</t>
  </si>
  <si>
    <t>124283686748040</t>
  </si>
  <si>
    <t>7001003317861</t>
  </si>
  <si>
    <t>7001003258695</t>
  </si>
  <si>
    <t>7001003260934</t>
  </si>
  <si>
    <t>7001003316468</t>
  </si>
  <si>
    <t>7001003345278</t>
  </si>
  <si>
    <t>مسکن 310058720239</t>
  </si>
  <si>
    <t>1402/09/06</t>
  </si>
  <si>
    <t>1402/10/13</t>
  </si>
  <si>
    <t>1402/06/22</t>
  </si>
  <si>
    <t>1402/07/24</t>
  </si>
  <si>
    <t>1402/10/09</t>
  </si>
  <si>
    <t>1402/08/02</t>
  </si>
  <si>
    <t>1402/10/20</t>
  </si>
  <si>
    <t>1402/09/27</t>
  </si>
  <si>
    <t>1402/10/07</t>
  </si>
  <si>
    <t>1402/10/27</t>
  </si>
  <si>
    <t>1402/09/16</t>
  </si>
  <si>
    <t>1402/08/17</t>
  </si>
  <si>
    <t>1402/08/20</t>
  </si>
  <si>
    <t>1402/09/07</t>
  </si>
  <si>
    <t>1402/08/13</t>
  </si>
  <si>
    <t>1402/09/28</t>
  </si>
  <si>
    <t>1402/09/19</t>
  </si>
  <si>
    <t>1402/07/17</t>
  </si>
  <si>
    <t>1402/07/18</t>
  </si>
  <si>
    <t>با توجه به قرارداد خرید و تعهد به بازخرید اوراق مذکور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</si>
  <si>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100510810707074272</t>
  </si>
  <si>
    <t>12485068674801</t>
  </si>
  <si>
    <t>86481039984291</t>
  </si>
  <si>
    <t>124-283-6867480-36</t>
  </si>
  <si>
    <t>۱۲۴۲۸۳۶۸۶۷۴۸۰۴۱</t>
  </si>
  <si>
    <t>۱۲۴۲۸۳۶۸۶۷۴۸۰۴۲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</si>
</sst>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</numFmts>
  <fonts count="5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sz val="1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69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164" fontId="6" fillId="0" borderId="0" xfId="1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0" xfId="1" applyNumberFormat="1" applyFont="1" applyFill="1" applyAlignment="1">
      <alignment horizontal="center" vertical="center"/>
    </xf>
    <xf numFmtId="164" fontId="20" fillId="0" borderId="1" xfId="1" applyNumberFormat="1" applyFont="1" applyFill="1" applyBorder="1"/>
    <xf numFmtId="164" fontId="18" fillId="0" borderId="1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4" fontId="20" fillId="0" borderId="0" xfId="1" applyNumberFormat="1" applyFont="1" applyFill="1"/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15" fillId="0" borderId="0" xfId="1" applyNumberFormat="1" applyFont="1" applyFill="1" applyAlignment="1">
      <alignment vertical="center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9" fontId="10" fillId="0" borderId="0" xfId="2" applyFont="1" applyFill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right" vertical="center"/>
    </xf>
    <xf numFmtId="164" fontId="20" fillId="0" borderId="0" xfId="1" applyNumberFormat="1" applyFont="1" applyFill="1" applyBorder="1" applyAlignment="1">
      <alignment vertical="center" wrapText="1"/>
    </xf>
    <xf numFmtId="169" fontId="10" fillId="0" borderId="0" xfId="2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center"/>
    </xf>
    <xf numFmtId="164" fontId="9" fillId="0" borderId="0" xfId="1" applyNumberFormat="1" applyFont="1" applyFill="1" applyAlignment="1"/>
    <xf numFmtId="166" fontId="47" fillId="0" borderId="0" xfId="1" applyNumberFormat="1" applyFont="1" applyFill="1" applyAlignment="1">
      <alignment horizontal="left" vertical="center" wrapText="1" shrinkToFit="1"/>
    </xf>
    <xf numFmtId="164" fontId="47" fillId="0" borderId="0" xfId="1" applyNumberFormat="1" applyFont="1" applyFill="1" applyAlignment="1">
      <alignment horizontal="left" vertical="center" wrapText="1" shrinkToFit="1"/>
    </xf>
    <xf numFmtId="167" fontId="47" fillId="0" borderId="0" xfId="1" applyNumberFormat="1" applyFont="1" applyFill="1" applyAlignment="1">
      <alignment horizontal="left" vertical="center" wrapText="1" shrinkToFit="1"/>
    </xf>
    <xf numFmtId="164" fontId="44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0" fillId="0" borderId="8" xfId="1" applyNumberFormat="1" applyFont="1" applyFill="1" applyBorder="1" applyAlignment="1">
      <alignment vertical="center"/>
    </xf>
    <xf numFmtId="9" fontId="39" fillId="0" borderId="2" xfId="2" applyFont="1" applyFill="1" applyBorder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 wrapText="1" readingOrder="2"/>
    </xf>
    <xf numFmtId="164" fontId="8" fillId="0" borderId="0" xfId="1" applyNumberFormat="1" applyFont="1" applyFill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170" fontId="56" fillId="0" borderId="0" xfId="1" applyNumberFormat="1" applyFont="1" applyFill="1" applyAlignment="1">
      <alignment vertical="center"/>
    </xf>
    <xf numFmtId="165" fontId="22" fillId="0" borderId="0" xfId="1" applyNumberFormat="1" applyFont="1" applyFill="1" applyBorder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44" fillId="0" borderId="0" xfId="0" applyFont="1"/>
    <xf numFmtId="37" fontId="43" fillId="0" borderId="0" xfId="0" applyNumberFormat="1" applyFont="1" applyAlignment="1">
      <alignment horizontal="right" vertical="center"/>
    </xf>
    <xf numFmtId="37" fontId="43" fillId="0" borderId="16" xfId="0" applyNumberFormat="1" applyFont="1" applyBorder="1" applyAlignment="1">
      <alignment horizontal="center" vertical="center"/>
    </xf>
    <xf numFmtId="0" fontId="44" fillId="0" borderId="3" xfId="0" applyFont="1" applyBorder="1"/>
    <xf numFmtId="37" fontId="43" fillId="0" borderId="3" xfId="0" applyNumberFormat="1" applyFont="1" applyBorder="1" applyAlignment="1">
      <alignment horizontal="center" vertical="center" wrapText="1"/>
    </xf>
    <xf numFmtId="37" fontId="43" fillId="0" borderId="15" xfId="0" applyNumberFormat="1" applyFont="1" applyBorder="1" applyAlignment="1">
      <alignment horizontal="center" vertical="center" wrapText="1"/>
    </xf>
    <xf numFmtId="37" fontId="45" fillId="0" borderId="18" xfId="0" applyNumberFormat="1" applyFont="1" applyBorder="1" applyAlignment="1">
      <alignment horizontal="right" vertical="center" wrapText="1"/>
    </xf>
    <xf numFmtId="0" fontId="46" fillId="0" borderId="0" xfId="0" applyFont="1" applyAlignment="1">
      <alignment horizontal="center"/>
    </xf>
    <xf numFmtId="164" fontId="45" fillId="0" borderId="9" xfId="0" applyNumberFormat="1" applyFont="1" applyBorder="1" applyAlignment="1">
      <alignment horizontal="left" vertical="center" wrapText="1" shrinkToFit="1"/>
    </xf>
    <xf numFmtId="164" fontId="45" fillId="0" borderId="9" xfId="0" applyNumberFormat="1" applyFont="1" applyBorder="1" applyAlignment="1">
      <alignment horizontal="right" vertical="center" wrapText="1" shrinkToFit="1"/>
    </xf>
    <xf numFmtId="168" fontId="45" fillId="0" borderId="0" xfId="0" applyNumberFormat="1" applyFont="1" applyAlignment="1">
      <alignment horizontal="center" vertical="center" wrapText="1" shrinkToFit="1"/>
    </xf>
    <xf numFmtId="0" fontId="47" fillId="0" borderId="0" xfId="0" applyFont="1"/>
    <xf numFmtId="164" fontId="44" fillId="0" borderId="0" xfId="0" applyNumberFormat="1" applyFont="1" applyAlignment="1">
      <alignment vertical="center"/>
    </xf>
    <xf numFmtId="37" fontId="45" fillId="0" borderId="20" xfId="0" applyNumberFormat="1" applyFont="1" applyBorder="1" applyAlignment="1">
      <alignment horizontal="right" vertical="center" wrapText="1"/>
    </xf>
    <xf numFmtId="164" fontId="45" fillId="0" borderId="0" xfId="0" applyNumberFormat="1" applyFont="1" applyAlignment="1">
      <alignment horizontal="left" vertical="center" wrapText="1" shrinkToFit="1"/>
    </xf>
    <xf numFmtId="164" fontId="45" fillId="0" borderId="0" xfId="0" applyNumberFormat="1" applyFont="1" applyAlignment="1">
      <alignment horizontal="righ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2" fillId="0" borderId="0" xfId="0" applyNumberFormat="1" applyFont="1"/>
    <xf numFmtId="0" fontId="16" fillId="0" borderId="0" xfId="0" applyFont="1"/>
    <xf numFmtId="0" fontId="20" fillId="0" borderId="0" xfId="0" applyFont="1"/>
    <xf numFmtId="0" fontId="20" fillId="0" borderId="1" xfId="0" applyFont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0" fontId="20" fillId="0" borderId="0" xfId="0" applyFont="1" applyAlignment="1">
      <alignment vertical="center" wrapText="1"/>
    </xf>
    <xf numFmtId="0" fontId="55" fillId="0" borderId="0" xfId="0" applyFont="1"/>
    <xf numFmtId="0" fontId="20" fillId="0" borderId="0" xfId="0" applyFont="1" applyAlignment="1">
      <alignment vertical="center" wrapText="1" readingOrder="2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164" fontId="20" fillId="0" borderId="0" xfId="0" applyNumberFormat="1" applyFont="1"/>
    <xf numFmtId="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19" fillId="0" borderId="0" xfId="0" applyFont="1" applyAlignment="1">
      <alignment vertical="center" readingOrder="2"/>
    </xf>
    <xf numFmtId="38" fontId="14" fillId="0" borderId="0" xfId="0" applyNumberFormat="1" applyFont="1"/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164" fontId="18" fillId="0" borderId="0" xfId="1" applyNumberFormat="1" applyFont="1" applyFill="1" applyAlignment="1">
      <alignment horizontal="right" vertical="center" readingOrder="2"/>
    </xf>
    <xf numFmtId="43" fontId="18" fillId="0" borderId="0" xfId="1" applyFont="1" applyFill="1" applyAlignment="1">
      <alignment horizontal="center" vertical="center" wrapText="1" shrinkToFit="1" readingOrder="2"/>
    </xf>
    <xf numFmtId="0" fontId="18" fillId="0" borderId="0" xfId="0" applyFont="1" applyAlignment="1">
      <alignment horizontal="center" vertical="center" readingOrder="2"/>
    </xf>
    <xf numFmtId="40" fontId="18" fillId="0" borderId="0" xfId="0" applyNumberFormat="1" applyFont="1" applyAlignment="1">
      <alignment horizontal="center" vertical="center" wrapText="1" readingOrder="2"/>
    </xf>
    <xf numFmtId="164" fontId="50" fillId="0" borderId="0" xfId="0" applyNumberFormat="1" applyFont="1" applyAlignment="1">
      <alignment vertical="center" wrapText="1" shrinkToFit="1"/>
    </xf>
    <xf numFmtId="164" fontId="18" fillId="0" borderId="1" xfId="1" applyNumberFormat="1" applyFont="1" applyFill="1" applyBorder="1" applyAlignment="1">
      <alignment horizontal="right" vertical="center" readingOrder="2"/>
    </xf>
    <xf numFmtId="0" fontId="20" fillId="0" borderId="0" xfId="0" applyFont="1" applyAlignment="1">
      <alignment horizontal="right" vertical="center"/>
    </xf>
    <xf numFmtId="38" fontId="18" fillId="0" borderId="10" xfId="0" applyNumberFormat="1" applyFont="1" applyBorder="1" applyAlignment="1">
      <alignment horizontal="right" vertical="center" readingOrder="2"/>
    </xf>
    <xf numFmtId="1" fontId="18" fillId="0" borderId="2" xfId="0" applyNumberFormat="1" applyFont="1" applyBorder="1" applyAlignment="1">
      <alignment horizontal="center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3" fontId="51" fillId="0" borderId="0" xfId="0" applyNumberFormat="1" applyFont="1"/>
    <xf numFmtId="164" fontId="14" fillId="0" borderId="0" xfId="1" applyNumberFormat="1" applyFont="1" applyFill="1" applyAlignment="1"/>
    <xf numFmtId="164" fontId="14" fillId="0" borderId="0" xfId="0" applyNumberFormat="1" applyFont="1"/>
    <xf numFmtId="3" fontId="14" fillId="0" borderId="0" xfId="0" applyNumberFormat="1" applyFont="1"/>
    <xf numFmtId="164" fontId="35" fillId="0" borderId="0" xfId="0" applyNumberFormat="1" applyFont="1" applyAlignment="1">
      <alignment vertical="center" wrapText="1"/>
    </xf>
    <xf numFmtId="0" fontId="36" fillId="0" borderId="0" xfId="0" applyFont="1"/>
    <xf numFmtId="3" fontId="36" fillId="0" borderId="0" xfId="0" applyNumberFormat="1" applyFont="1"/>
    <xf numFmtId="2" fontId="10" fillId="0" borderId="9" xfId="0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0" fillId="0" borderId="0" xfId="0" applyNumberFormat="1" applyFont="1"/>
    <xf numFmtId="37" fontId="2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27" fillId="0" borderId="0" xfId="1" applyNumberFormat="1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0" fontId="29" fillId="0" borderId="15" xfId="0" applyFont="1" applyBorder="1" applyAlignment="1">
      <alignment horizontal="center" vertical="center" wrapText="1" readingOrder="2"/>
    </xf>
    <xf numFmtId="37" fontId="3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 readingOrder="2"/>
    </xf>
    <xf numFmtId="0" fontId="18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13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1" fontId="13" fillId="0" borderId="0" xfId="0" applyNumberFormat="1" applyFont="1" applyAlignment="1">
      <alignment horizontal="right" vertical="center"/>
    </xf>
    <xf numFmtId="0" fontId="35" fillId="2" borderId="0" xfId="0" applyFont="1" applyFill="1" applyAlignment="1">
      <alignment horizontal="center"/>
    </xf>
    <xf numFmtId="38" fontId="21" fillId="2" borderId="14" xfId="1" applyNumberFormat="1" applyFont="1" applyFill="1" applyBorder="1" applyAlignment="1">
      <alignment horizontal="right" vertical="center" readingOrder="2"/>
    </xf>
    <xf numFmtId="0" fontId="37" fillId="2" borderId="0" xfId="0" applyFont="1" applyFill="1" applyAlignment="1">
      <alignment horizontal="right" vertical="center" readingOrder="2"/>
    </xf>
    <xf numFmtId="164" fontId="48" fillId="2" borderId="0" xfId="0" applyNumberFormat="1" applyFont="1" applyFill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164" fontId="50" fillId="2" borderId="0" xfId="0" applyNumberFormat="1" applyFont="1" applyFill="1" applyAlignment="1">
      <alignment vertical="center" wrapText="1" shrinkToFit="1"/>
    </xf>
    <xf numFmtId="164" fontId="10" fillId="0" borderId="0" xfId="1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Fill="1" applyAlignment="1"/>
    <xf numFmtId="37" fontId="43" fillId="0" borderId="17" xfId="0" applyNumberFormat="1" applyFont="1" applyBorder="1" applyAlignment="1">
      <alignment horizontal="center" vertical="center"/>
    </xf>
    <xf numFmtId="164" fontId="45" fillId="0" borderId="21" xfId="0" applyNumberFormat="1" applyFont="1" applyBorder="1" applyAlignment="1">
      <alignment horizontal="right" vertical="center" wrapText="1" shrinkToFit="1"/>
    </xf>
    <xf numFmtId="164" fontId="10" fillId="0" borderId="22" xfId="1" applyNumberFormat="1" applyFont="1" applyFill="1" applyBorder="1" applyAlignment="1">
      <alignment vertical="center"/>
    </xf>
    <xf numFmtId="3" fontId="10" fillId="0" borderId="0" xfId="0" applyNumberFormat="1" applyFont="1" applyAlignment="1">
      <alignment horizontal="right" vertical="center" indent="1"/>
    </xf>
    <xf numFmtId="0" fontId="54" fillId="0" borderId="1" xfId="0" applyFont="1" applyBorder="1" applyAlignment="1">
      <alignment horizontal="center" vertical="center" wrapText="1" readingOrder="2"/>
    </xf>
    <xf numFmtId="0" fontId="54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/>
    </xf>
    <xf numFmtId="164" fontId="45" fillId="0" borderId="19" xfId="0" applyNumberFormat="1" applyFont="1" applyBorder="1" applyAlignment="1">
      <alignment horizontal="right" vertical="center" wrapText="1" shrinkToFit="1"/>
    </xf>
    <xf numFmtId="0" fontId="15" fillId="0" borderId="0" xfId="0" applyFont="1" applyAlignment="1">
      <alignment horizontal="center"/>
    </xf>
    <xf numFmtId="10" fontId="13" fillId="0" borderId="0" xfId="2" applyNumberFormat="1" applyFont="1" applyFill="1" applyBorder="1" applyAlignment="1">
      <alignment horizontal="center" vertical="center"/>
    </xf>
    <xf numFmtId="38" fontId="10" fillId="0" borderId="0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vertical="center"/>
    </xf>
    <xf numFmtId="37" fontId="20" fillId="0" borderId="0" xfId="0" applyNumberFormat="1" applyFont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/>
    </xf>
    <xf numFmtId="9" fontId="6" fillId="0" borderId="0" xfId="1" applyNumberFormat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 readingOrder="2"/>
    </xf>
    <xf numFmtId="164" fontId="6" fillId="0" borderId="2" xfId="0" applyNumberFormat="1" applyFont="1" applyBorder="1" applyAlignment="1">
      <alignment horizontal="center" vertical="center" readingOrder="2"/>
    </xf>
    <xf numFmtId="10" fontId="20" fillId="0" borderId="1" xfId="0" applyNumberFormat="1" applyFont="1" applyBorder="1"/>
    <xf numFmtId="0" fontId="13" fillId="0" borderId="0" xfId="0" applyFont="1" applyAlignment="1">
      <alignment horizontal="center" vertical="center"/>
    </xf>
    <xf numFmtId="9" fontId="20" fillId="0" borderId="0" xfId="1" applyNumberFormat="1" applyFont="1" applyFill="1" applyAlignment="1">
      <alignment horizontal="center" vertical="center"/>
    </xf>
    <xf numFmtId="169" fontId="20" fillId="0" borderId="0" xfId="1" applyNumberFormat="1" applyFont="1" applyFill="1" applyAlignment="1">
      <alignment horizontal="center" vertical="center"/>
    </xf>
    <xf numFmtId="10" fontId="20" fillId="0" borderId="0" xfId="1" applyNumberFormat="1" applyFont="1" applyFill="1" applyAlignment="1">
      <alignment horizontal="center" vertical="center"/>
    </xf>
    <xf numFmtId="10" fontId="20" fillId="0" borderId="0" xfId="0" applyNumberFormat="1" applyFont="1" applyAlignment="1">
      <alignment vertical="center" wrapText="1" readingOrder="2"/>
    </xf>
    <xf numFmtId="10" fontId="16" fillId="0" borderId="0" xfId="0" applyNumberFormat="1" applyFont="1"/>
    <xf numFmtId="164" fontId="20" fillId="0" borderId="8" xfId="1" applyNumberFormat="1" applyFont="1" applyFill="1" applyBorder="1" applyAlignment="1">
      <alignment horizontal="center" vertical="center" readingOrder="2"/>
    </xf>
    <xf numFmtId="165" fontId="1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164" fontId="18" fillId="0" borderId="8" xfId="1" applyNumberFormat="1" applyFont="1" applyFill="1" applyBorder="1" applyAlignment="1">
      <alignment horizontal="left" vertical="center"/>
    </xf>
    <xf numFmtId="165" fontId="20" fillId="0" borderId="0" xfId="0" applyNumberFormat="1" applyFont="1" applyAlignment="1">
      <alignment horizontal="center" vertical="center"/>
    </xf>
    <xf numFmtId="164" fontId="22" fillId="0" borderId="8" xfId="1" applyNumberFormat="1" applyFont="1" applyFill="1" applyBorder="1" applyAlignment="1">
      <alignment horizontal="center" vertical="center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164" fontId="12" fillId="0" borderId="2" xfId="1" applyNumberFormat="1" applyFont="1" applyFill="1" applyBorder="1" applyAlignment="1">
      <alignment vertical="center"/>
    </xf>
    <xf numFmtId="164" fontId="12" fillId="0" borderId="8" xfId="1" applyNumberFormat="1" applyFont="1" applyFill="1" applyBorder="1" applyAlignment="1">
      <alignment horizontal="center" vertical="center"/>
    </xf>
    <xf numFmtId="164" fontId="12" fillId="0" borderId="8" xfId="1" applyNumberFormat="1" applyFont="1" applyFill="1" applyBorder="1" applyAlignment="1">
      <alignment vertical="center"/>
    </xf>
    <xf numFmtId="49" fontId="13" fillId="0" borderId="0" xfId="0" applyNumberFormat="1" applyFont="1" applyAlignment="1">
      <alignment horizontal="right" vertical="center"/>
    </xf>
    <xf numFmtId="49" fontId="57" fillId="0" borderId="0" xfId="1" applyNumberFormat="1" applyFont="1" applyAlignment="1">
      <alignment horizontal="center" vertical="center" wrapText="1"/>
    </xf>
    <xf numFmtId="49" fontId="20" fillId="0" borderId="1" xfId="0" applyNumberFormat="1" applyFont="1" applyBorder="1"/>
    <xf numFmtId="49" fontId="29" fillId="0" borderId="15" xfId="0" applyNumberFormat="1" applyFont="1" applyBorder="1" applyAlignment="1">
      <alignment horizontal="center" vertical="center" wrapText="1" readingOrder="2"/>
    </xf>
    <xf numFmtId="49" fontId="13" fillId="0" borderId="0" xfId="0" applyNumberFormat="1" applyFont="1" applyAlignment="1">
      <alignment horizontal="center" vertical="center"/>
    </xf>
    <xf numFmtId="49" fontId="10" fillId="0" borderId="0" xfId="0" applyNumberFormat="1" applyFont="1"/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/>
    </xf>
    <xf numFmtId="37" fontId="43" fillId="0" borderId="0" xfId="0" applyNumberFormat="1" applyFont="1" applyAlignment="1">
      <alignment horizontal="right" vertical="center"/>
    </xf>
    <xf numFmtId="0" fontId="44" fillId="0" borderId="0" xfId="0" applyFont="1"/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/>
    </xf>
    <xf numFmtId="10" fontId="20" fillId="0" borderId="0" xfId="0" applyNumberFormat="1" applyFont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54" fillId="0" borderId="1" xfId="0" applyFont="1" applyBorder="1" applyAlignment="1">
      <alignment horizontal="center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5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4" xfId="0" applyFont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12987</xdr:rowOff>
    </xdr:from>
    <xdr:to>
      <xdr:col>8</xdr:col>
      <xdr:colOff>536865</xdr:colOff>
      <xdr:row>35</xdr:row>
      <xdr:rowOff>173182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7E6AB1-E600-FE1E-1078-D87B04AB4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552226" y="12987"/>
          <a:ext cx="5385955" cy="7797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8:M31"/>
  <sheetViews>
    <sheetView rightToLeft="1" tabSelected="1" view="pageBreakPreview" zoomScale="55" zoomScaleNormal="100" zoomScaleSheetLayoutView="55" workbookViewId="0">
      <selection activeCell="P32" sqref="P32"/>
    </sheetView>
  </sheetViews>
  <sheetFormatPr defaultColWidth="9.140625" defaultRowHeight="17.25"/>
  <cols>
    <col min="1" max="16384" width="9.140625" style="7"/>
  </cols>
  <sheetData>
    <row r="18" spans="1:13">
      <c r="M18" s="7" t="s">
        <v>58</v>
      </c>
    </row>
    <row r="24" spans="1:13" ht="15" customHeight="1">
      <c r="A24" s="278" t="s">
        <v>73</v>
      </c>
      <c r="B24" s="278"/>
      <c r="C24" s="278"/>
      <c r="D24" s="278"/>
      <c r="E24" s="278"/>
      <c r="F24" s="278"/>
      <c r="G24" s="278"/>
      <c r="H24" s="278"/>
      <c r="I24" s="278"/>
      <c r="J24" s="278"/>
      <c r="K24" s="18"/>
      <c r="L24" s="18"/>
    </row>
    <row r="25" spans="1:13" ht="15" customHeight="1">
      <c r="A25" s="278"/>
      <c r="B25" s="278"/>
      <c r="C25" s="278"/>
      <c r="D25" s="278"/>
      <c r="E25" s="278"/>
      <c r="F25" s="278"/>
      <c r="G25" s="278"/>
      <c r="H25" s="278"/>
      <c r="I25" s="278"/>
      <c r="J25" s="278"/>
      <c r="K25" s="18"/>
      <c r="L25" s="18"/>
    </row>
    <row r="26" spans="1:13" ht="15" customHeight="1">
      <c r="A26" s="278"/>
      <c r="B26" s="278"/>
      <c r="C26" s="278"/>
      <c r="D26" s="278"/>
      <c r="E26" s="278"/>
      <c r="F26" s="278"/>
      <c r="G26" s="278"/>
      <c r="H26" s="278"/>
      <c r="I26" s="278"/>
      <c r="J26" s="278"/>
      <c r="K26" s="18"/>
      <c r="L26" s="18"/>
    </row>
    <row r="28" spans="1:13" ht="15" customHeight="1">
      <c r="A28" s="278" t="s">
        <v>190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</row>
    <row r="29" spans="1:13" ht="15" customHeight="1">
      <c r="A29" s="278"/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</row>
    <row r="30" spans="1:13" ht="15" customHeight="1">
      <c r="A30" s="278"/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</row>
    <row r="31" spans="1:13" ht="15" customHeight="1">
      <c r="A31" s="278"/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  <pageSetUpPr fitToPage="1"/>
  </sheetPr>
  <dimension ref="A1:Q17"/>
  <sheetViews>
    <sheetView rightToLeft="1" view="pageBreakPreview" zoomScale="90" zoomScaleNormal="100" zoomScaleSheetLayoutView="90" workbookViewId="0">
      <selection activeCell="A8" sqref="A8"/>
    </sheetView>
  </sheetViews>
  <sheetFormatPr defaultColWidth="9.140625" defaultRowHeight="21.75"/>
  <cols>
    <col min="1" max="1" width="33.5703125" style="7" customWidth="1"/>
    <col min="2" max="2" width="0.5703125" style="7" customWidth="1"/>
    <col min="3" max="3" width="16.5703125" style="12" customWidth="1"/>
    <col min="4" max="4" width="0.85546875" style="12" customWidth="1"/>
    <col min="5" max="5" width="24.42578125" style="12" customWidth="1"/>
    <col min="6" max="6" width="0.85546875" style="12" customWidth="1"/>
    <col min="7" max="7" width="24.85546875" style="12" customWidth="1"/>
    <col min="8" max="8" width="0.7109375" style="12" customWidth="1"/>
    <col min="9" max="9" width="30.28515625" style="12" bestFit="1" customWidth="1"/>
    <col min="10" max="10" width="1.42578125" style="12" customWidth="1"/>
    <col min="11" max="11" width="15.85546875" style="12" customWidth="1"/>
    <col min="12" max="12" width="1.140625" style="12" customWidth="1"/>
    <col min="13" max="13" width="25.7109375" style="12" bestFit="1" customWidth="1"/>
    <col min="14" max="14" width="1" style="12" customWidth="1"/>
    <col min="15" max="15" width="27" style="12" bestFit="1" customWidth="1"/>
    <col min="16" max="16" width="1.140625" style="12" customWidth="1"/>
    <col min="17" max="17" width="25.7109375" style="12" bestFit="1" customWidth="1"/>
    <col min="18" max="16384" width="9.140625" style="7"/>
  </cols>
  <sheetData>
    <row r="1" spans="1:17" ht="22.5">
      <c r="A1" s="329" t="s">
        <v>89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22.5">
      <c r="A2" s="329" t="s">
        <v>56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</row>
    <row r="3" spans="1:17" ht="22.5">
      <c r="A3" s="329" t="str">
        <f>' سهام'!A3:W3</f>
        <v>برای ماه منتهی به 1402/10/30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</row>
    <row r="4" spans="1:17">
      <c r="A4" s="313" t="s">
        <v>62</v>
      </c>
      <c r="B4" s="313"/>
      <c r="C4" s="313"/>
      <c r="D4" s="313"/>
      <c r="E4" s="313"/>
      <c r="F4" s="313"/>
      <c r="G4" s="313"/>
      <c r="H4" s="313"/>
    </row>
    <row r="5" spans="1:17" s="200" customFormat="1" ht="16.5" customHeight="1" thickBot="1">
      <c r="A5" s="169"/>
      <c r="B5" s="169"/>
      <c r="C5" s="343" t="s">
        <v>194</v>
      </c>
      <c r="D5" s="343"/>
      <c r="E5" s="343"/>
      <c r="F5" s="343"/>
      <c r="G5" s="343"/>
      <c r="H5" s="343"/>
      <c r="I5" s="343"/>
      <c r="J5" s="79"/>
      <c r="K5" s="338" t="s">
        <v>193</v>
      </c>
      <c r="L5" s="338"/>
      <c r="M5" s="338"/>
      <c r="N5" s="338"/>
      <c r="O5" s="338"/>
      <c r="P5" s="338"/>
      <c r="Q5" s="338"/>
    </row>
    <row r="6" spans="1:17" s="200" customFormat="1" ht="27" customHeight="1" thickBot="1">
      <c r="A6" s="169" t="s">
        <v>38</v>
      </c>
      <c r="B6" s="169"/>
      <c r="C6" s="87" t="s">
        <v>3</v>
      </c>
      <c r="D6" s="79"/>
      <c r="E6" s="88" t="s">
        <v>21</v>
      </c>
      <c r="F6" s="79"/>
      <c r="G6" s="87" t="s">
        <v>42</v>
      </c>
      <c r="H6" s="79"/>
      <c r="I6" s="88" t="s">
        <v>43</v>
      </c>
      <c r="J6" s="79"/>
      <c r="K6" s="87" t="s">
        <v>3</v>
      </c>
      <c r="L6" s="79"/>
      <c r="M6" s="88" t="s">
        <v>21</v>
      </c>
      <c r="N6" s="79"/>
      <c r="O6" s="87" t="s">
        <v>42</v>
      </c>
      <c r="P6" s="79"/>
      <c r="Q6" s="88" t="s">
        <v>43</v>
      </c>
    </row>
    <row r="7" spans="1:17" s="200" customFormat="1" ht="27" customHeight="1">
      <c r="A7" s="169" t="s">
        <v>161</v>
      </c>
      <c r="B7" s="169"/>
      <c r="C7" s="90">
        <v>505000</v>
      </c>
      <c r="D7" s="79"/>
      <c r="E7" s="107">
        <v>493275377630</v>
      </c>
      <c r="F7" s="79"/>
      <c r="G7" s="90">
        <v>-494204409213</v>
      </c>
      <c r="H7" s="79"/>
      <c r="I7" s="91">
        <f>E7+G7</f>
        <v>-929031583</v>
      </c>
      <c r="J7" s="79"/>
      <c r="K7" s="90">
        <v>505000</v>
      </c>
      <c r="L7" s="107"/>
      <c r="M7" s="91">
        <v>493275377630</v>
      </c>
      <c r="N7" s="91"/>
      <c r="O7" s="91">
        <v>-494204409213</v>
      </c>
      <c r="P7" s="107"/>
      <c r="Q7" s="244">
        <f>M7+O7</f>
        <v>-929031583</v>
      </c>
    </row>
    <row r="8" spans="1:17" s="200" customFormat="1" ht="27" customHeight="1">
      <c r="A8" s="169" t="s">
        <v>120</v>
      </c>
      <c r="B8" s="169"/>
      <c r="C8" s="90">
        <v>500000</v>
      </c>
      <c r="D8" s="79"/>
      <c r="E8" s="107">
        <v>469595870320</v>
      </c>
      <c r="F8" s="79"/>
      <c r="G8" s="90">
        <v>-463415990625</v>
      </c>
      <c r="H8" s="79"/>
      <c r="I8" s="91">
        <f t="shared" ref="I8:I11" si="0">E8+G8</f>
        <v>6179879695</v>
      </c>
      <c r="J8" s="79"/>
      <c r="K8" s="90">
        <v>500000</v>
      </c>
      <c r="L8" s="107"/>
      <c r="M8" s="91">
        <v>469595870320</v>
      </c>
      <c r="N8" s="91"/>
      <c r="O8" s="91">
        <v>-463415990625</v>
      </c>
      <c r="P8" s="107"/>
      <c r="Q8" s="244">
        <f t="shared" ref="Q8:Q11" si="1">M8+O8</f>
        <v>6179879695</v>
      </c>
    </row>
    <row r="9" spans="1:17" s="200" customFormat="1" ht="27" customHeight="1">
      <c r="A9" s="169" t="s">
        <v>197</v>
      </c>
      <c r="B9" s="169"/>
      <c r="C9" s="90">
        <v>380000</v>
      </c>
      <c r="D9" s="79"/>
      <c r="E9" s="91">
        <v>379931125000</v>
      </c>
      <c r="F9" s="79"/>
      <c r="G9" s="90">
        <v>-380049375000</v>
      </c>
      <c r="H9" s="79"/>
      <c r="I9" s="91">
        <f t="shared" si="0"/>
        <v>-118250000</v>
      </c>
      <c r="J9" s="79"/>
      <c r="K9" s="90">
        <v>380000</v>
      </c>
      <c r="L9" s="79"/>
      <c r="M9" s="91">
        <v>379931125000</v>
      </c>
      <c r="N9" s="79"/>
      <c r="O9" s="90">
        <v>-380049375000</v>
      </c>
      <c r="P9" s="79"/>
      <c r="Q9" s="244">
        <f t="shared" si="1"/>
        <v>-118250000</v>
      </c>
    </row>
    <row r="10" spans="1:17" s="200" customFormat="1" ht="27" customHeight="1">
      <c r="A10" s="169" t="s">
        <v>144</v>
      </c>
      <c r="B10" s="169"/>
      <c r="C10" s="90">
        <v>723000</v>
      </c>
      <c r="D10" s="79"/>
      <c r="E10" s="91">
        <v>753483902287</v>
      </c>
      <c r="F10" s="79"/>
      <c r="G10" s="90">
        <v>-747976363711</v>
      </c>
      <c r="H10" s="79"/>
      <c r="I10" s="91">
        <f t="shared" si="0"/>
        <v>5507538576</v>
      </c>
      <c r="J10" s="79"/>
      <c r="K10" s="90">
        <v>723000</v>
      </c>
      <c r="L10" s="79"/>
      <c r="M10" s="91">
        <v>753483902287</v>
      </c>
      <c r="N10" s="79"/>
      <c r="O10" s="90">
        <v>-747976363711</v>
      </c>
      <c r="P10" s="79"/>
      <c r="Q10" s="244">
        <f t="shared" si="1"/>
        <v>5507538576</v>
      </c>
    </row>
    <row r="11" spans="1:17" s="200" customFormat="1" ht="27" customHeight="1">
      <c r="A11" s="169" t="s">
        <v>196</v>
      </c>
      <c r="B11" s="169"/>
      <c r="C11" s="90">
        <v>32000</v>
      </c>
      <c r="D11" s="79"/>
      <c r="E11" s="91">
        <v>19718665345</v>
      </c>
      <c r="F11" s="79"/>
      <c r="G11" s="90">
        <v>-19769911643</v>
      </c>
      <c r="H11" s="79"/>
      <c r="I11" s="91">
        <f t="shared" si="0"/>
        <v>-51246298</v>
      </c>
      <c r="J11" s="79"/>
      <c r="K11" s="90">
        <v>32000</v>
      </c>
      <c r="L11" s="79"/>
      <c r="M11" s="91">
        <v>19718665345</v>
      </c>
      <c r="N11" s="79"/>
      <c r="O11" s="90">
        <v>-19769911643</v>
      </c>
      <c r="P11" s="79"/>
      <c r="Q11" s="244">
        <f t="shared" si="1"/>
        <v>-51246298</v>
      </c>
    </row>
    <row r="12" spans="1:17" s="200" customFormat="1" ht="23.25" thickBot="1">
      <c r="A12" s="169" t="s">
        <v>2</v>
      </c>
      <c r="B12" s="169"/>
      <c r="C12" s="265"/>
      <c r="D12" s="169"/>
      <c r="E12" s="266">
        <f>SUM(E7:E11)</f>
        <v>2116004940582</v>
      </c>
      <c r="F12" s="109"/>
      <c r="G12" s="266">
        <f>SUM(G7:G11)</f>
        <v>-2105416050192</v>
      </c>
      <c r="H12" s="109"/>
      <c r="I12" s="266">
        <f>SUM(I7:I11)</f>
        <v>10588890390</v>
      </c>
      <c r="J12" s="109"/>
      <c r="K12" s="265"/>
      <c r="L12" s="109"/>
      <c r="M12" s="266">
        <f>SUM(M7:M11)</f>
        <v>2116004940582</v>
      </c>
      <c r="N12" s="109"/>
      <c r="O12" s="266">
        <f>SUM(O7:O11)</f>
        <v>-2105416050192</v>
      </c>
      <c r="P12" s="109"/>
      <c r="Q12" s="266">
        <f>SUM(Q7:Q11)</f>
        <v>10588890390</v>
      </c>
    </row>
    <row r="13" spans="1:17" s="200" customFormat="1" ht="22.5" thickTop="1">
      <c r="A13" s="169"/>
      <c r="B13" s="16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  <row r="14" spans="1:17" s="200" customFormat="1" ht="24.75" customHeight="1">
      <c r="A14" s="340" t="s">
        <v>44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2"/>
    </row>
    <row r="15" spans="1:17" s="83" customFormat="1" ht="24">
      <c r="M15" s="185"/>
    </row>
    <row r="16" spans="1:17" s="83" customFormat="1" ht="30.75">
      <c r="E16" s="64"/>
    </row>
    <row r="17" s="83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4:Q1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  <pageSetUpPr fitToPage="1"/>
  </sheetPr>
  <dimension ref="A1:U20"/>
  <sheetViews>
    <sheetView rightToLeft="1" view="pageBreakPreview" zoomScale="60" zoomScaleNormal="100" workbookViewId="0">
      <selection activeCell="E11" sqref="E11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44" t="s">
        <v>89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27.75">
      <c r="A2" s="344" t="s">
        <v>56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</row>
    <row r="3" spans="1:21" ht="27.75">
      <c r="A3" s="344" t="str">
        <f>' سهام'!A3:W3</f>
        <v>برای ماه منتهی به 1402/10/30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</row>
    <row r="5" spans="1:21" s="39" customFormat="1" ht="24.75">
      <c r="A5" s="297" t="s">
        <v>28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50" t="s">
        <v>194</v>
      </c>
      <c r="D7" s="350"/>
      <c r="E7" s="350"/>
      <c r="F7" s="350"/>
      <c r="G7" s="350"/>
      <c r="H7" s="350"/>
      <c r="I7" s="350"/>
      <c r="J7" s="350"/>
      <c r="K7" s="350"/>
      <c r="L7" s="9"/>
      <c r="M7" s="350" t="s">
        <v>193</v>
      </c>
      <c r="N7" s="350"/>
      <c r="O7" s="350"/>
      <c r="P7" s="350"/>
      <c r="Q7" s="350"/>
      <c r="R7" s="350"/>
      <c r="S7" s="350"/>
      <c r="T7" s="350"/>
      <c r="U7" s="350"/>
    </row>
    <row r="8" spans="1:21" s="19" customFormat="1" ht="24.75" customHeight="1">
      <c r="A8" s="359" t="s">
        <v>24</v>
      </c>
      <c r="B8" s="359"/>
      <c r="C8" s="345" t="s">
        <v>12</v>
      </c>
      <c r="D8" s="361"/>
      <c r="E8" s="347" t="s">
        <v>13</v>
      </c>
      <c r="F8" s="354"/>
      <c r="G8" s="347" t="s">
        <v>14</v>
      </c>
      <c r="H8" s="357"/>
      <c r="I8" s="349" t="s">
        <v>2</v>
      </c>
      <c r="J8" s="349"/>
      <c r="K8" s="349"/>
      <c r="L8" s="359"/>
      <c r="M8" s="345" t="s">
        <v>12</v>
      </c>
      <c r="N8" s="351"/>
      <c r="O8" s="347" t="s">
        <v>13</v>
      </c>
      <c r="P8" s="354"/>
      <c r="Q8" s="347" t="s">
        <v>14</v>
      </c>
      <c r="R8" s="354"/>
      <c r="S8" s="349" t="s">
        <v>2</v>
      </c>
      <c r="T8" s="349"/>
      <c r="U8" s="349"/>
    </row>
    <row r="9" spans="1:21" s="19" customFormat="1" ht="6" customHeight="1" thickBot="1">
      <c r="A9" s="359"/>
      <c r="B9" s="359"/>
      <c r="C9" s="346"/>
      <c r="D9" s="359"/>
      <c r="E9" s="348"/>
      <c r="F9" s="355"/>
      <c r="G9" s="348"/>
      <c r="H9" s="358"/>
      <c r="I9" s="350"/>
      <c r="J9" s="350"/>
      <c r="K9" s="350"/>
      <c r="L9" s="359"/>
      <c r="M9" s="346"/>
      <c r="N9" s="352"/>
      <c r="O9" s="348"/>
      <c r="P9" s="355"/>
      <c r="Q9" s="348"/>
      <c r="R9" s="355"/>
      <c r="S9" s="350"/>
      <c r="T9" s="350"/>
      <c r="U9" s="350"/>
    </row>
    <row r="10" spans="1:21" s="19" customFormat="1" ht="42.75" customHeight="1" thickBot="1">
      <c r="A10" s="360"/>
      <c r="B10" s="359"/>
      <c r="C10" s="50" t="s">
        <v>59</v>
      </c>
      <c r="D10" s="359"/>
      <c r="E10" s="51" t="s">
        <v>60</v>
      </c>
      <c r="F10" s="356"/>
      <c r="G10" s="51" t="s">
        <v>61</v>
      </c>
      <c r="H10" s="358"/>
      <c r="I10" s="10" t="s">
        <v>6</v>
      </c>
      <c r="J10" s="10"/>
      <c r="K10" s="49" t="s">
        <v>19</v>
      </c>
      <c r="L10" s="359"/>
      <c r="M10" s="50" t="s">
        <v>59</v>
      </c>
      <c r="N10" s="353"/>
      <c r="O10" s="51" t="s">
        <v>60</v>
      </c>
      <c r="P10" s="356"/>
      <c r="Q10" s="51" t="s">
        <v>61</v>
      </c>
      <c r="R10" s="356"/>
      <c r="S10" s="11" t="s">
        <v>6</v>
      </c>
      <c r="T10" s="11"/>
      <c r="U10" s="49" t="s">
        <v>19</v>
      </c>
    </row>
    <row r="11" spans="1:21" s="20" customFormat="1" ht="30.75">
      <c r="A11" s="61" t="s">
        <v>92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  <pageSetUpPr fitToPage="1"/>
  </sheetPr>
  <dimension ref="A1:R17"/>
  <sheetViews>
    <sheetView rightToLeft="1" view="pageBreakPreview" zoomScale="85" zoomScaleNormal="100" zoomScaleSheetLayoutView="85" workbookViewId="0">
      <selection activeCell="S5" sqref="S5"/>
    </sheetView>
  </sheetViews>
  <sheetFormatPr defaultColWidth="9.140625" defaultRowHeight="21.75"/>
  <cols>
    <col min="1" max="1" width="34.42578125" style="111" bestFit="1" customWidth="1"/>
    <col min="2" max="2" width="0.42578125" style="111" customWidth="1"/>
    <col min="3" max="3" width="21.140625" style="111" bestFit="1" customWidth="1"/>
    <col min="4" max="4" width="0.7109375" style="111" customWidth="1"/>
    <col min="5" max="5" width="20" style="111" bestFit="1" customWidth="1"/>
    <col min="6" max="6" width="0.5703125" style="111" customWidth="1"/>
    <col min="7" max="7" width="18.85546875" style="111" bestFit="1" customWidth="1"/>
    <col min="8" max="8" width="0.5703125" style="111" customWidth="1"/>
    <col min="9" max="9" width="22.85546875" style="111" bestFit="1" customWidth="1"/>
    <col min="10" max="10" width="0.42578125" style="111" customWidth="1"/>
    <col min="11" max="11" width="22.85546875" style="111" bestFit="1" customWidth="1"/>
    <col min="12" max="12" width="0.5703125" style="111" customWidth="1"/>
    <col min="13" max="13" width="21.140625" style="111" bestFit="1" customWidth="1"/>
    <col min="14" max="14" width="0.85546875" style="111" customWidth="1"/>
    <col min="15" max="15" width="21.140625" style="111" bestFit="1" customWidth="1"/>
    <col min="16" max="16" width="0.5703125" style="111" customWidth="1"/>
    <col min="17" max="17" width="22.85546875" style="111" bestFit="1" customWidth="1"/>
    <col min="18" max="18" width="9.140625" style="111"/>
    <col min="19" max="19" width="12.7109375" style="111" bestFit="1" customWidth="1"/>
    <col min="20" max="16384" width="9.140625" style="111"/>
  </cols>
  <sheetData>
    <row r="1" spans="1:18" ht="21" customHeight="1">
      <c r="A1" s="329" t="s">
        <v>89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8" ht="18" customHeight="1">
      <c r="A2" s="329" t="s">
        <v>56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</row>
    <row r="3" spans="1:18" ht="19.5" customHeight="1">
      <c r="A3" s="329" t="str">
        <f>' سهام'!A3:W3</f>
        <v>برای ماه منتهی به 1402/10/30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</row>
    <row r="4" spans="1:18">
      <c r="A4" s="313" t="s">
        <v>29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</row>
    <row r="5" spans="1:18" ht="20.25" customHeight="1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</row>
    <row r="6" spans="1:18" ht="22.5" customHeight="1" thickBot="1">
      <c r="A6" s="201"/>
      <c r="B6" s="202"/>
      <c r="C6" s="364" t="s">
        <v>194</v>
      </c>
      <c r="D6" s="364"/>
      <c r="E6" s="364"/>
      <c r="F6" s="364"/>
      <c r="G6" s="364"/>
      <c r="H6" s="364"/>
      <c r="I6" s="364"/>
      <c r="J6" s="156"/>
      <c r="K6" s="364" t="s">
        <v>193</v>
      </c>
      <c r="L6" s="364"/>
      <c r="M6" s="364"/>
      <c r="N6" s="364"/>
      <c r="O6" s="364"/>
      <c r="P6" s="364"/>
      <c r="Q6" s="364"/>
    </row>
    <row r="7" spans="1:18" ht="15.75" customHeight="1">
      <c r="A7" s="365"/>
      <c r="B7" s="366"/>
      <c r="C7" s="362" t="s">
        <v>15</v>
      </c>
      <c r="D7" s="362"/>
      <c r="E7" s="362" t="s">
        <v>13</v>
      </c>
      <c r="F7" s="365"/>
      <c r="G7" s="362" t="s">
        <v>14</v>
      </c>
      <c r="H7" s="365"/>
      <c r="I7" s="362" t="s">
        <v>2</v>
      </c>
      <c r="J7" s="203"/>
      <c r="K7" s="362" t="s">
        <v>15</v>
      </c>
      <c r="L7" s="362"/>
      <c r="M7" s="362" t="s">
        <v>13</v>
      </c>
      <c r="N7" s="365"/>
      <c r="O7" s="362" t="s">
        <v>14</v>
      </c>
      <c r="P7" s="365"/>
      <c r="Q7" s="362" t="s">
        <v>2</v>
      </c>
    </row>
    <row r="8" spans="1:18" ht="12" customHeight="1">
      <c r="A8" s="366"/>
      <c r="B8" s="366"/>
      <c r="C8" s="363"/>
      <c r="D8" s="363"/>
      <c r="E8" s="363"/>
      <c r="F8" s="366"/>
      <c r="G8" s="363"/>
      <c r="H8" s="366"/>
      <c r="I8" s="363"/>
      <c r="J8" s="203"/>
      <c r="K8" s="363"/>
      <c r="L8" s="363"/>
      <c r="M8" s="363"/>
      <c r="N8" s="366"/>
      <c r="O8" s="363"/>
      <c r="P8" s="366"/>
      <c r="Q8" s="363"/>
    </row>
    <row r="9" spans="1:18" ht="14.25" customHeight="1" thickBot="1">
      <c r="A9" s="366"/>
      <c r="B9" s="366"/>
      <c r="C9" s="204" t="s">
        <v>65</v>
      </c>
      <c r="D9" s="363"/>
      <c r="E9" s="204" t="s">
        <v>60</v>
      </c>
      <c r="F9" s="366"/>
      <c r="G9" s="204" t="s">
        <v>61</v>
      </c>
      <c r="H9" s="366"/>
      <c r="I9" s="364"/>
      <c r="J9" s="205"/>
      <c r="K9" s="204" t="s">
        <v>65</v>
      </c>
      <c r="L9" s="363"/>
      <c r="M9" s="204" t="s">
        <v>60</v>
      </c>
      <c r="N9" s="366"/>
      <c r="O9" s="204" t="s">
        <v>61</v>
      </c>
      <c r="P9" s="366"/>
      <c r="Q9" s="364"/>
    </row>
    <row r="10" spans="1:18" ht="27.75" customHeight="1">
      <c r="A10" s="156" t="s">
        <v>161</v>
      </c>
      <c r="B10" s="156"/>
      <c r="C10" s="71">
        <f>VLOOKUP(A10,'سود اوراق بهادار و سپرده بانکی'!$A$7:$K$55,11,0)</f>
        <v>8275028086</v>
      </c>
      <c r="D10" s="203"/>
      <c r="E10" s="71">
        <f>VLOOKUP('درآمد سرمایه گذاری در اوراق بها'!A10,'درآمد ناشی از تغییر قیمت اوراق '!$A$7:$I$11,9,0)</f>
        <v>-929031583</v>
      </c>
      <c r="F10" s="156"/>
      <c r="G10" s="71">
        <v>0</v>
      </c>
      <c r="H10" s="156"/>
      <c r="I10" s="71">
        <f>G10+E10+C10</f>
        <v>7345996503</v>
      </c>
      <c r="J10" s="205"/>
      <c r="K10" s="71">
        <f>VLOOKUP(A10,'سود اوراق بهادار و سپرده بانکی'!$A$7:$Q$55,17,0)</f>
        <v>8275028086</v>
      </c>
      <c r="L10" s="203"/>
      <c r="M10" s="71">
        <f>VLOOKUP(A10,'درآمد ناشی از تغییر قیمت اوراق '!$A$7:$Q$11,17,0)</f>
        <v>-929031583</v>
      </c>
      <c r="N10" s="156"/>
      <c r="O10" s="71">
        <v>0</v>
      </c>
      <c r="P10" s="156"/>
      <c r="Q10" s="71">
        <f>K10+M10+O10</f>
        <v>7345996503</v>
      </c>
      <c r="R10" s="71"/>
    </row>
    <row r="11" spans="1:18" ht="27.75" customHeight="1">
      <c r="A11" s="161" t="s">
        <v>120</v>
      </c>
      <c r="B11" s="156"/>
      <c r="C11" s="71">
        <f>VLOOKUP(A11,'سود اوراق بهادار و سپرده بانکی'!$A$7:$K$55,11,0)</f>
        <v>7621177514</v>
      </c>
      <c r="D11" s="203"/>
      <c r="E11" s="71">
        <f>VLOOKUP('درآمد سرمایه گذاری در اوراق بها'!A11,'درآمد ناشی از تغییر قیمت اوراق '!$A$7:$I$11,9,0)</f>
        <v>6179879695</v>
      </c>
      <c r="F11" s="156"/>
      <c r="G11" s="71"/>
      <c r="H11" s="156"/>
      <c r="I11" s="71">
        <f t="shared" ref="I11:I14" si="0">G11+E11+C11</f>
        <v>13801057209</v>
      </c>
      <c r="J11" s="205"/>
      <c r="K11" s="71">
        <f>VLOOKUP(A11,'سود اوراق بهادار و سپرده بانکی'!$A$7:$Q$55,17,0)</f>
        <v>7621177514</v>
      </c>
      <c r="L11" s="203"/>
      <c r="M11" s="71">
        <f>VLOOKUP(A11,'درآمد ناشی از تغییر قیمت اوراق '!$A$7:$Q$11,17,0)</f>
        <v>6179879695</v>
      </c>
      <c r="N11" s="156"/>
      <c r="O11" s="71"/>
      <c r="P11" s="156"/>
      <c r="Q11" s="71">
        <f t="shared" ref="Q11:Q15" si="1">K11+M11+O11</f>
        <v>13801057209</v>
      </c>
    </row>
    <row r="12" spans="1:18" ht="21" customHeight="1">
      <c r="A12" s="161" t="s">
        <v>197</v>
      </c>
      <c r="B12" s="156"/>
      <c r="C12" s="71">
        <f>VLOOKUP(A12,'سود اوراق بهادار و سپرده بانکی'!$A$7:$K$55,11,0)</f>
        <v>7762843592</v>
      </c>
      <c r="D12" s="203"/>
      <c r="E12" s="71">
        <f>VLOOKUP('درآمد سرمایه گذاری در اوراق بها'!A12,'درآمد ناشی از تغییر قیمت اوراق '!$A$7:$I$11,9,0)</f>
        <v>-118250000</v>
      </c>
      <c r="F12" s="156"/>
      <c r="G12" s="71"/>
      <c r="H12" s="156"/>
      <c r="I12" s="71">
        <f t="shared" si="0"/>
        <v>7644593592</v>
      </c>
      <c r="J12" s="205"/>
      <c r="K12" s="71">
        <f>VLOOKUP(A12,'سود اوراق بهادار و سپرده بانکی'!$A$7:$Q$55,17,0)</f>
        <v>7762843592</v>
      </c>
      <c r="L12" s="203"/>
      <c r="M12" s="71">
        <f>VLOOKUP(A12,'درآمد ناشی از تغییر قیمت اوراق '!$A$7:$Q$11,17,0)</f>
        <v>-118250000</v>
      </c>
      <c r="N12" s="156"/>
      <c r="O12" s="71"/>
      <c r="P12" s="156"/>
      <c r="Q12" s="71">
        <f t="shared" si="1"/>
        <v>7644593592</v>
      </c>
    </row>
    <row r="13" spans="1:18" ht="26.25" customHeight="1">
      <c r="A13" s="161" t="s">
        <v>144</v>
      </c>
      <c r="B13" s="156"/>
      <c r="C13" s="71">
        <f>VLOOKUP(A13,'سود اوراق بهادار و سپرده بانکی'!$A$7:$K$55,11,0)</f>
        <v>10524408980</v>
      </c>
      <c r="D13" s="203"/>
      <c r="E13" s="71">
        <f>VLOOKUP('درآمد سرمایه گذاری در اوراق بها'!A13,'درآمد ناشی از تغییر قیمت اوراق '!$A$7:$I$11,9,0)</f>
        <v>5507538576</v>
      </c>
      <c r="F13" s="156"/>
      <c r="G13" s="71"/>
      <c r="H13" s="156"/>
      <c r="I13" s="71">
        <f t="shared" si="0"/>
        <v>16031947556</v>
      </c>
      <c r="J13" s="205"/>
      <c r="K13" s="71">
        <f>VLOOKUP(A13,'سود اوراق بهادار و سپرده بانکی'!$A$7:$Q$55,17,0)</f>
        <v>10524408980</v>
      </c>
      <c r="L13" s="203"/>
      <c r="M13" s="71">
        <f>VLOOKUP(A13,'درآمد ناشی از تغییر قیمت اوراق '!$A$7:$Q$11,17,0)</f>
        <v>5507538576</v>
      </c>
      <c r="N13" s="156"/>
      <c r="O13" s="71"/>
      <c r="P13" s="156"/>
      <c r="Q13" s="71">
        <f t="shared" si="1"/>
        <v>16031947556</v>
      </c>
    </row>
    <row r="14" spans="1:18" ht="26.25" customHeight="1">
      <c r="A14" s="161" t="s">
        <v>196</v>
      </c>
      <c r="B14" s="156"/>
      <c r="C14" s="71"/>
      <c r="D14" s="203"/>
      <c r="E14" s="71">
        <f>VLOOKUP('درآمد سرمایه گذاری در اوراق بها'!A14,'درآمد ناشی از تغییر قیمت اوراق '!$A$7:$I$11,9,0)</f>
        <v>-51246298</v>
      </c>
      <c r="F14" s="156"/>
      <c r="G14" s="71"/>
      <c r="H14" s="156"/>
      <c r="I14" s="71">
        <f t="shared" si="0"/>
        <v>-51246298</v>
      </c>
      <c r="J14" s="205"/>
      <c r="K14" s="71"/>
      <c r="L14" s="203"/>
      <c r="M14" s="71">
        <f>VLOOKUP(A14,'درآمد ناشی از تغییر قیمت اوراق '!$A$7:$Q$11,17,0)</f>
        <v>-51246298</v>
      </c>
      <c r="N14" s="156"/>
      <c r="O14" s="71"/>
      <c r="P14" s="156"/>
      <c r="Q14" s="71">
        <f t="shared" si="1"/>
        <v>-51246298</v>
      </c>
    </row>
    <row r="15" spans="1:18" ht="26.25" customHeight="1">
      <c r="A15" s="161" t="s">
        <v>143</v>
      </c>
      <c r="B15" s="156"/>
      <c r="C15" s="71">
        <f>VLOOKUP(A15,'سود اوراق بهادار و سپرده بانکی'!$A$7:$K$55,11,0)</f>
        <v>760435790</v>
      </c>
      <c r="D15" s="203"/>
      <c r="E15" s="71"/>
      <c r="F15" s="156"/>
      <c r="G15" s="71">
        <f>VLOOKUP(A15,'درآمد ناشی ازفروش'!$A$7:$I$7,9,0)</f>
        <v>-123385340</v>
      </c>
      <c r="H15" s="156"/>
      <c r="I15" s="71"/>
      <c r="J15" s="205"/>
      <c r="K15" s="71">
        <f>VLOOKUP(A15,'سود اوراق بهادار و سپرده بانکی'!$A$7:$Q$55,17,0)</f>
        <v>760435790</v>
      </c>
      <c r="L15" s="203"/>
      <c r="M15" s="71"/>
      <c r="N15" s="156"/>
      <c r="O15" s="71">
        <f>VLOOKUP(A15,'درآمد ناشی ازفروش'!$A$7:$Q$7,17,0)</f>
        <v>-123385340</v>
      </c>
      <c r="P15" s="156"/>
      <c r="Q15" s="71">
        <f t="shared" si="1"/>
        <v>637050450</v>
      </c>
    </row>
    <row r="16" spans="1:18" ht="21" customHeight="1" thickBot="1">
      <c r="A16" s="206" t="s">
        <v>2</v>
      </c>
      <c r="B16" s="207"/>
      <c r="C16" s="267">
        <f>SUM(C10:C15)</f>
        <v>34943893962</v>
      </c>
      <c r="D16" s="268" t="e">
        <f>SUM(#REF!)</f>
        <v>#REF!</v>
      </c>
      <c r="E16" s="267">
        <f>SUM(E10:E15)</f>
        <v>10588890390</v>
      </c>
      <c r="F16" s="268" t="e">
        <f>SUM(#REF!)</f>
        <v>#REF!</v>
      </c>
      <c r="G16" s="267">
        <f>SUM(G10:G15)</f>
        <v>-123385340</v>
      </c>
      <c r="H16" s="268" t="e">
        <f>SUM(#REF!)</f>
        <v>#REF!</v>
      </c>
      <c r="I16" s="267">
        <f>SUM(I10:I15)</f>
        <v>44772348562</v>
      </c>
      <c r="J16" s="268" t="e">
        <f>SUM(#REF!)</f>
        <v>#REF!</v>
      </c>
      <c r="K16" s="267">
        <f>SUM(K10:K15)</f>
        <v>34943893962</v>
      </c>
      <c r="L16" s="268" t="e">
        <f>SUM(#REF!)</f>
        <v>#REF!</v>
      </c>
      <c r="M16" s="267">
        <f>SUM(M10:M15)</f>
        <v>10588890390</v>
      </c>
      <c r="N16" s="268" t="e">
        <f>SUM(#REF!)</f>
        <v>#REF!</v>
      </c>
      <c r="O16" s="267">
        <f>SUM(O10:O15)</f>
        <v>-123385340</v>
      </c>
      <c r="P16" s="268" t="e">
        <f>SUM(#REF!)</f>
        <v>#REF!</v>
      </c>
      <c r="Q16" s="267">
        <f>SUM(Q10:Q15)</f>
        <v>45409399012</v>
      </c>
    </row>
    <row r="17" spans="1:17" ht="22.5" thickTop="1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  <pageSetUpPr fitToPage="1"/>
  </sheetPr>
  <dimension ref="A1:L53"/>
  <sheetViews>
    <sheetView rightToLeft="1" view="pageBreakPreview" zoomScale="70" zoomScaleNormal="100" zoomScaleSheetLayoutView="70" workbookViewId="0">
      <selection activeCell="K14" sqref="K14"/>
    </sheetView>
  </sheetViews>
  <sheetFormatPr defaultColWidth="9.140625" defaultRowHeight="21.75"/>
  <cols>
    <col min="1" max="1" width="39" style="111" customWidth="1"/>
    <col min="2" max="2" width="0.7109375" style="111" customWidth="1"/>
    <col min="3" max="3" width="22.85546875" style="277" customWidth="1"/>
    <col min="4" max="4" width="0.7109375" style="111" customWidth="1"/>
    <col min="5" max="5" width="18.140625" style="72" customWidth="1"/>
    <col min="6" max="6" width="1.42578125" style="72" customWidth="1"/>
    <col min="7" max="7" width="21.7109375" style="72" customWidth="1"/>
    <col min="8" max="8" width="1.42578125" style="72" customWidth="1"/>
    <col min="9" max="9" width="19.5703125" style="72" customWidth="1"/>
    <col min="10" max="10" width="1.28515625" style="111" customWidth="1"/>
    <col min="11" max="11" width="17.42578125" style="111" customWidth="1"/>
    <col min="12" max="12" width="0.7109375" style="111" customWidth="1"/>
    <col min="13" max="16384" width="9.140625" style="111"/>
  </cols>
  <sheetData>
    <row r="1" spans="1:12" ht="22.5">
      <c r="A1" s="329" t="s">
        <v>89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2" ht="22.5">
      <c r="A2" s="329" t="s">
        <v>56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12" ht="22.5">
      <c r="A3" s="329" t="str">
        <f>' سهام'!A3:W3</f>
        <v>برای ماه منتهی به 1402/10/30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</row>
    <row r="4" spans="1:12">
      <c r="A4" s="313" t="s">
        <v>30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</row>
    <row r="5" spans="1:12" ht="22.5" thickBot="1">
      <c r="A5" s="153"/>
      <c r="B5" s="153"/>
      <c r="C5" s="274"/>
      <c r="D5" s="152"/>
      <c r="E5" s="65"/>
      <c r="F5" s="65"/>
      <c r="G5" s="65"/>
      <c r="H5" s="65"/>
      <c r="I5" s="65"/>
      <c r="J5" s="153"/>
      <c r="K5" s="153"/>
      <c r="L5" s="153"/>
    </row>
    <row r="6" spans="1:12" ht="37.5" customHeight="1" thickBot="1">
      <c r="A6" s="367" t="s">
        <v>20</v>
      </c>
      <c r="B6" s="367"/>
      <c r="C6" s="367"/>
      <c r="D6" s="156"/>
      <c r="E6" s="368" t="s">
        <v>194</v>
      </c>
      <c r="F6" s="368"/>
      <c r="G6" s="368"/>
      <c r="H6" s="368"/>
      <c r="I6" s="367" t="s">
        <v>193</v>
      </c>
      <c r="J6" s="367"/>
      <c r="K6" s="367"/>
      <c r="L6" s="367"/>
    </row>
    <row r="7" spans="1:12" ht="37.5">
      <c r="A7" s="208" t="s">
        <v>16</v>
      </c>
      <c r="B7" s="156"/>
      <c r="C7" s="275" t="s">
        <v>9</v>
      </c>
      <c r="D7" s="203"/>
      <c r="E7" s="84" t="s">
        <v>17</v>
      </c>
      <c r="F7" s="85"/>
      <c r="G7" s="84" t="s">
        <v>18</v>
      </c>
      <c r="H7" s="86"/>
      <c r="I7" s="84" t="s">
        <v>17</v>
      </c>
      <c r="J7" s="156"/>
      <c r="K7" s="208" t="s">
        <v>18</v>
      </c>
      <c r="L7" s="156"/>
    </row>
    <row r="8" spans="1:12" ht="37.5">
      <c r="A8" s="209" t="s">
        <v>117</v>
      </c>
      <c r="B8" s="156"/>
      <c r="C8" s="273" t="s">
        <v>270</v>
      </c>
      <c r="D8" s="203"/>
      <c r="E8" s="68">
        <f>VLOOKUP(A8,'سود اوراق بهادار و سپرده بانکی'!$A$7:$K$55,11,0)</f>
        <v>2102807</v>
      </c>
      <c r="F8" s="85"/>
      <c r="G8" s="110">
        <f t="shared" ref="G8:G51" si="0">E8/$E$52</f>
        <v>4.9328601146029398E-5</v>
      </c>
      <c r="H8" s="93"/>
      <c r="I8" s="68">
        <f t="shared" ref="I8:I39" si="1">VLOOKUP(A8,A,17,0)</f>
        <v>2102807</v>
      </c>
      <c r="J8" s="156"/>
      <c r="K8" s="110">
        <f t="shared" ref="K8:K51" si="2">I8/$I$52</f>
        <v>4.9328601146029398E-5</v>
      </c>
      <c r="L8" s="156"/>
    </row>
    <row r="9" spans="1:12">
      <c r="A9" s="209" t="s">
        <v>167</v>
      </c>
      <c r="B9" s="156"/>
      <c r="C9" s="276" t="s">
        <v>178</v>
      </c>
      <c r="D9" s="203"/>
      <c r="E9" s="68">
        <f>VLOOKUP(A9,'سود اوراق بهادار و سپرده بانکی'!$A$7:$K$55,11,0)</f>
        <v>954696346.83018899</v>
      </c>
      <c r="F9" s="85"/>
      <c r="G9" s="110">
        <f t="shared" si="0"/>
        <v>2.2395700275088363E-2</v>
      </c>
      <c r="H9" s="93"/>
      <c r="I9" s="68">
        <f t="shared" si="1"/>
        <v>954696346.83018899</v>
      </c>
      <c r="J9" s="156"/>
      <c r="K9" s="110">
        <f t="shared" si="2"/>
        <v>2.2395700275088363E-2</v>
      </c>
      <c r="L9" s="156"/>
    </row>
    <row r="10" spans="1:12">
      <c r="A10" s="209" t="s">
        <v>115</v>
      </c>
      <c r="B10" s="156"/>
      <c r="C10" s="272" t="s">
        <v>271</v>
      </c>
      <c r="D10" s="203"/>
      <c r="E10" s="68">
        <f>VLOOKUP(A10,'سود اوراق بهادار و سپرده بانکی'!$A$7:$K$55,11,0)</f>
        <v>1248379584.5597501</v>
      </c>
      <c r="F10" s="85"/>
      <c r="G10" s="110">
        <f t="shared" si="0"/>
        <v>2.9285054979174878E-2</v>
      </c>
      <c r="H10" s="93"/>
      <c r="I10" s="68">
        <f t="shared" si="1"/>
        <v>1248379584.5597501</v>
      </c>
      <c r="J10" s="156"/>
      <c r="K10" s="110">
        <f t="shared" si="2"/>
        <v>2.9285054979174878E-2</v>
      </c>
      <c r="L10" s="156"/>
    </row>
    <row r="11" spans="1:12">
      <c r="A11" s="209" t="s">
        <v>116</v>
      </c>
      <c r="B11" s="156"/>
      <c r="C11" s="272" t="s">
        <v>272</v>
      </c>
      <c r="D11" s="203"/>
      <c r="E11" s="68">
        <f>VLOOKUP(A11,'سود اوراق بهادار و سپرده بانکی'!$A$7:$K$55,11,0)</f>
        <v>9765</v>
      </c>
      <c r="F11" s="85"/>
      <c r="G11" s="110">
        <f t="shared" si="0"/>
        <v>2.2907180268611291E-7</v>
      </c>
      <c r="H11" s="93"/>
      <c r="I11" s="68">
        <f t="shared" si="1"/>
        <v>9765</v>
      </c>
      <c r="J11" s="156"/>
      <c r="K11" s="110">
        <f t="shared" si="2"/>
        <v>2.2907180268611291E-7</v>
      </c>
      <c r="L11" s="156"/>
    </row>
    <row r="12" spans="1:12">
      <c r="A12" s="209" t="s">
        <v>119</v>
      </c>
      <c r="B12" s="156"/>
      <c r="C12" s="272" t="s">
        <v>105</v>
      </c>
      <c r="D12" s="203"/>
      <c r="E12" s="68">
        <f>VLOOKUP(A12,'سود اوراق بهادار و سپرده بانکی'!$A$7:$K$55,11,0)</f>
        <v>2340</v>
      </c>
      <c r="F12" s="85"/>
      <c r="G12" s="110">
        <f t="shared" si="0"/>
        <v>5.4892782210497108E-8</v>
      </c>
      <c r="H12" s="93"/>
      <c r="I12" s="68">
        <f t="shared" si="1"/>
        <v>2340</v>
      </c>
      <c r="J12" s="156"/>
      <c r="K12" s="110">
        <f t="shared" si="2"/>
        <v>5.4892782210497108E-8</v>
      </c>
      <c r="L12" s="156"/>
    </row>
    <row r="13" spans="1:12">
      <c r="A13" s="209" t="s">
        <v>118</v>
      </c>
      <c r="B13" s="156"/>
      <c r="C13" s="272" t="s">
        <v>108</v>
      </c>
      <c r="D13" s="203"/>
      <c r="E13" s="68">
        <f>VLOOKUP(A13,'سود اوراق بهادار و سپرده بانکی'!$A$7:$K$55,11,0)</f>
        <v>989492382.35849094</v>
      </c>
      <c r="F13" s="85"/>
      <c r="G13" s="110">
        <f t="shared" si="0"/>
        <v>2.3211961471688278E-2</v>
      </c>
      <c r="H13" s="93"/>
      <c r="I13" s="68">
        <f t="shared" si="1"/>
        <v>989492382.35849094</v>
      </c>
      <c r="J13" s="156"/>
      <c r="K13" s="110">
        <f>I13/$I$52</f>
        <v>2.3211961471688278E-2</v>
      </c>
      <c r="L13" s="156"/>
    </row>
    <row r="14" spans="1:12">
      <c r="A14" s="209" t="s">
        <v>127</v>
      </c>
      <c r="B14" s="156"/>
      <c r="C14" s="272" t="s">
        <v>132</v>
      </c>
      <c r="D14" s="203"/>
      <c r="E14" s="68">
        <f>VLOOKUP(A14,'سود اوراق بهادار و سپرده بانکی'!$A$7:$K$55,11,0)</f>
        <v>5541</v>
      </c>
      <c r="F14" s="85"/>
      <c r="G14" s="110">
        <f t="shared" si="0"/>
        <v>1.2998329325998481E-7</v>
      </c>
      <c r="H14" s="93"/>
      <c r="I14" s="68">
        <f t="shared" si="1"/>
        <v>5541</v>
      </c>
      <c r="J14" s="156"/>
      <c r="K14" s="110">
        <f t="shared" si="2"/>
        <v>1.2998329325998481E-7</v>
      </c>
      <c r="L14" s="156"/>
    </row>
    <row r="15" spans="1:12">
      <c r="A15" s="209" t="s">
        <v>128</v>
      </c>
      <c r="B15" s="156"/>
      <c r="C15" s="272" t="s">
        <v>133</v>
      </c>
      <c r="D15" s="203"/>
      <c r="E15" s="68">
        <f>VLOOKUP(A15,'سود اوراق بهادار و سپرده بانکی'!$A$7:$K$55,11,0)</f>
        <v>13592275.961538462</v>
      </c>
      <c r="F15" s="85"/>
      <c r="G15" s="110">
        <f t="shared" si="0"/>
        <v>3.1885377953064356E-4</v>
      </c>
      <c r="H15" s="93"/>
      <c r="I15" s="68">
        <f t="shared" si="1"/>
        <v>13592275.961538462</v>
      </c>
      <c r="J15" s="156"/>
      <c r="K15" s="110">
        <f t="shared" si="2"/>
        <v>3.1885377953064356E-4</v>
      </c>
      <c r="L15" s="156"/>
    </row>
    <row r="16" spans="1:12">
      <c r="A16" s="209" t="s">
        <v>129</v>
      </c>
      <c r="B16" s="156"/>
      <c r="C16" s="272" t="s">
        <v>131</v>
      </c>
      <c r="D16" s="203"/>
      <c r="E16" s="68">
        <f>VLOOKUP(A16,'سود اوراق بهادار و سپرده بانکی'!$A$7:$K$55,11,0)</f>
        <v>11628496.698113207</v>
      </c>
      <c r="F16" s="85"/>
      <c r="G16" s="110">
        <f t="shared" si="0"/>
        <v>2.7278655413889445E-4</v>
      </c>
      <c r="H16" s="93"/>
      <c r="I16" s="68">
        <f t="shared" si="1"/>
        <v>11628496.698113207</v>
      </c>
      <c r="J16" s="156"/>
      <c r="K16" s="110">
        <f t="shared" si="2"/>
        <v>2.7278655413889445E-4</v>
      </c>
      <c r="L16" s="156"/>
    </row>
    <row r="17" spans="1:12">
      <c r="A17" s="209" t="s">
        <v>126</v>
      </c>
      <c r="B17" s="156"/>
      <c r="C17" s="272" t="s">
        <v>134</v>
      </c>
      <c r="D17" s="203"/>
      <c r="E17" s="68">
        <f>VLOOKUP(A17,'سود اوراق بهادار و سپرده بانکی'!$A$7:$K$55,11,0)</f>
        <v>10554357.980769232</v>
      </c>
      <c r="F17" s="85"/>
      <c r="G17" s="110">
        <f t="shared" si="0"/>
        <v>2.4758892051708864E-4</v>
      </c>
      <c r="H17" s="93"/>
      <c r="I17" s="68">
        <f t="shared" si="1"/>
        <v>10554357.980769232</v>
      </c>
      <c r="J17" s="156"/>
      <c r="K17" s="110">
        <f t="shared" si="2"/>
        <v>2.4758892051708864E-4</v>
      </c>
      <c r="L17" s="156"/>
    </row>
    <row r="18" spans="1:12">
      <c r="A18" s="209" t="s">
        <v>137</v>
      </c>
      <c r="B18" s="156"/>
      <c r="C18" s="272" t="s">
        <v>140</v>
      </c>
      <c r="D18" s="203"/>
      <c r="E18" s="68">
        <f>VLOOKUP(A18,'سود اوراق بهادار و سپرده بانکی'!$A$7:$K$55,11,0)</f>
        <v>1340140395.8965516</v>
      </c>
      <c r="F18" s="85"/>
      <c r="G18" s="110">
        <f t="shared" si="0"/>
        <v>3.1437621745059305E-2</v>
      </c>
      <c r="H18" s="93"/>
      <c r="I18" s="68">
        <f t="shared" si="1"/>
        <v>1340140395.8965516</v>
      </c>
      <c r="J18" s="156"/>
      <c r="K18" s="110">
        <f t="shared" si="2"/>
        <v>3.1437621745059305E-2</v>
      </c>
      <c r="L18" s="156"/>
    </row>
    <row r="19" spans="1:12">
      <c r="A19" s="209" t="s">
        <v>139</v>
      </c>
      <c r="B19" s="156"/>
      <c r="C19" s="272" t="s">
        <v>142</v>
      </c>
      <c r="D19" s="203"/>
      <c r="E19" s="68">
        <f>VLOOKUP(A19,'سود اوراق بهادار و سپرده بانکی'!$A$7:$K$55,11,0)</f>
        <v>1295710275.8620689</v>
      </c>
      <c r="F19" s="85"/>
      <c r="G19" s="110">
        <f t="shared" si="0"/>
        <v>3.0395359820854562E-2</v>
      </c>
      <c r="H19" s="93"/>
      <c r="I19" s="68">
        <f t="shared" si="1"/>
        <v>1295710275.8620689</v>
      </c>
      <c r="J19" s="156"/>
      <c r="K19" s="110">
        <f t="shared" si="2"/>
        <v>3.0395359820854562E-2</v>
      </c>
      <c r="L19" s="156"/>
    </row>
    <row r="20" spans="1:12">
      <c r="A20" s="209" t="s">
        <v>138</v>
      </c>
      <c r="B20" s="156"/>
      <c r="C20" s="272" t="s">
        <v>273</v>
      </c>
      <c r="D20" s="203"/>
      <c r="E20" s="68">
        <f>VLOOKUP(A20,'سود اوراق بهادار و سپرده بانکی'!$A$7:$K$55,11,0)</f>
        <v>57680139.056603767</v>
      </c>
      <c r="F20" s="85"/>
      <c r="G20" s="110">
        <f t="shared" si="0"/>
        <v>1.3530868850877514E-3</v>
      </c>
      <c r="H20" s="93"/>
      <c r="I20" s="68">
        <f t="shared" si="1"/>
        <v>57680139.056603767</v>
      </c>
      <c r="J20" s="156"/>
      <c r="K20" s="110">
        <f t="shared" si="2"/>
        <v>1.3530868850877514E-3</v>
      </c>
      <c r="L20" s="156"/>
    </row>
    <row r="21" spans="1:12">
      <c r="A21" s="209" t="s">
        <v>150</v>
      </c>
      <c r="B21" s="156"/>
      <c r="C21" s="272" t="s">
        <v>155</v>
      </c>
      <c r="D21" s="203"/>
      <c r="E21" s="68">
        <f>VLOOKUP(A21,'سود اوراق بهادار و سپرده بانکی'!$A$7:$K$55,11,0)</f>
        <v>101050273.86792453</v>
      </c>
      <c r="F21" s="85"/>
      <c r="G21" s="110">
        <f t="shared" si="0"/>
        <v>2.3704831947619948E-3</v>
      </c>
      <c r="H21" s="93"/>
      <c r="I21" s="68">
        <f t="shared" si="1"/>
        <v>101050273.86792453</v>
      </c>
      <c r="J21" s="156"/>
      <c r="K21" s="110">
        <f t="shared" si="2"/>
        <v>2.3704831947619948E-3</v>
      </c>
      <c r="L21" s="156"/>
    </row>
    <row r="22" spans="1:12">
      <c r="A22" s="209" t="s">
        <v>152</v>
      </c>
      <c r="B22" s="7"/>
      <c r="C22" s="272" t="s">
        <v>157</v>
      </c>
      <c r="D22" s="7"/>
      <c r="E22" s="68">
        <f>VLOOKUP(A22,'سود اوراق بهادار و سپرده بانکی'!$A$7:$K$55,11,0)</f>
        <v>140235401.03773585</v>
      </c>
      <c r="F22" s="7"/>
      <c r="G22" s="110">
        <f t="shared" si="0"/>
        <v>3.2897056954556214E-3</v>
      </c>
      <c r="H22" s="7"/>
      <c r="I22" s="68">
        <f t="shared" si="1"/>
        <v>140235401.03773585</v>
      </c>
      <c r="J22" s="7"/>
      <c r="K22" s="110">
        <f t="shared" si="2"/>
        <v>3.2897056954556214E-3</v>
      </c>
      <c r="L22" s="156"/>
    </row>
    <row r="23" spans="1:12">
      <c r="A23" s="209" t="s">
        <v>151</v>
      </c>
      <c r="B23" s="7"/>
      <c r="C23" s="272" t="s">
        <v>156</v>
      </c>
      <c r="D23" s="7"/>
      <c r="E23" s="68">
        <f>VLOOKUP(A23,'سود اوراق بهادار و سپرده بانکی'!$A$7:$K$55,11,0)</f>
        <v>883561645</v>
      </c>
      <c r="F23" s="7"/>
      <c r="G23" s="110">
        <f t="shared" si="0"/>
        <v>2.0726990148945964E-2</v>
      </c>
      <c r="H23" s="7"/>
      <c r="I23" s="68">
        <f t="shared" si="1"/>
        <v>883561645</v>
      </c>
      <c r="J23" s="7"/>
      <c r="K23" s="110">
        <f t="shared" si="2"/>
        <v>2.0726990148945964E-2</v>
      </c>
      <c r="L23" s="156"/>
    </row>
    <row r="24" spans="1:12">
      <c r="A24" s="209" t="s">
        <v>153</v>
      </c>
      <c r="B24" s="7"/>
      <c r="C24" s="272" t="s">
        <v>158</v>
      </c>
      <c r="D24" s="7"/>
      <c r="E24" s="68">
        <f>VLOOKUP(A24,'سود اوراق بهادار و سپرده بانکی'!$A$7:$K$55,11,0)</f>
        <v>80136988.301886797</v>
      </c>
      <c r="F24" s="7"/>
      <c r="G24" s="110">
        <f t="shared" si="0"/>
        <v>1.8798898486583873E-3</v>
      </c>
      <c r="H24" s="7"/>
      <c r="I24" s="68">
        <f t="shared" si="1"/>
        <v>80136988.301886797</v>
      </c>
      <c r="J24" s="7"/>
      <c r="K24" s="110">
        <f t="shared" si="2"/>
        <v>1.8798898486583873E-3</v>
      </c>
      <c r="L24" s="156"/>
    </row>
    <row r="25" spans="1:12">
      <c r="A25" s="209" t="s">
        <v>154</v>
      </c>
      <c r="B25" s="7"/>
      <c r="C25" s="272" t="s">
        <v>159</v>
      </c>
      <c r="D25" s="7"/>
      <c r="E25" s="68">
        <f>VLOOKUP(A25,'سود اوراق بهادار و سپرده بانکی'!$A$7:$K$55,11,0)</f>
        <v>51828902.830188677</v>
      </c>
      <c r="F25" s="7"/>
      <c r="G25" s="110">
        <f t="shared" si="0"/>
        <v>1.2158259296010958E-3</v>
      </c>
      <c r="H25" s="7"/>
      <c r="I25" s="68">
        <f t="shared" si="1"/>
        <v>51828902.830188677</v>
      </c>
      <c r="J25" s="7"/>
      <c r="K25" s="110">
        <f t="shared" si="2"/>
        <v>1.2158259296010958E-3</v>
      </c>
      <c r="L25" s="156"/>
    </row>
    <row r="26" spans="1:12">
      <c r="A26" s="209" t="s">
        <v>169</v>
      </c>
      <c r="B26" s="7"/>
      <c r="C26" s="272" t="s">
        <v>180</v>
      </c>
      <c r="D26" s="7"/>
      <c r="E26" s="68">
        <f>VLOOKUP(A26,'سود اوراق بهادار و سپرده بانکی'!$A$7:$K$55,11,0)</f>
        <v>1418042474.1509435</v>
      </c>
      <c r="F26" s="7"/>
      <c r="G26" s="110">
        <f t="shared" si="0"/>
        <v>3.3265084059317183E-2</v>
      </c>
      <c r="H26" s="7"/>
      <c r="I26" s="68">
        <f t="shared" si="1"/>
        <v>1418042474.1509435</v>
      </c>
      <c r="J26" s="7"/>
      <c r="K26" s="110">
        <f t="shared" si="2"/>
        <v>3.3265084059317183E-2</v>
      </c>
      <c r="L26" s="156"/>
    </row>
    <row r="27" spans="1:12">
      <c r="A27" s="209" t="s">
        <v>172</v>
      </c>
      <c r="B27" s="7"/>
      <c r="C27" s="272" t="s">
        <v>183</v>
      </c>
      <c r="D27" s="7"/>
      <c r="E27" s="68">
        <f>VLOOKUP(A27,'سود اوراق بهادار و سپرده بانکی'!$A$7:$K$55,11,0)</f>
        <v>40068495</v>
      </c>
      <c r="F27" s="7"/>
      <c r="G27" s="110">
        <f t="shared" si="0"/>
        <v>9.3994494424674878E-4</v>
      </c>
      <c r="H27" s="7"/>
      <c r="I27" s="68">
        <f t="shared" si="1"/>
        <v>40068495</v>
      </c>
      <c r="J27" s="7"/>
      <c r="K27" s="110">
        <f t="shared" si="2"/>
        <v>9.3994494424674878E-4</v>
      </c>
      <c r="L27" s="156"/>
    </row>
    <row r="28" spans="1:12">
      <c r="A28" s="209" t="s">
        <v>173</v>
      </c>
      <c r="B28" s="7"/>
      <c r="C28" s="272" t="s">
        <v>184</v>
      </c>
      <c r="D28" s="7"/>
      <c r="E28" s="68">
        <f>VLOOKUP(A28,'سود اوراق بهادار و سپرده بانکی'!$A$7:$K$55,11,0)</f>
        <v>5565880042.6415091</v>
      </c>
      <c r="F28" s="7"/>
      <c r="G28" s="110">
        <f t="shared" si="0"/>
        <v>0.13056694059421911</v>
      </c>
      <c r="H28" s="7"/>
      <c r="I28" s="68">
        <f t="shared" si="1"/>
        <v>5565880042.6415091</v>
      </c>
      <c r="J28" s="7"/>
      <c r="K28" s="110">
        <f t="shared" si="2"/>
        <v>0.13056694059421911</v>
      </c>
      <c r="L28" s="156"/>
    </row>
    <row r="29" spans="1:12">
      <c r="A29" s="209" t="s">
        <v>168</v>
      </c>
      <c r="B29" s="7"/>
      <c r="C29" s="272" t="s">
        <v>179</v>
      </c>
      <c r="D29" s="7"/>
      <c r="E29" s="68">
        <f>VLOOKUP(A29,'سود اوراق بهادار و سپرده بانکی'!$A$7:$K$55,11,0)</f>
        <v>476810974.66666698</v>
      </c>
      <c r="F29" s="7"/>
      <c r="G29" s="110">
        <f t="shared" si="0"/>
        <v>1.1185248285449659E-2</v>
      </c>
      <c r="H29" s="7"/>
      <c r="I29" s="68">
        <f t="shared" si="1"/>
        <v>476810974.66666698</v>
      </c>
      <c r="J29" s="7"/>
      <c r="K29" s="110">
        <f t="shared" si="2"/>
        <v>1.1185248285449659E-2</v>
      </c>
      <c r="L29" s="156"/>
    </row>
    <row r="30" spans="1:12">
      <c r="A30" s="209" t="s">
        <v>174</v>
      </c>
      <c r="B30" s="7"/>
      <c r="C30" s="272" t="s">
        <v>185</v>
      </c>
      <c r="D30" s="7"/>
      <c r="E30" s="68">
        <f>VLOOKUP(A30,'سود اوراق بهادار و سپرده بانکی'!$A$7:$K$55,11,0)</f>
        <v>2384043873.3333335</v>
      </c>
      <c r="F30" s="7"/>
      <c r="G30" s="110">
        <f t="shared" si="0"/>
        <v>5.5925983384254967E-2</v>
      </c>
      <c r="H30" s="7"/>
      <c r="I30" s="68">
        <f t="shared" si="1"/>
        <v>2384043873.3333335</v>
      </c>
      <c r="J30" s="7"/>
      <c r="K30" s="110">
        <f t="shared" si="2"/>
        <v>5.5925983384254967E-2</v>
      </c>
      <c r="L30" s="156"/>
    </row>
    <row r="31" spans="1:12">
      <c r="A31" s="209" t="s">
        <v>170</v>
      </c>
      <c r="B31" s="7"/>
      <c r="C31" s="272" t="s">
        <v>181</v>
      </c>
      <c r="D31" s="7"/>
      <c r="E31" s="68">
        <f>VLOOKUP(A31,'سود اوراق بهادار و سپرده بانکی'!$A$7:$K$55,11,0)</f>
        <v>1012068413.3333333</v>
      </c>
      <c r="F31" s="7"/>
      <c r="G31" s="110">
        <f t="shared" si="0"/>
        <v>2.3741560254371807E-2</v>
      </c>
      <c r="H31" s="7"/>
      <c r="I31" s="68">
        <f t="shared" si="1"/>
        <v>1012068413.3333333</v>
      </c>
      <c r="J31" s="7"/>
      <c r="K31" s="110">
        <f t="shared" si="2"/>
        <v>2.3741560254371807E-2</v>
      </c>
      <c r="L31" s="156"/>
    </row>
    <row r="32" spans="1:12">
      <c r="A32" s="209" t="s">
        <v>171</v>
      </c>
      <c r="B32" s="7"/>
      <c r="C32" s="272" t="s">
        <v>182</v>
      </c>
      <c r="D32" s="7"/>
      <c r="E32" s="68">
        <f>VLOOKUP(A32,'سود اوراق بهادار و سپرده بانکی'!$A$7:$K$55,11,0)</f>
        <v>202222590</v>
      </c>
      <c r="F32" s="7"/>
      <c r="G32" s="110">
        <f t="shared" si="0"/>
        <v>4.7438293123558337E-3</v>
      </c>
      <c r="H32" s="7"/>
      <c r="I32" s="68">
        <f t="shared" si="1"/>
        <v>202222590</v>
      </c>
      <c r="J32" s="7"/>
      <c r="K32" s="110">
        <f t="shared" si="2"/>
        <v>4.7438293123558337E-3</v>
      </c>
      <c r="L32" s="156"/>
    </row>
    <row r="33" spans="1:12">
      <c r="A33" s="209" t="s">
        <v>177</v>
      </c>
      <c r="B33" s="7"/>
      <c r="C33" s="272" t="s">
        <v>188</v>
      </c>
      <c r="D33" s="7"/>
      <c r="E33" s="68">
        <f>VLOOKUP(A33,'سود اوراق بهادار و سپرده بانکی'!$A$7:$K$55,11,0)</f>
        <v>4285325342</v>
      </c>
      <c r="F33" s="7"/>
      <c r="G33" s="110">
        <f t="shared" si="0"/>
        <v>0.10052710713655129</v>
      </c>
      <c r="H33" s="7"/>
      <c r="I33" s="68">
        <f t="shared" si="1"/>
        <v>4285325342</v>
      </c>
      <c r="J33" s="7"/>
      <c r="K33" s="110">
        <f t="shared" si="2"/>
        <v>0.10052710713655129</v>
      </c>
      <c r="L33" s="156"/>
    </row>
    <row r="34" spans="1:12">
      <c r="A34" s="209" t="s">
        <v>175</v>
      </c>
      <c r="B34" s="7"/>
      <c r="C34" s="272" t="s">
        <v>186</v>
      </c>
      <c r="D34" s="7"/>
      <c r="E34" s="68">
        <f>VLOOKUP(A34,'سود اوراق بهادار و سپرده بانکی'!$A$7:$K$55,11,0)</f>
        <v>2597545204.6666665</v>
      </c>
      <c r="F34" s="7"/>
      <c r="G34" s="110">
        <f t="shared" si="0"/>
        <v>6.0934394530636093E-2</v>
      </c>
      <c r="H34" s="7"/>
      <c r="I34" s="68">
        <f t="shared" si="1"/>
        <v>2597545204.6666665</v>
      </c>
      <c r="J34" s="7"/>
      <c r="K34" s="110">
        <f t="shared" si="2"/>
        <v>6.0934394530636093E-2</v>
      </c>
      <c r="L34" s="156"/>
    </row>
    <row r="35" spans="1:12">
      <c r="A35" s="209" t="s">
        <v>208</v>
      </c>
      <c r="B35" s="7"/>
      <c r="C35" s="272" t="s">
        <v>230</v>
      </c>
      <c r="D35" s="7"/>
      <c r="E35" s="68">
        <f>VLOOKUP(A35,'سود اوراق بهادار و سپرده بانکی'!$A$7:$K$55,11,0)</f>
        <v>23039376.000000004</v>
      </c>
      <c r="F35" s="7"/>
      <c r="G35" s="110">
        <f t="shared" si="0"/>
        <v>5.4046814061271548E-4</v>
      </c>
      <c r="H35" s="7"/>
      <c r="I35" s="68">
        <f t="shared" si="1"/>
        <v>23039376.000000004</v>
      </c>
      <c r="J35" s="7"/>
      <c r="K35" s="110">
        <f t="shared" si="2"/>
        <v>5.4046814061271548E-4</v>
      </c>
      <c r="L35" s="156"/>
    </row>
    <row r="36" spans="1:12">
      <c r="A36" s="209" t="s">
        <v>223</v>
      </c>
      <c r="B36" s="7"/>
      <c r="C36" s="272" t="s">
        <v>245</v>
      </c>
      <c r="D36" s="7"/>
      <c r="E36" s="68">
        <f>VLOOKUP(A36,'سود اوراق بهادار و سپرده بانکی'!$A$7:$K$55,11,0)</f>
        <v>6574164037</v>
      </c>
      <c r="F36" s="7"/>
      <c r="G36" s="110">
        <f t="shared" si="0"/>
        <v>0.15421972423039462</v>
      </c>
      <c r="H36" s="7"/>
      <c r="I36" s="68">
        <f t="shared" si="1"/>
        <v>6574164037</v>
      </c>
      <c r="J36" s="7"/>
      <c r="K36" s="110">
        <f t="shared" si="2"/>
        <v>0.15421972423039462</v>
      </c>
      <c r="L36" s="156"/>
    </row>
    <row r="37" spans="1:12">
      <c r="A37" s="209" t="s">
        <v>205</v>
      </c>
      <c r="B37" s="7"/>
      <c r="C37" s="272" t="s">
        <v>227</v>
      </c>
      <c r="D37" s="7"/>
      <c r="E37" s="68">
        <f>VLOOKUP(A37,'سود اوراق بهادار و سپرده بانکی'!$A$7:$K$55,11,0)</f>
        <v>38989715</v>
      </c>
      <c r="F37" s="7"/>
      <c r="G37" s="110">
        <f t="shared" si="0"/>
        <v>9.1463843330955225E-4</v>
      </c>
      <c r="H37" s="7"/>
      <c r="I37" s="68">
        <f t="shared" si="1"/>
        <v>38989715</v>
      </c>
      <c r="J37" s="7"/>
      <c r="K37" s="110">
        <f t="shared" si="2"/>
        <v>9.1463843330955225E-4</v>
      </c>
      <c r="L37" s="156"/>
    </row>
    <row r="38" spans="1:12">
      <c r="A38" s="209" t="s">
        <v>217</v>
      </c>
      <c r="B38" s="7"/>
      <c r="C38" s="272" t="s">
        <v>239</v>
      </c>
      <c r="D38" s="7"/>
      <c r="E38" s="68">
        <f>VLOOKUP(A38,'سود اوراق بهادار و سپرده بانکی'!$A$7:$K$55,11,0)</f>
        <v>187434245</v>
      </c>
      <c r="F38" s="7"/>
      <c r="G38" s="110">
        <f t="shared" si="0"/>
        <v>4.3969176023820325E-3</v>
      </c>
      <c r="H38" s="7"/>
      <c r="I38" s="68">
        <f t="shared" si="1"/>
        <v>187434245</v>
      </c>
      <c r="J38" s="7"/>
      <c r="K38" s="110">
        <f t="shared" si="2"/>
        <v>4.3969176023820325E-3</v>
      </c>
      <c r="L38" s="156"/>
    </row>
    <row r="39" spans="1:12">
      <c r="A39" s="209" t="s">
        <v>219</v>
      </c>
      <c r="B39" s="7"/>
      <c r="C39" s="272" t="s">
        <v>241</v>
      </c>
      <c r="D39" s="7"/>
      <c r="E39" s="68">
        <f>VLOOKUP(A39,'سود اوراق بهادار و سپرده بانکی'!$A$7:$K$55,11,0)</f>
        <v>15595886</v>
      </c>
      <c r="F39" s="7"/>
      <c r="G39" s="110">
        <f t="shared" si="0"/>
        <v>3.6585537332382086E-4</v>
      </c>
      <c r="H39" s="7"/>
      <c r="I39" s="68">
        <f t="shared" si="1"/>
        <v>15595886</v>
      </c>
      <c r="J39" s="7"/>
      <c r="K39" s="110">
        <f t="shared" si="2"/>
        <v>3.6585537332382086E-4</v>
      </c>
      <c r="L39" s="156"/>
    </row>
    <row r="40" spans="1:12">
      <c r="A40" s="209" t="s">
        <v>206</v>
      </c>
      <c r="B40" s="7"/>
      <c r="C40" s="272" t="s">
        <v>228</v>
      </c>
      <c r="D40" s="7"/>
      <c r="E40" s="68">
        <f>VLOOKUP(A40,'سود اوراق بهادار و سپرده بانکی'!$A$7:$K$55,11,0)</f>
        <v>49623282.000000007</v>
      </c>
      <c r="F40" s="7"/>
      <c r="G40" s="110">
        <f t="shared" si="0"/>
        <v>1.1640854749555905E-3</v>
      </c>
      <c r="H40" s="7"/>
      <c r="I40" s="68">
        <f t="shared" ref="I40:I51" si="3">VLOOKUP(A40,A,17,0)</f>
        <v>49623282.000000007</v>
      </c>
      <c r="J40" s="7"/>
      <c r="K40" s="110">
        <f t="shared" si="2"/>
        <v>1.1640854749555905E-3</v>
      </c>
      <c r="L40" s="156"/>
    </row>
    <row r="41" spans="1:12">
      <c r="A41" s="209" t="s">
        <v>249</v>
      </c>
      <c r="B41" s="7"/>
      <c r="C41" s="272" t="s">
        <v>113</v>
      </c>
      <c r="D41" s="7"/>
      <c r="E41" s="68">
        <f>VLOOKUP(A41,'سود اوراق بهادار و سپرده بانکی'!$A$7:$K$55,11,0)</f>
        <v>1175247648.80375</v>
      </c>
      <c r="F41" s="7"/>
      <c r="G41" s="110">
        <f t="shared" ref="G41" si="4">E41/$E$52</f>
        <v>2.7569492832984203E-2</v>
      </c>
      <c r="H41" s="7"/>
      <c r="I41" s="68">
        <f t="shared" ref="I41" si="5">VLOOKUP(A41,A,17,0)</f>
        <v>1175247648.80375</v>
      </c>
      <c r="J41" s="7"/>
      <c r="K41" s="110">
        <f t="shared" ref="K41" si="6">I41/$I$52</f>
        <v>2.7569492832984203E-2</v>
      </c>
      <c r="L41" s="156"/>
    </row>
    <row r="42" spans="1:12">
      <c r="A42" s="209" t="s">
        <v>215</v>
      </c>
      <c r="B42" s="7"/>
      <c r="C42" s="272" t="s">
        <v>237</v>
      </c>
      <c r="D42" s="7"/>
      <c r="E42" s="68">
        <f>VLOOKUP(A42,'سود اوراق بهادار و سپرده بانکی'!$A$7:$K$55,11,0)</f>
        <v>3526071436.3551397</v>
      </c>
      <c r="F42" s="7"/>
      <c r="G42" s="110">
        <f t="shared" si="0"/>
        <v>8.2716184365169823E-2</v>
      </c>
      <c r="H42" s="7"/>
      <c r="I42" s="68">
        <f t="shared" si="3"/>
        <v>3526071436.3551397</v>
      </c>
      <c r="J42" s="7"/>
      <c r="K42" s="110">
        <f t="shared" si="2"/>
        <v>8.2716184365169823E-2</v>
      </c>
      <c r="L42" s="156"/>
    </row>
    <row r="43" spans="1:12">
      <c r="A43" s="209" t="s">
        <v>221</v>
      </c>
      <c r="B43" s="7"/>
      <c r="C43" s="272" t="s">
        <v>243</v>
      </c>
      <c r="D43" s="7"/>
      <c r="E43" s="68">
        <f>VLOOKUP(A43,'سود اوراق بهادار و سپرده بانکی'!$A$7:$K$55,11,0)</f>
        <v>3870541550.5</v>
      </c>
      <c r="F43" s="7"/>
      <c r="G43" s="110">
        <f t="shared" si="0"/>
        <v>9.0796920670203535E-2</v>
      </c>
      <c r="H43" s="7"/>
      <c r="I43" s="68">
        <f t="shared" si="3"/>
        <v>3870541550.5</v>
      </c>
      <c r="J43" s="7"/>
      <c r="K43" s="110">
        <f t="shared" si="2"/>
        <v>9.0796920670203535E-2</v>
      </c>
      <c r="L43" s="156"/>
    </row>
    <row r="44" spans="1:12">
      <c r="A44" s="209" t="s">
        <v>209</v>
      </c>
      <c r="B44" s="7"/>
      <c r="C44" s="272" t="s">
        <v>274</v>
      </c>
      <c r="D44" s="7"/>
      <c r="E44" s="68">
        <f>VLOOKUP(A44,'سود اوراق بهادار و سپرده بانکی'!$A$7:$K$55,11,0)</f>
        <v>445858677.83333331</v>
      </c>
      <c r="F44" s="7"/>
      <c r="G44" s="110">
        <f t="shared" si="0"/>
        <v>1.0459155255968102E-2</v>
      </c>
      <c r="H44" s="7"/>
      <c r="I44" s="68">
        <f t="shared" si="3"/>
        <v>445858677.83333331</v>
      </c>
      <c r="J44" s="7"/>
      <c r="K44" s="110">
        <f t="shared" si="2"/>
        <v>1.0459155255968102E-2</v>
      </c>
      <c r="L44" s="156"/>
    </row>
    <row r="45" spans="1:12">
      <c r="A45" s="209" t="s">
        <v>212</v>
      </c>
      <c r="B45" s="7"/>
      <c r="C45" s="272" t="s">
        <v>234</v>
      </c>
      <c r="D45" s="7"/>
      <c r="E45" s="68">
        <f>VLOOKUP(A45,'سود اوراق بهادار و سپرده بانکی'!$A$7:$K$55,11,0)</f>
        <v>414833480.14018691</v>
      </c>
      <c r="F45" s="7"/>
      <c r="G45" s="110">
        <f t="shared" si="0"/>
        <v>9.7313520850247255E-3</v>
      </c>
      <c r="H45" s="7"/>
      <c r="I45" s="68">
        <f t="shared" si="3"/>
        <v>414833480.14018691</v>
      </c>
      <c r="J45" s="7"/>
      <c r="K45" s="110">
        <f t="shared" si="2"/>
        <v>9.7313520850247255E-3</v>
      </c>
      <c r="L45" s="156"/>
    </row>
    <row r="46" spans="1:12">
      <c r="A46" s="209" t="s">
        <v>210</v>
      </c>
      <c r="B46" s="7"/>
      <c r="C46" s="272" t="s">
        <v>232</v>
      </c>
      <c r="D46" s="7"/>
      <c r="E46" s="68">
        <f>VLOOKUP(A46,'سود اوراق بهادار و سپرده بانکی'!$A$7:$K$55,11,0)</f>
        <v>431506850</v>
      </c>
      <c r="F46" s="7"/>
      <c r="G46" s="110">
        <f t="shared" si="0"/>
        <v>1.0122483563840873E-2</v>
      </c>
      <c r="H46" s="7"/>
      <c r="I46" s="68">
        <f t="shared" si="3"/>
        <v>431506850</v>
      </c>
      <c r="J46" s="7"/>
      <c r="K46" s="110">
        <f t="shared" si="2"/>
        <v>1.0122483563840873E-2</v>
      </c>
      <c r="L46" s="156"/>
    </row>
    <row r="47" spans="1:12">
      <c r="A47" s="209" t="s">
        <v>218</v>
      </c>
      <c r="B47" s="7"/>
      <c r="C47" s="272" t="s">
        <v>240</v>
      </c>
      <c r="D47" s="7"/>
      <c r="E47" s="68">
        <f>VLOOKUP(A47,'سود اوراق بهادار و سپرده بانکی'!$A$7:$K$55,11,0)</f>
        <v>16335620</v>
      </c>
      <c r="F47" s="7"/>
      <c r="G47" s="110">
        <f t="shared" si="0"/>
        <v>3.832083892877952E-4</v>
      </c>
      <c r="H47" s="7"/>
      <c r="I47" s="68">
        <f t="shared" si="3"/>
        <v>16335620</v>
      </c>
      <c r="J47" s="7"/>
      <c r="K47" s="110">
        <f t="shared" si="2"/>
        <v>3.832083892877952E-4</v>
      </c>
      <c r="L47" s="156"/>
    </row>
    <row r="48" spans="1:12">
      <c r="A48" s="209" t="s">
        <v>216</v>
      </c>
      <c r="B48" s="7"/>
      <c r="C48" s="272" t="s">
        <v>238</v>
      </c>
      <c r="D48" s="7"/>
      <c r="E48" s="68">
        <f>VLOOKUP(A48,'سود اوراق بهادار و سپرده بانکی'!$A$7:$K$55,11,0)</f>
        <v>112879110</v>
      </c>
      <c r="F48" s="7"/>
      <c r="G48" s="110">
        <f t="shared" si="0"/>
        <v>2.6479694022840793E-3</v>
      </c>
      <c r="H48" s="7"/>
      <c r="I48" s="68">
        <f t="shared" si="3"/>
        <v>112879110</v>
      </c>
      <c r="J48" s="7"/>
      <c r="K48" s="110">
        <f t="shared" si="2"/>
        <v>2.6479694022840793E-3</v>
      </c>
      <c r="L48" s="156"/>
    </row>
    <row r="49" spans="1:12">
      <c r="A49" s="209" t="s">
        <v>225</v>
      </c>
      <c r="B49" s="7"/>
      <c r="C49" s="272" t="s">
        <v>247</v>
      </c>
      <c r="D49" s="7"/>
      <c r="E49" s="68">
        <f>VLOOKUP(A49,'سود اوراق بهادار و سپرده بانکی'!$A$7:$K$55,11,0)</f>
        <v>73516440</v>
      </c>
      <c r="F49" s="7"/>
      <c r="G49" s="110">
        <f t="shared" si="0"/>
        <v>1.7245820212867854E-3</v>
      </c>
      <c r="H49" s="7"/>
      <c r="I49" s="68">
        <f t="shared" si="3"/>
        <v>73516440</v>
      </c>
      <c r="J49" s="7"/>
      <c r="K49" s="110">
        <f t="shared" si="2"/>
        <v>1.7245820212867854E-3</v>
      </c>
      <c r="L49" s="156"/>
    </row>
    <row r="50" spans="1:12">
      <c r="A50" s="209" t="s">
        <v>213</v>
      </c>
      <c r="B50" s="7"/>
      <c r="C50" s="272" t="s">
        <v>275</v>
      </c>
      <c r="D50" s="7"/>
      <c r="E50" s="68">
        <f>VLOOKUP(A50,'سود اوراق بهادار و سپرده بانکی'!$A$7:$K$55,11,0)</f>
        <v>473273469.33333331</v>
      </c>
      <c r="F50" s="7"/>
      <c r="G50" s="110">
        <f t="shared" si="0"/>
        <v>1.1102263879538908E-2</v>
      </c>
      <c r="H50" s="7"/>
      <c r="I50" s="68">
        <f t="shared" si="3"/>
        <v>473273469.33333331</v>
      </c>
      <c r="J50" s="7"/>
      <c r="K50" s="110">
        <f t="shared" si="2"/>
        <v>1.1102263879538908E-2</v>
      </c>
      <c r="L50" s="156"/>
    </row>
    <row r="51" spans="1:12" ht="22.5" thickBot="1">
      <c r="A51" s="209" t="s">
        <v>226</v>
      </c>
      <c r="B51" s="7"/>
      <c r="C51" s="272" t="s">
        <v>248</v>
      </c>
      <c r="D51" s="7"/>
      <c r="E51" s="68">
        <f>VLOOKUP(A51,'سود اوراق بهادار و سپرده بانکی'!$A$7:$K$55,11,0)</f>
        <v>36829110</v>
      </c>
      <c r="F51" s="7"/>
      <c r="G51" s="110">
        <f t="shared" si="0"/>
        <v>8.6395398044292356E-4</v>
      </c>
      <c r="H51" s="7"/>
      <c r="I51" s="68">
        <f t="shared" si="3"/>
        <v>36829110</v>
      </c>
      <c r="J51" s="7"/>
      <c r="K51" s="110">
        <f t="shared" si="2"/>
        <v>8.6395398044292356E-4</v>
      </c>
      <c r="L51" s="156"/>
    </row>
    <row r="52" spans="1:12" ht="22.5" thickBot="1">
      <c r="A52" s="210" t="s">
        <v>2</v>
      </c>
      <c r="B52" s="207"/>
      <c r="D52" s="210"/>
      <c r="E52" s="269">
        <f>SUM(E8:E51)</f>
        <v>42628555263.000015</v>
      </c>
      <c r="F52" s="7"/>
      <c r="G52" s="104">
        <f>SUM(G8:G51)</f>
        <v>0.99999999999999967</v>
      </c>
      <c r="H52" s="7"/>
      <c r="I52" s="269">
        <f>SUM(I8:I51)</f>
        <v>42628555263.000015</v>
      </c>
      <c r="J52" s="7"/>
      <c r="K52" s="104">
        <f>SUM(K8:K51)</f>
        <v>0.99999999999999967</v>
      </c>
      <c r="L52" s="156"/>
    </row>
    <row r="53" spans="1:12" ht="22.5" thickTop="1">
      <c r="F53" s="7"/>
      <c r="H53" s="7"/>
      <c r="J53" s="7"/>
    </row>
  </sheetData>
  <autoFilter ref="A7:L7" xr:uid="{00000000-0009-0000-0000-00000C000000}">
    <sortState xmlns:xlrd2="http://schemas.microsoft.com/office/spreadsheetml/2017/richdata2" ref="A8:L40">
      <sortCondition sortBy="cellColor" ref="I8:I40" dxfId="5"/>
      <sortCondition sortBy="cellColor" ref="E8:E40" dxfId="4"/>
      <sortCondition sortBy="cellColor" ref="E8:E40" dxfId="3"/>
      <sortCondition descending="1" sortBy="cellColor" ref="E8:E40" dxfId="2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3" type="noConversion"/>
  <conditionalFormatting sqref="A1:A1048576">
    <cfRule type="duplicateValues" dxfId="1" priority="2"/>
  </conditionalFormatting>
  <conditionalFormatting sqref="C8">
    <cfRule type="duplicateValues" dxfId="0" priority="1"/>
  </conditionalFormatting>
  <pageMargins left="0.7" right="0.7" top="0.75" bottom="0.75" header="0.3" footer="0.3"/>
  <pageSetup paperSize="9" scale="4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00B0F0"/>
  </sheetPr>
  <dimension ref="A1:G12"/>
  <sheetViews>
    <sheetView rightToLeft="1" view="pageBreakPreview" zoomScale="115" zoomScaleNormal="100" zoomScaleSheetLayoutView="115" workbookViewId="0">
      <selection activeCell="C12" sqref="C12"/>
    </sheetView>
  </sheetViews>
  <sheetFormatPr defaultColWidth="9.140625" defaultRowHeight="18"/>
  <cols>
    <col min="1" max="1" width="26.7109375" style="152" customWidth="1"/>
    <col min="2" max="2" width="1.42578125" style="152" customWidth="1"/>
    <col min="3" max="3" width="17.7109375" style="152" bestFit="1" customWidth="1"/>
    <col min="4" max="4" width="0.85546875" style="152" customWidth="1"/>
    <col min="5" max="5" width="16.28515625" style="152" customWidth="1"/>
    <col min="6" max="6" width="16.5703125" style="152" customWidth="1"/>
    <col min="7" max="16384" width="9.140625" style="152"/>
  </cols>
  <sheetData>
    <row r="1" spans="1:7" s="211" customFormat="1" ht="18.75">
      <c r="A1" s="310" t="s">
        <v>89</v>
      </c>
      <c r="B1" s="310"/>
      <c r="C1" s="310"/>
      <c r="D1" s="310"/>
      <c r="E1" s="310"/>
    </row>
    <row r="2" spans="1:7" s="211" customFormat="1" ht="18.75">
      <c r="A2" s="310" t="s">
        <v>56</v>
      </c>
      <c r="B2" s="310"/>
      <c r="C2" s="310"/>
      <c r="D2" s="310"/>
      <c r="E2" s="310"/>
    </row>
    <row r="3" spans="1:7" s="211" customFormat="1" ht="18.75">
      <c r="A3" s="310" t="str">
        <f>' سهام'!A3:W3</f>
        <v>برای ماه منتهی به 1402/10/30</v>
      </c>
      <c r="B3" s="310"/>
      <c r="C3" s="310"/>
      <c r="D3" s="310"/>
      <c r="E3" s="310"/>
    </row>
    <row r="4" spans="1:7" ht="18.75">
      <c r="A4" s="313" t="s">
        <v>31</v>
      </c>
      <c r="B4" s="313"/>
      <c r="C4" s="313"/>
      <c r="D4" s="313"/>
      <c r="E4" s="313"/>
    </row>
    <row r="5" spans="1:7" ht="49.5" customHeight="1" thickBot="1">
      <c r="A5" s="201"/>
      <c r="B5" s="202"/>
      <c r="C5" s="212" t="s">
        <v>194</v>
      </c>
      <c r="D5" s="156"/>
      <c r="E5" s="212" t="s">
        <v>195</v>
      </c>
    </row>
    <row r="6" spans="1:7" ht="18.75">
      <c r="A6" s="365"/>
      <c r="B6" s="366"/>
      <c r="C6" s="362" t="s">
        <v>6</v>
      </c>
      <c r="D6" s="203"/>
      <c r="E6" s="362" t="s">
        <v>6</v>
      </c>
    </row>
    <row r="7" spans="1:7" ht="18.75" thickBot="1">
      <c r="A7" s="366"/>
      <c r="B7" s="366"/>
      <c r="C7" s="364"/>
      <c r="D7" s="205"/>
      <c r="E7" s="364"/>
    </row>
    <row r="8" spans="1:7" ht="25.9" customHeight="1">
      <c r="A8" s="213" t="s">
        <v>136</v>
      </c>
      <c r="B8" s="7"/>
      <c r="C8" s="95">
        <v>3349964</v>
      </c>
      <c r="D8" s="68"/>
      <c r="E8" s="68">
        <v>3349964</v>
      </c>
    </row>
    <row r="9" spans="1:7" ht="18.75" thickBot="1">
      <c r="A9" s="214" t="s">
        <v>2</v>
      </c>
      <c r="B9" s="156"/>
      <c r="C9" s="270">
        <f>SUM(C8:C8)</f>
        <v>3349964</v>
      </c>
      <c r="D9" s="68"/>
      <c r="E9" s="271">
        <f>SUM(E8:E8)</f>
        <v>3349964</v>
      </c>
    </row>
    <row r="10" spans="1:7" ht="18.75" thickTop="1">
      <c r="D10" s="68"/>
    </row>
    <row r="12" spans="1:7">
      <c r="F12" s="185"/>
      <c r="G12" s="162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16"/>
  <sheetViews>
    <sheetView rightToLeft="1" view="pageBreakPreview" zoomScale="55" zoomScaleNormal="100" zoomScaleSheetLayoutView="55" workbookViewId="0">
      <selection activeCell="C8" sqref="C8:C9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79" t="s">
        <v>89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</row>
    <row r="2" spans="1:23" ht="31.5">
      <c r="A2" s="279" t="s">
        <v>50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</row>
    <row r="3" spans="1:23" ht="31.5">
      <c r="A3" s="279" t="s">
        <v>192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</row>
    <row r="4" spans="1:23" ht="31.5">
      <c r="A4" s="288" t="s">
        <v>25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</row>
    <row r="5" spans="1:23" ht="31.5">
      <c r="A5" s="288" t="s">
        <v>26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</row>
    <row r="7" spans="1:23" ht="36.75" customHeight="1" thickBot="1">
      <c r="A7" s="1"/>
      <c r="B7" s="2"/>
      <c r="C7" s="290" t="s">
        <v>160</v>
      </c>
      <c r="D7" s="290"/>
      <c r="E7" s="290"/>
      <c r="F7" s="290"/>
      <c r="G7" s="290"/>
      <c r="H7" s="3"/>
      <c r="I7" s="289" t="s">
        <v>7</v>
      </c>
      <c r="J7" s="289"/>
      <c r="K7" s="289"/>
      <c r="L7" s="289"/>
      <c r="M7" s="289"/>
      <c r="O7" s="291" t="s">
        <v>191</v>
      </c>
      <c r="P7" s="291"/>
      <c r="Q7" s="291"/>
      <c r="R7" s="291"/>
      <c r="S7" s="291"/>
      <c r="T7" s="291"/>
      <c r="U7" s="291"/>
      <c r="V7" s="291"/>
      <c r="W7" s="291"/>
    </row>
    <row r="8" spans="1:23" ht="29.25" customHeight="1">
      <c r="A8" s="280" t="s">
        <v>1</v>
      </c>
      <c r="B8" s="4"/>
      <c r="C8" s="286" t="s">
        <v>3</v>
      </c>
      <c r="D8" s="283"/>
      <c r="E8" s="286" t="s">
        <v>0</v>
      </c>
      <c r="F8" s="283"/>
      <c r="G8" s="292" t="s">
        <v>21</v>
      </c>
      <c r="H8" s="23"/>
      <c r="I8" s="282" t="s">
        <v>4</v>
      </c>
      <c r="J8" s="282"/>
      <c r="K8" s="25"/>
      <c r="L8" s="282" t="s">
        <v>5</v>
      </c>
      <c r="M8" s="282"/>
      <c r="O8" s="284" t="s">
        <v>3</v>
      </c>
      <c r="P8" s="283"/>
      <c r="Q8" s="292" t="s">
        <v>33</v>
      </c>
      <c r="R8" s="22"/>
      <c r="S8" s="284" t="s">
        <v>0</v>
      </c>
      <c r="T8" s="283"/>
      <c r="U8" s="292" t="s">
        <v>21</v>
      </c>
      <c r="V8" s="5"/>
      <c r="W8" s="294" t="s">
        <v>22</v>
      </c>
    </row>
    <row r="9" spans="1:23" ht="49.5" customHeight="1" thickBot="1">
      <c r="A9" s="281"/>
      <c r="B9" s="4"/>
      <c r="C9" s="285"/>
      <c r="D9" s="287"/>
      <c r="E9" s="285"/>
      <c r="F9" s="287"/>
      <c r="G9" s="293"/>
      <c r="H9" s="23"/>
      <c r="I9" s="26" t="s">
        <v>3</v>
      </c>
      <c r="J9" s="26" t="s">
        <v>0</v>
      </c>
      <c r="K9" s="25"/>
      <c r="L9" s="26" t="s">
        <v>3</v>
      </c>
      <c r="M9" s="26" t="s">
        <v>49</v>
      </c>
      <c r="O9" s="285"/>
      <c r="P9" s="283"/>
      <c r="Q9" s="293"/>
      <c r="R9" s="22"/>
      <c r="S9" s="285"/>
      <c r="T9" s="283"/>
      <c r="U9" s="293"/>
      <c r="V9" s="5"/>
      <c r="W9" s="295"/>
    </row>
    <row r="10" spans="1:23" ht="28.5" customHeight="1" thickBot="1">
      <c r="A10" s="63" t="s">
        <v>92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58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16"/>
  <sheetViews>
    <sheetView rightToLeft="1" view="pageBreakPreview" zoomScale="50" zoomScaleNormal="50" zoomScaleSheetLayoutView="50" workbookViewId="0">
      <selection activeCell="Q19" sqref="Q19"/>
    </sheetView>
  </sheetViews>
  <sheetFormatPr defaultColWidth="9.140625" defaultRowHeight="15.75"/>
  <cols>
    <col min="1" max="1" width="51.42578125" style="112" customWidth="1"/>
    <col min="2" max="2" width="0.5703125" style="112" customWidth="1"/>
    <col min="3" max="3" width="14.28515625" style="112" customWidth="1"/>
    <col min="4" max="4" width="0.42578125" style="112" customWidth="1"/>
    <col min="5" max="5" width="19.28515625" style="112" customWidth="1"/>
    <col min="6" max="6" width="0.7109375" style="112" customWidth="1"/>
    <col min="7" max="7" width="20.28515625" style="112" bestFit="1" customWidth="1"/>
    <col min="8" max="8" width="0.7109375" style="112" customWidth="1"/>
    <col min="9" max="9" width="16.7109375" style="112" bestFit="1" customWidth="1"/>
    <col min="10" max="10" width="0.7109375" style="112" customWidth="1"/>
    <col min="11" max="11" width="17.28515625" style="112" bestFit="1" customWidth="1"/>
    <col min="12" max="12" width="0.7109375" style="112" customWidth="1"/>
    <col min="13" max="13" width="13.85546875" style="112" bestFit="1" customWidth="1"/>
    <col min="14" max="14" width="0.85546875" style="112" customWidth="1"/>
    <col min="15" max="15" width="31" style="112" customWidth="1"/>
    <col min="16" max="16" width="0.5703125" style="112" customWidth="1"/>
    <col min="17" max="17" width="31.42578125" style="112" customWidth="1"/>
    <col min="18" max="18" width="0.5703125" style="112" customWidth="1"/>
    <col min="19" max="19" width="25.7109375" style="112" bestFit="1" customWidth="1"/>
    <col min="20" max="20" width="29" style="112" customWidth="1"/>
    <col min="21" max="21" width="0.5703125" style="112" customWidth="1"/>
    <col min="22" max="22" width="16.140625" style="112" bestFit="1" customWidth="1"/>
    <col min="23" max="23" width="25" style="112" customWidth="1"/>
    <col min="24" max="24" width="0.5703125" style="112" hidden="1" customWidth="1"/>
    <col min="25" max="25" width="17" style="112" customWidth="1"/>
    <col min="26" max="26" width="0.42578125" style="112" hidden="1" customWidth="1"/>
    <col min="27" max="27" width="23" style="112" bestFit="1" customWidth="1"/>
    <col min="28" max="28" width="0.7109375" style="112" customWidth="1"/>
    <col min="29" max="29" width="28.85546875" style="112" customWidth="1"/>
    <col min="30" max="30" width="0.7109375" style="112" hidden="1" customWidth="1"/>
    <col min="31" max="31" width="29.7109375" style="112" customWidth="1"/>
    <col min="32" max="32" width="0.7109375" style="112" hidden="1" customWidth="1"/>
    <col min="33" max="33" width="16.5703125" style="112" customWidth="1"/>
    <col min="34" max="34" width="25.140625" style="112" bestFit="1" customWidth="1"/>
    <col min="35" max="16384" width="9.140625" style="112"/>
  </cols>
  <sheetData>
    <row r="1" spans="1:34" s="111" customFormat="1" ht="24.75">
      <c r="A1" s="296" t="s">
        <v>89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</row>
    <row r="2" spans="1:34" s="111" customFormat="1" ht="24.75">
      <c r="A2" s="296" t="s">
        <v>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</row>
    <row r="3" spans="1:34" s="111" customFormat="1" ht="24.75">
      <c r="A3" s="296" t="str">
        <f>' سهام'!A3:W3</f>
        <v>برای ماه منتهی به 1402/10/30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</row>
    <row r="4" spans="1:34" ht="24.75">
      <c r="A4" s="297" t="s">
        <v>66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</row>
    <row r="5" spans="1:34" ht="24.7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</row>
    <row r="6" spans="1:34" ht="27.75" customHeight="1" thickBot="1">
      <c r="A6" s="298" t="s">
        <v>67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 t="s">
        <v>160</v>
      </c>
      <c r="N6" s="298"/>
      <c r="O6" s="298"/>
      <c r="P6" s="298"/>
      <c r="Q6" s="298"/>
      <c r="R6" s="114"/>
      <c r="S6" s="299" t="s">
        <v>7</v>
      </c>
      <c r="T6" s="299"/>
      <c r="U6" s="299"/>
      <c r="V6" s="299"/>
      <c r="W6" s="299"/>
      <c r="X6" s="113"/>
      <c r="Y6" s="298" t="s">
        <v>191</v>
      </c>
      <c r="Z6" s="298"/>
      <c r="AA6" s="298"/>
      <c r="AB6" s="298"/>
      <c r="AC6" s="298"/>
      <c r="AD6" s="298"/>
      <c r="AE6" s="298"/>
      <c r="AF6" s="298"/>
      <c r="AG6" s="298"/>
    </row>
    <row r="7" spans="1:34" ht="26.25" customHeight="1">
      <c r="A7" s="301" t="s">
        <v>68</v>
      </c>
      <c r="B7" s="115"/>
      <c r="C7" s="302" t="s">
        <v>69</v>
      </c>
      <c r="D7" s="115"/>
      <c r="E7" s="304" t="s">
        <v>74</v>
      </c>
      <c r="F7" s="115"/>
      <c r="G7" s="300" t="s">
        <v>70</v>
      </c>
      <c r="H7" s="115"/>
      <c r="I7" s="302" t="s">
        <v>23</v>
      </c>
      <c r="J7" s="115"/>
      <c r="K7" s="304" t="s">
        <v>71</v>
      </c>
      <c r="L7" s="116"/>
      <c r="M7" s="305" t="s">
        <v>3</v>
      </c>
      <c r="N7" s="300"/>
      <c r="O7" s="300" t="s">
        <v>0</v>
      </c>
      <c r="P7" s="300"/>
      <c r="Q7" s="300" t="s">
        <v>21</v>
      </c>
      <c r="R7" s="115"/>
      <c r="S7" s="307" t="s">
        <v>4</v>
      </c>
      <c r="T7" s="307"/>
      <c r="U7" s="113"/>
      <c r="V7" s="307" t="s">
        <v>5</v>
      </c>
      <c r="W7" s="307"/>
      <c r="X7" s="113"/>
      <c r="Y7" s="305" t="s">
        <v>3</v>
      </c>
      <c r="Z7" s="301"/>
      <c r="AA7" s="300" t="s">
        <v>72</v>
      </c>
      <c r="AB7" s="115"/>
      <c r="AC7" s="300" t="s">
        <v>0</v>
      </c>
      <c r="AD7" s="301"/>
      <c r="AE7" s="300" t="s">
        <v>21</v>
      </c>
      <c r="AF7" s="117"/>
      <c r="AG7" s="300" t="s">
        <v>22</v>
      </c>
    </row>
    <row r="8" spans="1:34" s="121" customFormat="1" ht="55.5" customHeight="1" thickBot="1">
      <c r="A8" s="298"/>
      <c r="B8" s="115"/>
      <c r="C8" s="303"/>
      <c r="D8" s="115"/>
      <c r="E8" s="303"/>
      <c r="F8" s="115"/>
      <c r="G8" s="298"/>
      <c r="H8" s="115"/>
      <c r="I8" s="303"/>
      <c r="J8" s="115"/>
      <c r="K8" s="303"/>
      <c r="L8" s="114"/>
      <c r="M8" s="306"/>
      <c r="N8" s="301"/>
      <c r="O8" s="298"/>
      <c r="P8" s="301"/>
      <c r="Q8" s="298"/>
      <c r="R8" s="115"/>
      <c r="S8" s="118" t="s">
        <v>3</v>
      </c>
      <c r="T8" s="118" t="s">
        <v>0</v>
      </c>
      <c r="U8" s="119"/>
      <c r="V8" s="118" t="s">
        <v>3</v>
      </c>
      <c r="W8" s="118" t="s">
        <v>49</v>
      </c>
      <c r="X8" s="119"/>
      <c r="Y8" s="306"/>
      <c r="Z8" s="301"/>
      <c r="AA8" s="298"/>
      <c r="AB8" s="115"/>
      <c r="AC8" s="298"/>
      <c r="AD8" s="301"/>
      <c r="AE8" s="298"/>
      <c r="AF8" s="117"/>
      <c r="AG8" s="298"/>
      <c r="AH8" s="120"/>
    </row>
    <row r="9" spans="1:34" s="121" customFormat="1" ht="41.25" customHeight="1">
      <c r="A9" s="122" t="s">
        <v>143</v>
      </c>
      <c r="B9" s="115"/>
      <c r="C9" s="114" t="s">
        <v>93</v>
      </c>
      <c r="D9" s="115"/>
      <c r="E9" s="114" t="s">
        <v>93</v>
      </c>
      <c r="F9" s="115"/>
      <c r="G9" s="123" t="s">
        <v>145</v>
      </c>
      <c r="H9" s="123"/>
      <c r="I9" s="123" t="s">
        <v>147</v>
      </c>
      <c r="J9" s="115"/>
      <c r="K9" s="250">
        <v>0.15</v>
      </c>
      <c r="L9" s="114"/>
      <c r="M9" s="30">
        <v>198700</v>
      </c>
      <c r="N9" s="115"/>
      <c r="O9" s="30">
        <v>189187765685</v>
      </c>
      <c r="P9" s="115"/>
      <c r="Q9" s="30">
        <v>191531948543</v>
      </c>
      <c r="R9" s="115"/>
      <c r="S9" s="30">
        <v>0</v>
      </c>
      <c r="T9" s="30">
        <v>0</v>
      </c>
      <c r="U9" s="119"/>
      <c r="V9" s="30">
        <v>198700</v>
      </c>
      <c r="W9" s="30">
        <v>192395802792</v>
      </c>
      <c r="X9" s="119"/>
      <c r="Y9" s="30">
        <v>0</v>
      </c>
      <c r="Z9" s="115"/>
      <c r="AA9" s="92"/>
      <c r="AB9" s="115"/>
      <c r="AC9" s="30">
        <v>0</v>
      </c>
      <c r="AD9" s="30"/>
      <c r="AE9" s="30">
        <v>0</v>
      </c>
      <c r="AF9" s="117"/>
      <c r="AG9" s="124">
        <f>AE9/درآمدها!$J$5</f>
        <v>0</v>
      </c>
      <c r="AH9" s="125"/>
    </row>
    <row r="10" spans="1:34" s="121" customFormat="1" ht="41.25" customHeight="1">
      <c r="A10" s="122" t="s">
        <v>120</v>
      </c>
      <c r="B10" s="115"/>
      <c r="C10" s="114" t="s">
        <v>93</v>
      </c>
      <c r="D10" s="115"/>
      <c r="E10" s="114" t="s">
        <v>93</v>
      </c>
      <c r="F10" s="115"/>
      <c r="G10" s="123" t="s">
        <v>121</v>
      </c>
      <c r="H10" s="123"/>
      <c r="I10" s="123" t="s">
        <v>122</v>
      </c>
      <c r="J10" s="115"/>
      <c r="K10" s="250">
        <v>0.18</v>
      </c>
      <c r="L10" s="114"/>
      <c r="M10" s="30">
        <v>500000</v>
      </c>
      <c r="N10" s="115"/>
      <c r="O10" s="30">
        <v>464615384615</v>
      </c>
      <c r="P10" s="115"/>
      <c r="Q10" s="30">
        <v>463415990625</v>
      </c>
      <c r="R10" s="115"/>
      <c r="S10" s="30">
        <v>0</v>
      </c>
      <c r="T10" s="30">
        <v>0</v>
      </c>
      <c r="U10" s="119"/>
      <c r="V10" s="30">
        <v>0</v>
      </c>
      <c r="W10" s="30">
        <v>0</v>
      </c>
      <c r="X10" s="119"/>
      <c r="Y10" s="30">
        <v>500000</v>
      </c>
      <c r="Z10" s="115"/>
      <c r="AA10" s="92" t="s">
        <v>201</v>
      </c>
      <c r="AB10" s="115"/>
      <c r="AC10" s="30">
        <v>464615384615</v>
      </c>
      <c r="AD10" s="30"/>
      <c r="AE10" s="30">
        <v>469595870320</v>
      </c>
      <c r="AF10" s="117"/>
      <c r="AG10" s="124">
        <f>AE10/درآمدها!$J$5</f>
        <v>0.10365292057330183</v>
      </c>
      <c r="AH10" s="125"/>
    </row>
    <row r="11" spans="1:34" s="121" customFormat="1" ht="41.25" customHeight="1">
      <c r="A11" s="122" t="s">
        <v>144</v>
      </c>
      <c r="B11" s="115"/>
      <c r="C11" s="114" t="s">
        <v>93</v>
      </c>
      <c r="D11" s="115"/>
      <c r="E11" s="114" t="s">
        <v>93</v>
      </c>
      <c r="F11" s="115"/>
      <c r="G11" s="123" t="s">
        <v>146</v>
      </c>
      <c r="H11" s="20"/>
      <c r="I11" s="123" t="s">
        <v>148</v>
      </c>
      <c r="J11" s="115"/>
      <c r="K11" s="250">
        <v>0.18</v>
      </c>
      <c r="L11" s="114"/>
      <c r="M11" s="30">
        <v>723000</v>
      </c>
      <c r="N11" s="105"/>
      <c r="O11" s="30">
        <v>739073488003</v>
      </c>
      <c r="P11" s="30"/>
      <c r="Q11" s="30">
        <v>747976363711</v>
      </c>
      <c r="R11" s="30"/>
      <c r="S11" s="30">
        <v>0</v>
      </c>
      <c r="T11" s="30">
        <v>0</v>
      </c>
      <c r="U11" s="30"/>
      <c r="V11" s="30">
        <v>0</v>
      </c>
      <c r="W11" s="30">
        <v>0</v>
      </c>
      <c r="X11" s="30"/>
      <c r="Y11" s="30">
        <v>723000</v>
      </c>
      <c r="Z11" s="30"/>
      <c r="AA11" s="92" t="s">
        <v>202</v>
      </c>
      <c r="AB11" s="30"/>
      <c r="AC11" s="30">
        <v>739073488003</v>
      </c>
      <c r="AD11" s="30"/>
      <c r="AE11" s="30">
        <v>753483902287</v>
      </c>
      <c r="AF11" s="126"/>
      <c r="AG11" s="124">
        <f>AE11/درآمدها!$J$5</f>
        <v>0.16631493591243712</v>
      </c>
      <c r="AH11" s="125"/>
    </row>
    <row r="12" spans="1:34" s="121" customFormat="1" ht="41.25" customHeight="1">
      <c r="A12" s="122" t="s">
        <v>196</v>
      </c>
      <c r="B12" s="115"/>
      <c r="C12" s="123" t="s">
        <v>93</v>
      </c>
      <c r="D12" s="20"/>
      <c r="E12" s="123" t="s">
        <v>93</v>
      </c>
      <c r="F12" s="20"/>
      <c r="G12" s="123" t="s">
        <v>198</v>
      </c>
      <c r="H12" s="20"/>
      <c r="I12" s="123" t="s">
        <v>199</v>
      </c>
      <c r="J12" s="123"/>
      <c r="K12" s="249" t="s">
        <v>91</v>
      </c>
      <c r="L12" s="114"/>
      <c r="M12" s="30">
        <v>0</v>
      </c>
      <c r="N12" s="106"/>
      <c r="O12" s="30">
        <v>0</v>
      </c>
      <c r="P12" s="30"/>
      <c r="Q12" s="30">
        <v>0</v>
      </c>
      <c r="R12" s="30"/>
      <c r="S12" s="30">
        <v>32000</v>
      </c>
      <c r="T12" s="30">
        <v>19769911643</v>
      </c>
      <c r="U12" s="30"/>
      <c r="V12" s="30">
        <v>0</v>
      </c>
      <c r="W12" s="30">
        <v>0</v>
      </c>
      <c r="X12" s="30"/>
      <c r="Y12" s="30">
        <v>32000</v>
      </c>
      <c r="Z12" s="30"/>
      <c r="AA12" s="92" t="s">
        <v>203</v>
      </c>
      <c r="AB12" s="30"/>
      <c r="AC12" s="30">
        <v>19769911643</v>
      </c>
      <c r="AD12" s="30"/>
      <c r="AE12" s="30">
        <v>19718665345</v>
      </c>
      <c r="AF12" s="127"/>
      <c r="AG12" s="124">
        <f>AE12/درآمدها!$J$5</f>
        <v>4.3524600236028851E-3</v>
      </c>
      <c r="AH12" s="125"/>
    </row>
    <row r="13" spans="1:34" s="121" customFormat="1" ht="41.25" customHeight="1">
      <c r="A13" s="122" t="s">
        <v>197</v>
      </c>
      <c r="B13" s="115"/>
      <c r="C13" s="123" t="s">
        <v>93</v>
      </c>
      <c r="D13" s="20"/>
      <c r="E13" s="123" t="s">
        <v>93</v>
      </c>
      <c r="F13" s="20"/>
      <c r="G13" s="123" t="s">
        <v>200</v>
      </c>
      <c r="H13" s="20"/>
      <c r="I13" s="123" t="s">
        <v>123</v>
      </c>
      <c r="J13" s="123"/>
      <c r="K13" s="250">
        <v>0.23</v>
      </c>
      <c r="L13" s="114"/>
      <c r="M13" s="30">
        <v>0</v>
      </c>
      <c r="N13" s="106"/>
      <c r="O13" s="30">
        <v>0</v>
      </c>
      <c r="P13" s="30"/>
      <c r="Q13" s="30">
        <v>0</v>
      </c>
      <c r="R13" s="30"/>
      <c r="S13" s="30">
        <v>380000</v>
      </c>
      <c r="T13" s="30">
        <v>402392566416</v>
      </c>
      <c r="U13" s="30"/>
      <c r="V13" s="30">
        <v>0</v>
      </c>
      <c r="W13" s="30">
        <v>0</v>
      </c>
      <c r="X13" s="30"/>
      <c r="Y13" s="30">
        <v>380000</v>
      </c>
      <c r="Z13" s="30"/>
      <c r="AA13" s="92">
        <v>950000</v>
      </c>
      <c r="AB13" s="30"/>
      <c r="AC13" s="30">
        <v>380049375000</v>
      </c>
      <c r="AD13" s="30"/>
      <c r="AE13" s="30">
        <v>379931125000</v>
      </c>
      <c r="AF13" s="127"/>
      <c r="AG13" s="124">
        <f>AE13/درآمدها!$J$5</f>
        <v>8.3861407674038019E-2</v>
      </c>
      <c r="AH13" s="125"/>
    </row>
    <row r="14" spans="1:34" s="121" customFormat="1" ht="41.25" customHeight="1" thickBot="1">
      <c r="A14" s="122" t="s">
        <v>161</v>
      </c>
      <c r="B14" s="115"/>
      <c r="C14" s="123" t="s">
        <v>93</v>
      </c>
      <c r="D14" s="20"/>
      <c r="E14" s="123" t="s">
        <v>93</v>
      </c>
      <c r="F14" s="20"/>
      <c r="G14" s="123" t="s">
        <v>162</v>
      </c>
      <c r="H14" s="20"/>
      <c r="I14" s="123" t="s">
        <v>163</v>
      </c>
      <c r="J14" s="123"/>
      <c r="K14" s="250">
        <v>0.21</v>
      </c>
      <c r="L14" s="114"/>
      <c r="M14" s="30">
        <v>505000</v>
      </c>
      <c r="N14" s="106"/>
      <c r="O14" s="30">
        <v>490678000000</v>
      </c>
      <c r="P14" s="30"/>
      <c r="Q14" s="30">
        <v>494204409213</v>
      </c>
      <c r="R14" s="30"/>
      <c r="S14" s="30">
        <v>0</v>
      </c>
      <c r="T14" s="30">
        <v>0</v>
      </c>
      <c r="U14" s="30"/>
      <c r="V14" s="30">
        <v>0</v>
      </c>
      <c r="W14" s="30">
        <v>0</v>
      </c>
      <c r="X14" s="30"/>
      <c r="Y14" s="30">
        <v>505000</v>
      </c>
      <c r="Z14" s="30"/>
      <c r="AA14" s="92" t="s">
        <v>204</v>
      </c>
      <c r="AB14" s="30"/>
      <c r="AC14" s="30">
        <v>490678000000</v>
      </c>
      <c r="AD14" s="30"/>
      <c r="AE14" s="30">
        <v>493275377630</v>
      </c>
      <c r="AF14" s="127"/>
      <c r="AG14" s="124">
        <f>AE14/درآمدها!$J$5</f>
        <v>0.10887964901268482</v>
      </c>
      <c r="AH14" s="125"/>
    </row>
    <row r="15" spans="1:34" s="129" customFormat="1" ht="32.25" thickBot="1">
      <c r="A15" s="1" t="s">
        <v>2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251"/>
      <c r="N15" s="96"/>
      <c r="O15" s="252">
        <f>SUM(O9:O14)</f>
        <v>1883554638303</v>
      </c>
      <c r="P15" s="112"/>
      <c r="Q15" s="252">
        <f>SUM(Q9:Q14)</f>
        <v>1897128712092</v>
      </c>
      <c r="R15" s="112"/>
      <c r="S15" s="251"/>
      <c r="T15" s="252">
        <f>SUM(T9:T14)</f>
        <v>422162478059</v>
      </c>
      <c r="U15" s="112"/>
      <c r="V15" s="251"/>
      <c r="W15" s="252">
        <f>SUM(W9:X14)</f>
        <v>192395802792</v>
      </c>
      <c r="X15" s="112"/>
      <c r="Y15" s="251"/>
      <c r="Z15" s="112"/>
      <c r="AA15" s="112"/>
      <c r="AB15" s="112"/>
      <c r="AC15" s="252">
        <f>SUM(AC9:AC14)</f>
        <v>2094186159261</v>
      </c>
      <c r="AD15" s="112"/>
      <c r="AE15" s="252">
        <f>SUM(AE9:AE14)</f>
        <v>2116004940582</v>
      </c>
      <c r="AF15" s="112"/>
      <c r="AG15" s="240">
        <f>SUM(AG9:AG14)</f>
        <v>0.46706137319606472</v>
      </c>
      <c r="AH15" s="120"/>
    </row>
    <row r="16" spans="1:34" s="130" customFormat="1" ht="32.25" thickTop="1">
      <c r="M16" s="112"/>
      <c r="N16" s="112"/>
      <c r="P16" s="112"/>
      <c r="R16" s="112"/>
      <c r="S16" s="112"/>
      <c r="U16" s="112"/>
      <c r="V16" s="112"/>
      <c r="X16" s="112"/>
      <c r="Y16" s="112"/>
      <c r="Z16" s="112"/>
      <c r="AA16" s="112"/>
      <c r="AB16" s="112"/>
      <c r="AD16" s="112"/>
      <c r="AF16" s="112"/>
    </row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G22"/>
  <sheetViews>
    <sheetView rightToLeft="1" view="pageBreakPreview" topLeftCell="A7" zoomScaleNormal="56" zoomScaleSheetLayoutView="100" workbookViewId="0">
      <selection activeCell="M11" sqref="M11"/>
    </sheetView>
  </sheetViews>
  <sheetFormatPr defaultRowHeight="15"/>
  <cols>
    <col min="1" max="1" width="30.42578125" customWidth="1"/>
    <col min="2" max="2" width="2" customWidth="1"/>
    <col min="3" max="3" width="10.85546875" customWidth="1"/>
    <col min="4" max="4" width="2" customWidth="1"/>
    <col min="5" max="5" width="13.140625" customWidth="1"/>
    <col min="6" max="6" width="2" customWidth="1"/>
    <col min="7" max="7" width="15.7109375" customWidth="1"/>
    <col min="8" max="8" width="2" customWidth="1"/>
    <col min="9" max="9" width="13.28515625" customWidth="1"/>
    <col min="10" max="10" width="2" customWidth="1"/>
    <col min="11" max="11" width="19.140625" customWidth="1"/>
    <col min="12" max="12" width="2" customWidth="1"/>
    <col min="13" max="13" width="48.85546875" customWidth="1"/>
    <col min="14" max="14" width="20.140625" bestFit="1" customWidth="1"/>
    <col min="15" max="15" width="17.28515625" style="102" customWidth="1"/>
    <col min="16" max="16" width="16.7109375" bestFit="1" customWidth="1"/>
  </cols>
  <sheetData>
    <row r="1" spans="1:33" s="111" customFormat="1" ht="24.75">
      <c r="A1" s="307" t="s">
        <v>89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131"/>
      <c r="O1" s="97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s="111" customFormat="1" ht="24.75">
      <c r="A2" s="307" t="s">
        <v>50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131"/>
      <c r="O2" s="97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s="111" customFormat="1" ht="24.75">
      <c r="A3" s="307" t="str">
        <f>' سهام'!A3:W3</f>
        <v>برای ماه منتهی به 1402/10/30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131"/>
      <c r="O3" s="97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  <row r="5" spans="1:33" s="132" customFormat="1" ht="22.5">
      <c r="A5" s="308" t="s">
        <v>100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98"/>
      <c r="O5" s="99"/>
      <c r="P5" s="100"/>
    </row>
    <row r="6" spans="1:33" s="132" customFormat="1" ht="22.5">
      <c r="A6" s="308" t="s">
        <v>104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98"/>
      <c r="O6" s="99"/>
      <c r="P6" s="100"/>
    </row>
    <row r="7" spans="1:33" s="132" customFormat="1" ht="47.1" customHeight="1" thickBot="1">
      <c r="A7" s="133"/>
    </row>
    <row r="8" spans="1:33" ht="42">
      <c r="A8" s="134" t="s">
        <v>94</v>
      </c>
      <c r="B8" s="135"/>
      <c r="C8" s="136" t="s">
        <v>95</v>
      </c>
      <c r="D8" s="135"/>
      <c r="E8" s="136" t="s">
        <v>101</v>
      </c>
      <c r="F8" s="135"/>
      <c r="G8" s="136" t="s">
        <v>96</v>
      </c>
      <c r="H8" s="135"/>
      <c r="I8" s="137" t="s">
        <v>97</v>
      </c>
      <c r="J8" s="135"/>
      <c r="K8" s="136" t="s">
        <v>98</v>
      </c>
      <c r="L8" s="135"/>
      <c r="M8" s="233" t="s">
        <v>99</v>
      </c>
      <c r="N8" s="132"/>
      <c r="O8" s="132"/>
      <c r="P8" s="132"/>
      <c r="Q8" s="132"/>
    </row>
    <row r="9" spans="1:33" ht="93.75" customHeight="1">
      <c r="A9" s="138" t="s">
        <v>149</v>
      </c>
      <c r="B9" s="139"/>
      <c r="C9" s="140">
        <v>723000</v>
      </c>
      <c r="D9" s="139"/>
      <c r="E9" s="140">
        <v>1000000</v>
      </c>
      <c r="F9" s="139"/>
      <c r="G9" s="141" t="str">
        <f>اوراق!AA11</f>
        <v>1,042,352</v>
      </c>
      <c r="H9" s="139"/>
      <c r="I9" s="142">
        <f>(G9/E9)-1</f>
        <v>4.2351999999999945E-2</v>
      </c>
      <c r="J9" s="139"/>
      <c r="K9" s="140">
        <f>اوراق!AE11</f>
        <v>753483902287</v>
      </c>
      <c r="L9" s="143"/>
      <c r="M9" s="241" t="s">
        <v>269</v>
      </c>
      <c r="N9" s="101"/>
      <c r="O9" s="144"/>
      <c r="P9" s="108"/>
      <c r="Q9" s="132"/>
    </row>
    <row r="10" spans="1:33" ht="93.75" customHeight="1">
      <c r="A10" s="145" t="s">
        <v>124</v>
      </c>
      <c r="B10" s="139"/>
      <c r="C10" s="146">
        <v>500000</v>
      </c>
      <c r="D10" s="139"/>
      <c r="E10" s="146">
        <v>950000</v>
      </c>
      <c r="F10" s="139"/>
      <c r="G10" s="147" t="str">
        <f>اوراق!AA10</f>
        <v>939,362</v>
      </c>
      <c r="H10" s="139"/>
      <c r="I10" s="142">
        <f t="shared" ref="I10" si="0">(G10/E10)-1</f>
        <v>-1.1197894736842073E-2</v>
      </c>
      <c r="J10" s="139"/>
      <c r="K10" s="140">
        <f>اوراق!AE10</f>
        <v>469595870320</v>
      </c>
      <c r="L10" s="143"/>
      <c r="M10" s="234" t="s">
        <v>269</v>
      </c>
      <c r="N10" s="101"/>
      <c r="O10" s="144"/>
      <c r="P10" s="108"/>
      <c r="Q10" s="132"/>
    </row>
    <row r="11" spans="1:33" ht="45" customHeight="1">
      <c r="A11" s="145"/>
      <c r="B11" s="139"/>
      <c r="C11" s="146"/>
      <c r="D11" s="139"/>
      <c r="E11" s="146"/>
      <c r="F11" s="139"/>
      <c r="G11" s="147"/>
      <c r="H11" s="139"/>
      <c r="I11" s="142"/>
      <c r="J11" s="139"/>
      <c r="K11" s="146"/>
      <c r="L11" s="143"/>
      <c r="M11" s="234"/>
      <c r="N11" s="101"/>
      <c r="O11" s="144"/>
      <c r="P11" s="108"/>
      <c r="Q11" s="132"/>
    </row>
    <row r="12" spans="1:33" ht="22.5">
      <c r="A12" s="146"/>
      <c r="B12" s="146"/>
      <c r="C12" s="146"/>
      <c r="D12" s="146"/>
      <c r="E12" s="146"/>
      <c r="F12" s="146"/>
      <c r="G12" s="146"/>
      <c r="H12" s="146"/>
      <c r="I12" s="142"/>
      <c r="J12" s="146"/>
      <c r="K12" s="146"/>
      <c r="L12" s="146"/>
      <c r="M12" s="146"/>
      <c r="N12" s="101"/>
      <c r="O12" s="144"/>
      <c r="P12" s="108"/>
      <c r="Q12" s="132"/>
    </row>
    <row r="13" spans="1:33" ht="22.5">
      <c r="C13" s="148"/>
      <c r="L13" s="143"/>
    </row>
    <row r="14" spans="1:33">
      <c r="C14" s="148"/>
    </row>
    <row r="16" spans="1:33" ht="22.5">
      <c r="G16" s="149"/>
      <c r="N16" s="98"/>
    </row>
    <row r="17" spans="5:14" ht="22.5">
      <c r="E17" s="146"/>
      <c r="N17" s="98"/>
    </row>
    <row r="18" spans="5:14" ht="22.5">
      <c r="N18" s="98"/>
    </row>
    <row r="20" spans="5:14">
      <c r="K20" s="148"/>
      <c r="M20" s="150"/>
    </row>
    <row r="21" spans="5:14">
      <c r="K21" s="148"/>
    </row>
    <row r="22" spans="5:14">
      <c r="M22" s="148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T63"/>
  <sheetViews>
    <sheetView rightToLeft="1" view="pageBreakPreview" topLeftCell="A40" zoomScale="85" zoomScaleNormal="100" zoomScaleSheetLayoutView="85" workbookViewId="0">
      <selection activeCell="E66" sqref="E66"/>
    </sheetView>
  </sheetViews>
  <sheetFormatPr defaultColWidth="9.140625" defaultRowHeight="16.5"/>
  <cols>
    <col min="1" max="1" width="35" style="151" customWidth="1"/>
    <col min="2" max="2" width="0.7109375" style="151" customWidth="1"/>
    <col min="3" max="3" width="24.28515625" style="151" customWidth="1"/>
    <col min="4" max="4" width="0.7109375" style="151" customWidth="1"/>
    <col min="5" max="5" width="18.28515625" style="151" customWidth="1"/>
    <col min="6" max="6" width="0.5703125" style="151" customWidth="1"/>
    <col min="7" max="7" width="13" style="151" bestFit="1" customWidth="1"/>
    <col min="8" max="8" width="0.5703125" style="151" customWidth="1"/>
    <col min="9" max="9" width="14.7109375" style="259" bestFit="1" customWidth="1"/>
    <col min="10" max="10" width="0.42578125" style="151" customWidth="1"/>
    <col min="11" max="11" width="17.5703125" style="70" bestFit="1" customWidth="1"/>
    <col min="12" max="12" width="0.7109375" style="151" customWidth="1"/>
    <col min="13" max="13" width="21.85546875" style="151" customWidth="1"/>
    <col min="14" max="14" width="0.42578125" style="151" customWidth="1"/>
    <col min="15" max="15" width="22.140625" style="151" customWidth="1"/>
    <col min="16" max="16" width="0.42578125" style="151" customWidth="1"/>
    <col min="17" max="17" width="20.140625" style="151" bestFit="1" customWidth="1"/>
    <col min="18" max="18" width="0.5703125" style="151" customWidth="1"/>
    <col min="19" max="19" width="12.140625" style="151" customWidth="1"/>
    <col min="21" max="16384" width="9.140625" style="151"/>
  </cols>
  <sheetData>
    <row r="1" spans="1:20" ht="18.75">
      <c r="A1" s="310" t="s">
        <v>89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151"/>
    </row>
    <row r="2" spans="1:20" ht="18.75">
      <c r="A2" s="310" t="s">
        <v>50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151"/>
    </row>
    <row r="3" spans="1:20" ht="18.75">
      <c r="A3" s="310" t="str">
        <f>' سهام'!A3:W3</f>
        <v>برای ماه منتهی به 1402/10/30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151"/>
    </row>
    <row r="4" spans="1:20" ht="18.75">
      <c r="A4" s="313" t="s">
        <v>51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151"/>
    </row>
    <row r="5" spans="1:20" ht="18.75" thickBot="1">
      <c r="A5" s="152"/>
      <c r="B5" s="152"/>
      <c r="C5" s="153"/>
      <c r="D5" s="153"/>
      <c r="E5" s="153"/>
      <c r="F5" s="153"/>
      <c r="G5" s="153"/>
      <c r="H5" s="153"/>
      <c r="I5" s="253"/>
      <c r="J5" s="153"/>
      <c r="K5" s="65"/>
      <c r="L5" s="153"/>
      <c r="M5" s="153"/>
      <c r="N5" s="153"/>
      <c r="O5" s="153"/>
      <c r="P5" s="153"/>
      <c r="Q5" s="153"/>
      <c r="R5" s="153"/>
      <c r="S5" s="153"/>
      <c r="T5" s="151"/>
    </row>
    <row r="6" spans="1:20" ht="18.75" customHeight="1" thickBot="1">
      <c r="A6" s="154"/>
      <c r="B6" s="152"/>
      <c r="C6" s="325" t="s">
        <v>11</v>
      </c>
      <c r="D6" s="325"/>
      <c r="E6" s="325"/>
      <c r="F6" s="325"/>
      <c r="G6" s="325"/>
      <c r="H6" s="325"/>
      <c r="I6" s="325"/>
      <c r="J6" s="155"/>
      <c r="K6" s="66" t="s">
        <v>160</v>
      </c>
      <c r="L6" s="156"/>
      <c r="M6" s="326" t="s">
        <v>7</v>
      </c>
      <c r="N6" s="326"/>
      <c r="O6" s="326"/>
      <c r="P6" s="157"/>
      <c r="Q6" s="237" t="s">
        <v>191</v>
      </c>
      <c r="R6" s="238"/>
      <c r="S6" s="238"/>
      <c r="T6" s="151"/>
    </row>
    <row r="7" spans="1:20" ht="24" customHeight="1">
      <c r="A7" s="316" t="s">
        <v>8</v>
      </c>
      <c r="B7" s="158"/>
      <c r="C7" s="320" t="s">
        <v>9</v>
      </c>
      <c r="D7" s="158"/>
      <c r="E7" s="320" t="s">
        <v>10</v>
      </c>
      <c r="F7" s="158"/>
      <c r="G7" s="320" t="s">
        <v>34</v>
      </c>
      <c r="H7" s="158"/>
      <c r="I7" s="321" t="s">
        <v>87</v>
      </c>
      <c r="J7" s="316"/>
      <c r="K7" s="318" t="s">
        <v>6</v>
      </c>
      <c r="L7" s="158"/>
      <c r="M7" s="323" t="s">
        <v>36</v>
      </c>
      <c r="N7" s="159"/>
      <c r="O7" s="323" t="s">
        <v>37</v>
      </c>
      <c r="P7" s="152"/>
      <c r="Q7" s="314" t="s">
        <v>6</v>
      </c>
      <c r="R7" s="316"/>
      <c r="S7" s="311" t="s">
        <v>22</v>
      </c>
      <c r="T7" s="151"/>
    </row>
    <row r="8" spans="1:20" ht="18.75" thickBot="1">
      <c r="A8" s="317"/>
      <c r="B8" s="158"/>
      <c r="C8" s="312"/>
      <c r="D8" s="160"/>
      <c r="E8" s="312"/>
      <c r="F8" s="160"/>
      <c r="G8" s="312"/>
      <c r="H8" s="160"/>
      <c r="I8" s="322"/>
      <c r="J8" s="316"/>
      <c r="K8" s="319"/>
      <c r="L8" s="158"/>
      <c r="M8" s="324"/>
      <c r="N8" s="152"/>
      <c r="O8" s="324"/>
      <c r="P8" s="152"/>
      <c r="Q8" s="315"/>
      <c r="R8" s="316"/>
      <c r="S8" s="312"/>
      <c r="T8" s="151"/>
    </row>
    <row r="9" spans="1:20" s="152" customFormat="1" ht="19.5" customHeight="1">
      <c r="A9" s="161" t="s">
        <v>117</v>
      </c>
      <c r="C9" s="215" t="s">
        <v>130</v>
      </c>
      <c r="D9" s="216"/>
      <c r="E9" s="161" t="s">
        <v>90</v>
      </c>
      <c r="G9" s="254"/>
      <c r="I9" s="255">
        <v>0.05</v>
      </c>
      <c r="J9" s="68"/>
      <c r="K9" s="247">
        <v>13413194535</v>
      </c>
      <c r="L9" s="68"/>
      <c r="M9" s="246">
        <v>2782854436622</v>
      </c>
      <c r="N9" s="68"/>
      <c r="O9" s="246">
        <v>2766357443917</v>
      </c>
      <c r="P9" s="68"/>
      <c r="Q9" s="247">
        <v>29910187240</v>
      </c>
      <c r="S9" s="243">
        <f>Q9/درآمدها!$J$5</f>
        <v>6.6020134721535388E-3</v>
      </c>
    </row>
    <row r="10" spans="1:20" s="152" customFormat="1" ht="19.5" customHeight="1">
      <c r="A10" s="161" t="s">
        <v>169</v>
      </c>
      <c r="C10" s="215" t="s">
        <v>180</v>
      </c>
      <c r="D10" s="216"/>
      <c r="E10" s="161" t="s">
        <v>102</v>
      </c>
      <c r="G10" s="254" t="s">
        <v>250</v>
      </c>
      <c r="I10" s="256">
        <v>0.22500000000000001</v>
      </c>
      <c r="J10" s="68"/>
      <c r="K10" s="68">
        <v>230038000000</v>
      </c>
      <c r="L10" s="68"/>
      <c r="M10" s="67">
        <v>0</v>
      </c>
      <c r="N10" s="68"/>
      <c r="O10" s="67">
        <v>230038000000</v>
      </c>
      <c r="P10" s="68"/>
      <c r="Q10" s="68">
        <v>0</v>
      </c>
      <c r="S10" s="243">
        <f>Q10/درآمدها!$J$5</f>
        <v>0</v>
      </c>
    </row>
    <row r="11" spans="1:20" s="152" customFormat="1" ht="19.5" customHeight="1">
      <c r="A11" s="161" t="s">
        <v>209</v>
      </c>
      <c r="C11" s="215" t="s">
        <v>231</v>
      </c>
      <c r="D11" s="216"/>
      <c r="E11" s="161" t="s">
        <v>102</v>
      </c>
      <c r="G11" s="254" t="s">
        <v>251</v>
      </c>
      <c r="I11" s="256">
        <v>0.22500000000000001</v>
      </c>
      <c r="J11" s="68"/>
      <c r="K11" s="68">
        <v>0</v>
      </c>
      <c r="L11" s="68"/>
      <c r="M11" s="67">
        <v>43000000000</v>
      </c>
      <c r="N11" s="68"/>
      <c r="O11" s="67">
        <v>0</v>
      </c>
      <c r="P11" s="68"/>
      <c r="Q11" s="68">
        <v>43000000000</v>
      </c>
      <c r="S11" s="243">
        <f>Q11/درآمدها!$J$5</f>
        <v>9.4913006403032525E-3</v>
      </c>
    </row>
    <row r="12" spans="1:20" s="152" customFormat="1" ht="19.5" customHeight="1">
      <c r="A12" s="161" t="s">
        <v>129</v>
      </c>
      <c r="C12" s="215" t="s">
        <v>131</v>
      </c>
      <c r="D12" s="216"/>
      <c r="E12" s="161" t="s">
        <v>102</v>
      </c>
      <c r="G12" s="254" t="s">
        <v>252</v>
      </c>
      <c r="I12" s="256">
        <v>0.22500000000000001</v>
      </c>
      <c r="J12" s="68"/>
      <c r="K12" s="68">
        <v>2096000000</v>
      </c>
      <c r="L12" s="68"/>
      <c r="M12" s="67">
        <v>0</v>
      </c>
      <c r="N12" s="68"/>
      <c r="O12" s="67">
        <v>2096000000</v>
      </c>
      <c r="P12" s="68"/>
      <c r="Q12" s="68">
        <v>0</v>
      </c>
      <c r="S12" s="243">
        <f>Q12/درآمدها!$J$5</f>
        <v>0</v>
      </c>
    </row>
    <row r="13" spans="1:20" s="152" customFormat="1" ht="19.5" customHeight="1">
      <c r="A13" s="161" t="s">
        <v>115</v>
      </c>
      <c r="C13" s="215" t="s">
        <v>107</v>
      </c>
      <c r="D13" s="216"/>
      <c r="E13" s="161" t="s">
        <v>90</v>
      </c>
      <c r="G13" s="254"/>
      <c r="I13" s="255">
        <v>0.05</v>
      </c>
      <c r="J13" s="68"/>
      <c r="K13" s="68">
        <v>2716180</v>
      </c>
      <c r="L13" s="68"/>
      <c r="M13" s="67">
        <v>1123786071803</v>
      </c>
      <c r="N13" s="68"/>
      <c r="O13" s="67">
        <v>1123778654000</v>
      </c>
      <c r="P13" s="68"/>
      <c r="Q13" s="68">
        <v>10133983</v>
      </c>
      <c r="S13" s="243">
        <f>Q13/درآمدها!$J$5</f>
        <v>2.2368530078307505E-6</v>
      </c>
    </row>
    <row r="14" spans="1:20" s="152" customFormat="1" ht="19.5" customHeight="1">
      <c r="A14" s="161" t="s">
        <v>138</v>
      </c>
      <c r="C14" s="215" t="s">
        <v>141</v>
      </c>
      <c r="D14" s="216"/>
      <c r="E14" s="161" t="s">
        <v>102</v>
      </c>
      <c r="G14" s="254" t="s">
        <v>253</v>
      </c>
      <c r="I14" s="256">
        <v>0.22500000000000001</v>
      </c>
      <c r="J14" s="68"/>
      <c r="K14" s="68">
        <v>9357000000</v>
      </c>
      <c r="L14" s="68"/>
      <c r="M14" s="67">
        <v>0</v>
      </c>
      <c r="N14" s="68"/>
      <c r="O14" s="67">
        <v>9357000000</v>
      </c>
      <c r="P14" s="68"/>
      <c r="Q14" s="68">
        <v>0</v>
      </c>
      <c r="S14" s="243">
        <f>Q14/درآمدها!$J$5</f>
        <v>0</v>
      </c>
    </row>
    <row r="15" spans="1:20" s="152" customFormat="1" ht="19.5" customHeight="1">
      <c r="A15" s="161" t="s">
        <v>221</v>
      </c>
      <c r="C15" s="215" t="s">
        <v>243</v>
      </c>
      <c r="D15" s="216"/>
      <c r="E15" s="161" t="s">
        <v>102</v>
      </c>
      <c r="G15" s="254" t="s">
        <v>254</v>
      </c>
      <c r="I15" s="256">
        <v>0.22500000000000001</v>
      </c>
      <c r="J15" s="68"/>
      <c r="K15" s="67">
        <v>0</v>
      </c>
      <c r="L15" s="68"/>
      <c r="M15" s="67">
        <v>301120000000</v>
      </c>
      <c r="N15" s="68"/>
      <c r="O15" s="67">
        <v>0</v>
      </c>
      <c r="P15" s="68"/>
      <c r="Q15" s="68">
        <v>301120000000</v>
      </c>
      <c r="S15" s="243">
        <f>Q15/درآمدها!$J$5</f>
        <v>6.6465591832746862E-2</v>
      </c>
    </row>
    <row r="16" spans="1:20" s="152" customFormat="1" ht="19.5" customHeight="1">
      <c r="A16" s="161" t="s">
        <v>150</v>
      </c>
      <c r="C16" s="215" t="s">
        <v>155</v>
      </c>
      <c r="D16" s="216"/>
      <c r="E16" s="161" t="s">
        <v>102</v>
      </c>
      <c r="G16" s="254" t="s">
        <v>255</v>
      </c>
      <c r="I16" s="256">
        <v>0.22500000000000001</v>
      </c>
      <c r="J16" s="68"/>
      <c r="K16" s="68">
        <v>18214000000</v>
      </c>
      <c r="L16" s="68"/>
      <c r="M16" s="67">
        <v>0</v>
      </c>
      <c r="N16" s="68"/>
      <c r="O16" s="67">
        <v>18214000000</v>
      </c>
      <c r="P16" s="68"/>
      <c r="Q16" s="68">
        <v>0</v>
      </c>
      <c r="S16" s="243">
        <f>Q16/درآمدها!$J$5</f>
        <v>0</v>
      </c>
    </row>
    <row r="17" spans="1:19" s="152" customFormat="1" ht="19.5" customHeight="1">
      <c r="A17" s="161" t="s">
        <v>213</v>
      </c>
      <c r="C17" s="215" t="s">
        <v>235</v>
      </c>
      <c r="D17" s="216"/>
      <c r="E17" s="161" t="s">
        <v>102</v>
      </c>
      <c r="G17" s="254" t="s">
        <v>256</v>
      </c>
      <c r="I17" s="256">
        <v>0.22500000000000001</v>
      </c>
      <c r="J17" s="68"/>
      <c r="K17" s="68">
        <v>0</v>
      </c>
      <c r="L17" s="68"/>
      <c r="M17" s="67">
        <v>78074000000</v>
      </c>
      <c r="N17" s="68"/>
      <c r="O17" s="67">
        <v>0</v>
      </c>
      <c r="P17" s="68"/>
      <c r="Q17" s="68">
        <v>78074000000</v>
      </c>
      <c r="S17" s="243">
        <f>Q17/درآمدها!$J$5</f>
        <v>1.7233111771884562E-2</v>
      </c>
    </row>
    <row r="18" spans="1:19" s="152" customFormat="1" ht="19.5" customHeight="1">
      <c r="A18" s="161" t="s">
        <v>176</v>
      </c>
      <c r="C18" s="215" t="s">
        <v>187</v>
      </c>
      <c r="D18" s="216"/>
      <c r="E18" s="161" t="s">
        <v>110</v>
      </c>
      <c r="G18" s="254"/>
      <c r="I18" s="257"/>
      <c r="J18" s="68"/>
      <c r="K18" s="68">
        <v>27429940000</v>
      </c>
      <c r="L18" s="68"/>
      <c r="M18" s="67">
        <v>672670000000</v>
      </c>
      <c r="N18" s="68"/>
      <c r="O18" s="67">
        <v>700099940000</v>
      </c>
      <c r="P18" s="68"/>
      <c r="Q18" s="68">
        <v>0</v>
      </c>
      <c r="S18" s="243">
        <f>Q18/درآمدها!$J$5</f>
        <v>0</v>
      </c>
    </row>
    <row r="19" spans="1:19" s="152" customFormat="1" ht="19.5" customHeight="1">
      <c r="A19" s="161" t="s">
        <v>177</v>
      </c>
      <c r="C19" s="215" t="s">
        <v>188</v>
      </c>
      <c r="D19" s="216"/>
      <c r="E19" s="161" t="s">
        <v>102</v>
      </c>
      <c r="G19" s="254" t="s">
        <v>257</v>
      </c>
      <c r="I19" s="256">
        <v>0.22500000000000001</v>
      </c>
      <c r="J19" s="68"/>
      <c r="K19" s="68">
        <v>224250000000</v>
      </c>
      <c r="L19" s="68"/>
      <c r="M19" s="67">
        <v>0</v>
      </c>
      <c r="N19" s="68"/>
      <c r="O19" s="67">
        <v>0</v>
      </c>
      <c r="P19" s="68"/>
      <c r="Q19" s="68">
        <v>224250000000</v>
      </c>
      <c r="S19" s="243">
        <f>Q19/درآمدها!$J$5</f>
        <v>4.94982364787908E-2</v>
      </c>
    </row>
    <row r="20" spans="1:19" s="152" customFormat="1" ht="19.5" customHeight="1">
      <c r="A20" s="161" t="s">
        <v>171</v>
      </c>
      <c r="C20" s="215" t="s">
        <v>182</v>
      </c>
      <c r="D20" s="216"/>
      <c r="E20" s="161" t="s">
        <v>102</v>
      </c>
      <c r="G20" s="254" t="s">
        <v>257</v>
      </c>
      <c r="I20" s="256">
        <v>0.22500000000000001</v>
      </c>
      <c r="J20" s="68"/>
      <c r="K20" s="68">
        <v>10935000000</v>
      </c>
      <c r="L20" s="68"/>
      <c r="M20" s="67">
        <v>0</v>
      </c>
      <c r="N20" s="68"/>
      <c r="O20" s="67">
        <v>0</v>
      </c>
      <c r="P20" s="68"/>
      <c r="Q20" s="68">
        <v>10935000000</v>
      </c>
      <c r="S20" s="243">
        <f>Q20/درآمدها!$J$5</f>
        <v>2.4136598256213038E-3</v>
      </c>
    </row>
    <row r="21" spans="1:19" s="152" customFormat="1" ht="19.5" customHeight="1">
      <c r="A21" s="161" t="s">
        <v>208</v>
      </c>
      <c r="C21" s="215" t="s">
        <v>230</v>
      </c>
      <c r="D21" s="216"/>
      <c r="E21" s="161" t="s">
        <v>102</v>
      </c>
      <c r="G21" s="254" t="s">
        <v>257</v>
      </c>
      <c r="I21" s="256">
        <v>0.22500000000000001</v>
      </c>
      <c r="J21" s="68"/>
      <c r="K21" s="68">
        <v>0</v>
      </c>
      <c r="L21" s="68"/>
      <c r="M21" s="67">
        <v>1625000000</v>
      </c>
      <c r="N21" s="68"/>
      <c r="O21" s="67">
        <v>0</v>
      </c>
      <c r="P21" s="68"/>
      <c r="Q21" s="68">
        <v>1625000000</v>
      </c>
      <c r="S21" s="243">
        <f>Q21/درآمدها!$J$5</f>
        <v>3.5868287303471595E-4</v>
      </c>
    </row>
    <row r="22" spans="1:19" s="152" customFormat="1" ht="19.5" customHeight="1">
      <c r="A22" s="161" t="s">
        <v>223</v>
      </c>
      <c r="C22" s="215" t="s">
        <v>245</v>
      </c>
      <c r="D22" s="216"/>
      <c r="E22" s="161" t="s">
        <v>102</v>
      </c>
      <c r="G22" s="254" t="s">
        <v>258</v>
      </c>
      <c r="I22" s="256">
        <v>0.22500000000000001</v>
      </c>
      <c r="J22" s="68"/>
      <c r="K22" s="67">
        <v>0</v>
      </c>
      <c r="L22" s="68"/>
      <c r="M22" s="67">
        <v>463685000000</v>
      </c>
      <c r="N22" s="68"/>
      <c r="O22" s="67">
        <v>0</v>
      </c>
      <c r="P22" s="68"/>
      <c r="Q22" s="68">
        <v>463685000000</v>
      </c>
      <c r="S22" s="243">
        <f>Q22/درآمدها!$J$5</f>
        <v>0.10234822645113985</v>
      </c>
    </row>
    <row r="23" spans="1:19" s="152" customFormat="1" ht="19.5" customHeight="1">
      <c r="A23" s="161" t="s">
        <v>205</v>
      </c>
      <c r="C23" s="215" t="s">
        <v>227</v>
      </c>
      <c r="D23" s="216"/>
      <c r="E23" s="161" t="s">
        <v>102</v>
      </c>
      <c r="G23" s="254" t="s">
        <v>258</v>
      </c>
      <c r="I23" s="256">
        <v>0.22500000000000001</v>
      </c>
      <c r="J23" s="68"/>
      <c r="K23" s="68">
        <v>0</v>
      </c>
      <c r="L23" s="68"/>
      <c r="M23" s="67">
        <v>2750000000</v>
      </c>
      <c r="N23" s="68"/>
      <c r="O23" s="67">
        <v>0</v>
      </c>
      <c r="P23" s="68"/>
      <c r="Q23" s="68">
        <v>2750000000</v>
      </c>
      <c r="S23" s="243">
        <f>Q23/درآمدها!$J$5</f>
        <v>6.0700178513567308E-4</v>
      </c>
    </row>
    <row r="24" spans="1:19" s="152" customFormat="1" ht="19.5" customHeight="1">
      <c r="A24" s="161" t="s">
        <v>217</v>
      </c>
      <c r="C24" s="215" t="s">
        <v>239</v>
      </c>
      <c r="D24" s="216"/>
      <c r="E24" s="161" t="s">
        <v>102</v>
      </c>
      <c r="G24" s="254" t="s">
        <v>258</v>
      </c>
      <c r="I24" s="256">
        <v>0.22500000000000001</v>
      </c>
      <c r="J24" s="68"/>
      <c r="K24" s="67">
        <v>0</v>
      </c>
      <c r="L24" s="68"/>
      <c r="M24" s="67">
        <v>13220000000</v>
      </c>
      <c r="N24" s="68"/>
      <c r="O24" s="67">
        <v>0</v>
      </c>
      <c r="P24" s="68"/>
      <c r="Q24" s="68">
        <v>13220000000</v>
      </c>
      <c r="S24" s="243">
        <f>Q24/درآمدها!$J$5</f>
        <v>2.918023127088581E-3</v>
      </c>
    </row>
    <row r="25" spans="1:19" s="152" customFormat="1" ht="19.5" customHeight="1">
      <c r="A25" s="161" t="s">
        <v>219</v>
      </c>
      <c r="C25" s="215" t="s">
        <v>241</v>
      </c>
      <c r="D25" s="216"/>
      <c r="E25" s="161" t="s">
        <v>102</v>
      </c>
      <c r="G25" s="254" t="s">
        <v>258</v>
      </c>
      <c r="I25" s="256">
        <v>0.22500000000000001</v>
      </c>
      <c r="J25" s="68"/>
      <c r="K25" s="67">
        <v>0</v>
      </c>
      <c r="L25" s="68"/>
      <c r="M25" s="67">
        <v>1100000000</v>
      </c>
      <c r="N25" s="68"/>
      <c r="O25" s="67">
        <v>0</v>
      </c>
      <c r="P25" s="68"/>
      <c r="Q25" s="68">
        <v>1100000000</v>
      </c>
      <c r="S25" s="243">
        <f>Q25/درآمدها!$J$5</f>
        <v>2.4280071405426924E-4</v>
      </c>
    </row>
    <row r="26" spans="1:19" s="152" customFormat="1" ht="19.5" customHeight="1">
      <c r="A26" s="161" t="s">
        <v>206</v>
      </c>
      <c r="C26" s="215" t="s">
        <v>228</v>
      </c>
      <c r="D26" s="216"/>
      <c r="E26" s="161" t="s">
        <v>102</v>
      </c>
      <c r="G26" s="254" t="s">
        <v>258</v>
      </c>
      <c r="I26" s="256">
        <v>0.22500000000000001</v>
      </c>
      <c r="J26" s="68"/>
      <c r="K26" s="68">
        <v>0</v>
      </c>
      <c r="L26" s="68"/>
      <c r="M26" s="67">
        <v>3500000000</v>
      </c>
      <c r="N26" s="68"/>
      <c r="O26" s="67">
        <v>0</v>
      </c>
      <c r="P26" s="68"/>
      <c r="Q26" s="68">
        <v>3500000000</v>
      </c>
      <c r="S26" s="243">
        <f>Q26/درآمدها!$J$5</f>
        <v>7.725477265363112E-4</v>
      </c>
    </row>
    <row r="27" spans="1:19" s="152" customFormat="1" ht="19.5" customHeight="1">
      <c r="A27" s="161" t="s">
        <v>220</v>
      </c>
      <c r="C27" s="215" t="s">
        <v>242</v>
      </c>
      <c r="D27" s="216"/>
      <c r="E27" s="161" t="s">
        <v>102</v>
      </c>
      <c r="G27" s="254" t="s">
        <v>258</v>
      </c>
      <c r="I27" s="256">
        <v>0.22500000000000001</v>
      </c>
      <c r="J27" s="68"/>
      <c r="K27" s="67">
        <v>0</v>
      </c>
      <c r="L27" s="68"/>
      <c r="M27" s="67">
        <v>250000000</v>
      </c>
      <c r="N27" s="68"/>
      <c r="O27" s="67">
        <v>0</v>
      </c>
      <c r="P27" s="68"/>
      <c r="Q27" s="68">
        <v>250000000</v>
      </c>
      <c r="S27" s="243">
        <f>Q27/درآمدها!$J$5</f>
        <v>5.518198046687937E-5</v>
      </c>
    </row>
    <row r="28" spans="1:19" s="152" customFormat="1" ht="19.5" customHeight="1">
      <c r="A28" s="161" t="s">
        <v>224</v>
      </c>
      <c r="C28" s="217" t="s">
        <v>246</v>
      </c>
      <c r="D28" s="216"/>
      <c r="E28" s="161" t="s">
        <v>102</v>
      </c>
      <c r="G28" s="254" t="s">
        <v>258</v>
      </c>
      <c r="I28" s="256">
        <v>0.22500000000000001</v>
      </c>
      <c r="J28" s="68"/>
      <c r="K28" s="68">
        <v>0</v>
      </c>
      <c r="L28" s="68"/>
      <c r="M28" s="67">
        <v>66470000000</v>
      </c>
      <c r="N28" s="68"/>
      <c r="O28" s="67">
        <v>0</v>
      </c>
      <c r="P28" s="68"/>
      <c r="Q28" s="68">
        <v>66470000000</v>
      </c>
      <c r="S28" s="243">
        <f>Q28/درآمدها!$J$5</f>
        <v>1.4671784966533888E-2</v>
      </c>
    </row>
    <row r="29" spans="1:19" s="152" customFormat="1" ht="19.5" customHeight="1">
      <c r="A29" s="161" t="s">
        <v>210</v>
      </c>
      <c r="C29" s="215" t="s">
        <v>232</v>
      </c>
      <c r="D29" s="216"/>
      <c r="E29" s="161" t="s">
        <v>102</v>
      </c>
      <c r="G29" s="254" t="s">
        <v>256</v>
      </c>
      <c r="I29" s="256">
        <v>0.22500000000000001</v>
      </c>
      <c r="J29" s="68"/>
      <c r="K29" s="68">
        <v>0</v>
      </c>
      <c r="L29" s="68"/>
      <c r="M29" s="67">
        <v>70000000000</v>
      </c>
      <c r="N29" s="68"/>
      <c r="O29" s="67">
        <v>0</v>
      </c>
      <c r="P29" s="68"/>
      <c r="Q29" s="68">
        <v>70000000000</v>
      </c>
      <c r="S29" s="243">
        <f>Q29/درآمدها!$J$5</f>
        <v>1.5450954530726225E-2</v>
      </c>
    </row>
    <row r="30" spans="1:19" s="152" customFormat="1" ht="19.5" customHeight="1">
      <c r="A30" s="161" t="s">
        <v>218</v>
      </c>
      <c r="C30" s="215" t="s">
        <v>240</v>
      </c>
      <c r="D30" s="216"/>
      <c r="E30" s="161" t="s">
        <v>102</v>
      </c>
      <c r="G30" s="254" t="s">
        <v>256</v>
      </c>
      <c r="I30" s="256">
        <v>0.22500000000000001</v>
      </c>
      <c r="J30" s="68"/>
      <c r="K30" s="67">
        <v>0</v>
      </c>
      <c r="L30" s="68"/>
      <c r="M30" s="67">
        <v>2650000000</v>
      </c>
      <c r="N30" s="68"/>
      <c r="O30" s="67">
        <v>0</v>
      </c>
      <c r="P30" s="68"/>
      <c r="Q30" s="68">
        <v>2650000000</v>
      </c>
      <c r="S30" s="243">
        <f>Q30/درآمدها!$J$5</f>
        <v>5.849289929489214E-4</v>
      </c>
    </row>
    <row r="31" spans="1:19" s="152" customFormat="1" ht="19.5" customHeight="1">
      <c r="A31" s="161" t="s">
        <v>216</v>
      </c>
      <c r="C31" s="215" t="s">
        <v>238</v>
      </c>
      <c r="D31" s="216"/>
      <c r="E31" s="161" t="s">
        <v>102</v>
      </c>
      <c r="G31" s="254" t="s">
        <v>256</v>
      </c>
      <c r="I31" s="256">
        <v>0.22500000000000001</v>
      </c>
      <c r="J31" s="68"/>
      <c r="K31" s="67">
        <v>0</v>
      </c>
      <c r="L31" s="68"/>
      <c r="M31" s="67">
        <v>18311500000</v>
      </c>
      <c r="N31" s="68"/>
      <c r="O31" s="67">
        <v>0</v>
      </c>
      <c r="P31" s="68"/>
      <c r="Q31" s="68">
        <v>18311500000</v>
      </c>
      <c r="S31" s="243">
        <f>Q31/درآمدها!$J$5</f>
        <v>4.0418593412770466E-3</v>
      </c>
    </row>
    <row r="32" spans="1:19" s="152" customFormat="1" ht="19.5" customHeight="1">
      <c r="A32" s="161" t="s">
        <v>225</v>
      </c>
      <c r="C32" s="217" t="s">
        <v>247</v>
      </c>
      <c r="D32" s="216"/>
      <c r="E32" s="161" t="s">
        <v>102</v>
      </c>
      <c r="G32" s="254" t="s">
        <v>256</v>
      </c>
      <c r="I32" s="256">
        <v>0.22500000000000001</v>
      </c>
      <c r="J32" s="68"/>
      <c r="K32" s="68">
        <v>0</v>
      </c>
      <c r="L32" s="68"/>
      <c r="M32" s="67">
        <v>11926000000</v>
      </c>
      <c r="N32" s="68"/>
      <c r="O32" s="67">
        <v>0</v>
      </c>
      <c r="P32" s="68"/>
      <c r="Q32" s="68">
        <v>11926000000</v>
      </c>
      <c r="S32" s="243">
        <f>Q32/درآمدها!$J$5</f>
        <v>2.6324011961920135E-3</v>
      </c>
    </row>
    <row r="33" spans="1:19" s="152" customFormat="1" ht="19.5" customHeight="1">
      <c r="A33" s="161" t="s">
        <v>222</v>
      </c>
      <c r="C33" s="215" t="s">
        <v>244</v>
      </c>
      <c r="D33" s="216"/>
      <c r="E33" s="161" t="s">
        <v>102</v>
      </c>
      <c r="G33" s="254" t="s">
        <v>256</v>
      </c>
      <c r="I33" s="256">
        <v>0.22500000000000001</v>
      </c>
      <c r="J33" s="68"/>
      <c r="K33" s="67">
        <v>0</v>
      </c>
      <c r="L33" s="68"/>
      <c r="M33" s="67">
        <v>500000000</v>
      </c>
      <c r="N33" s="68"/>
      <c r="O33" s="67">
        <v>0</v>
      </c>
      <c r="P33" s="68"/>
      <c r="Q33" s="68">
        <v>500000000</v>
      </c>
      <c r="S33" s="243">
        <f>Q33/درآمدها!$J$5</f>
        <v>1.1036396093375874E-4</v>
      </c>
    </row>
    <row r="34" spans="1:19" s="152" customFormat="1" ht="19.5" customHeight="1">
      <c r="A34" s="161" t="s">
        <v>226</v>
      </c>
      <c r="C34" s="215" t="s">
        <v>248</v>
      </c>
      <c r="D34" s="216"/>
      <c r="E34" s="161" t="s">
        <v>102</v>
      </c>
      <c r="G34" s="254" t="s">
        <v>259</v>
      </c>
      <c r="I34" s="256">
        <v>0.22500000000000001</v>
      </c>
      <c r="J34" s="68"/>
      <c r="K34" s="68">
        <v>0</v>
      </c>
      <c r="L34" s="68"/>
      <c r="M34" s="67">
        <v>19915000000</v>
      </c>
      <c r="N34" s="68"/>
      <c r="O34" s="67">
        <v>0</v>
      </c>
      <c r="P34" s="68"/>
      <c r="Q34" s="68">
        <v>19915000000</v>
      </c>
      <c r="S34" s="243">
        <f>Q34/درآمدها!$J$5</f>
        <v>4.3957965639916108E-3</v>
      </c>
    </row>
    <row r="35" spans="1:19" s="152" customFormat="1" ht="19.5" customHeight="1">
      <c r="A35" s="161" t="s">
        <v>211</v>
      </c>
      <c r="C35" s="215" t="s">
        <v>233</v>
      </c>
      <c r="D35" s="216"/>
      <c r="E35" s="161" t="s">
        <v>102</v>
      </c>
      <c r="G35" s="254" t="s">
        <v>191</v>
      </c>
      <c r="I35" s="256">
        <v>0.22500000000000001</v>
      </c>
      <c r="J35" s="68"/>
      <c r="K35" s="68">
        <v>0</v>
      </c>
      <c r="L35" s="68"/>
      <c r="M35" s="67">
        <v>4560000000</v>
      </c>
      <c r="N35" s="68"/>
      <c r="O35" s="67">
        <v>0</v>
      </c>
      <c r="P35" s="68"/>
      <c r="Q35" s="68">
        <v>4560000000</v>
      </c>
      <c r="S35" s="243">
        <f>Q35/درآمدها!$J$5</f>
        <v>1.0065193237158798E-3</v>
      </c>
    </row>
    <row r="36" spans="1:19" s="152" customFormat="1" ht="19.5" customHeight="1">
      <c r="A36" s="161" t="s">
        <v>214</v>
      </c>
      <c r="C36" s="215" t="s">
        <v>236</v>
      </c>
      <c r="D36" s="216"/>
      <c r="E36" s="161" t="s">
        <v>102</v>
      </c>
      <c r="G36" s="254" t="s">
        <v>191</v>
      </c>
      <c r="I36" s="256">
        <v>0.22500000000000001</v>
      </c>
      <c r="J36" s="68"/>
      <c r="K36" s="68">
        <v>0</v>
      </c>
      <c r="L36" s="68"/>
      <c r="M36" s="67">
        <v>5000000000</v>
      </c>
      <c r="N36" s="68"/>
      <c r="O36" s="67">
        <v>0</v>
      </c>
      <c r="P36" s="68"/>
      <c r="Q36" s="68">
        <v>5000000000</v>
      </c>
      <c r="S36" s="243">
        <f>Q36/درآمدها!$J$5</f>
        <v>1.1036396093375876E-3</v>
      </c>
    </row>
    <row r="37" spans="1:19" s="152" customFormat="1" ht="19.5" customHeight="1">
      <c r="A37" s="161" t="s">
        <v>207</v>
      </c>
      <c r="C37" s="215" t="s">
        <v>229</v>
      </c>
      <c r="D37" s="216"/>
      <c r="E37" s="161" t="s">
        <v>90</v>
      </c>
      <c r="G37" s="254"/>
      <c r="I37" s="255">
        <v>0.05</v>
      </c>
      <c r="J37" s="68"/>
      <c r="K37" s="68">
        <v>0</v>
      </c>
      <c r="L37" s="68"/>
      <c r="M37" s="67">
        <v>1152830772055</v>
      </c>
      <c r="N37" s="68"/>
      <c r="O37" s="67">
        <v>1102273970000</v>
      </c>
      <c r="P37" s="68"/>
      <c r="Q37" s="68">
        <v>50556802055</v>
      </c>
      <c r="S37" s="243">
        <f>Q37/درآمدها!$J$5</f>
        <v>1.1159297853867588E-2</v>
      </c>
    </row>
    <row r="38" spans="1:19" s="152" customFormat="1" ht="19.5" customHeight="1">
      <c r="A38" s="161" t="s">
        <v>173</v>
      </c>
      <c r="C38" s="215" t="s">
        <v>184</v>
      </c>
      <c r="D38" s="216"/>
      <c r="E38" s="161" t="s">
        <v>102</v>
      </c>
      <c r="G38" s="254" t="s">
        <v>260</v>
      </c>
      <c r="I38" s="256">
        <v>0.22500000000000001</v>
      </c>
      <c r="J38" s="68"/>
      <c r="K38" s="68">
        <v>339185500000</v>
      </c>
      <c r="L38" s="68"/>
      <c r="M38" s="67">
        <v>0</v>
      </c>
      <c r="N38" s="68"/>
      <c r="O38" s="67">
        <v>147200000000</v>
      </c>
      <c r="P38" s="68"/>
      <c r="Q38" s="68">
        <v>191985500000</v>
      </c>
      <c r="S38" s="243">
        <f>Q38/درآمدها!$J$5</f>
        <v>4.2376560443696282E-2</v>
      </c>
    </row>
    <row r="39" spans="1:19" s="152" customFormat="1" ht="19.5" customHeight="1">
      <c r="A39" s="161" t="s">
        <v>153</v>
      </c>
      <c r="C39" s="215" t="s">
        <v>158</v>
      </c>
      <c r="D39" s="216"/>
      <c r="E39" s="161" t="s">
        <v>102</v>
      </c>
      <c r="G39" s="254" t="s">
        <v>261</v>
      </c>
      <c r="I39" s="256">
        <v>0.22500000000000001</v>
      </c>
      <c r="J39" s="68"/>
      <c r="K39" s="68">
        <v>13000000000</v>
      </c>
      <c r="L39" s="68"/>
      <c r="M39" s="67">
        <v>0</v>
      </c>
      <c r="N39" s="68"/>
      <c r="O39" s="67">
        <v>13000000000</v>
      </c>
      <c r="P39" s="68"/>
      <c r="Q39" s="68">
        <v>0</v>
      </c>
      <c r="S39" s="243">
        <f>Q39/درآمدها!$J$5</f>
        <v>0</v>
      </c>
    </row>
    <row r="40" spans="1:19" s="152" customFormat="1" ht="19.5" customHeight="1">
      <c r="A40" s="161" t="s">
        <v>154</v>
      </c>
      <c r="C40" s="215" t="s">
        <v>159</v>
      </c>
      <c r="D40" s="216"/>
      <c r="E40" s="161" t="s">
        <v>102</v>
      </c>
      <c r="G40" s="254" t="s">
        <v>262</v>
      </c>
      <c r="I40" s="256">
        <v>0.22500000000000001</v>
      </c>
      <c r="J40" s="68"/>
      <c r="K40" s="68">
        <v>9342000000</v>
      </c>
      <c r="L40" s="68"/>
      <c r="M40" s="67">
        <v>0</v>
      </c>
      <c r="N40" s="68"/>
      <c r="O40" s="67">
        <v>9342000000</v>
      </c>
      <c r="P40" s="68"/>
      <c r="Q40" s="68">
        <v>0</v>
      </c>
      <c r="S40" s="243">
        <f>Q40/درآمدها!$J$5</f>
        <v>0</v>
      </c>
    </row>
    <row r="41" spans="1:19" s="152" customFormat="1" ht="19.5" customHeight="1">
      <c r="A41" s="161" t="s">
        <v>172</v>
      </c>
      <c r="C41" s="215" t="s">
        <v>183</v>
      </c>
      <c r="D41" s="216"/>
      <c r="E41" s="161" t="s">
        <v>102</v>
      </c>
      <c r="G41" s="254" t="s">
        <v>263</v>
      </c>
      <c r="I41" s="256">
        <v>0.22500000000000001</v>
      </c>
      <c r="J41" s="68"/>
      <c r="K41" s="68">
        <v>6500000000</v>
      </c>
      <c r="L41" s="68"/>
      <c r="M41" s="67">
        <v>0</v>
      </c>
      <c r="N41" s="68"/>
      <c r="O41" s="67">
        <v>6500000000</v>
      </c>
      <c r="P41" s="68"/>
      <c r="Q41" s="68">
        <v>0</v>
      </c>
      <c r="S41" s="243">
        <f>Q41/درآمدها!$J$5</f>
        <v>0</v>
      </c>
    </row>
    <row r="42" spans="1:19" s="152" customFormat="1" ht="19.5" customHeight="1">
      <c r="A42" s="161" t="s">
        <v>152</v>
      </c>
      <c r="C42" s="215" t="s">
        <v>157</v>
      </c>
      <c r="D42" s="216"/>
      <c r="E42" s="161" t="s">
        <v>102</v>
      </c>
      <c r="G42" s="254" t="s">
        <v>162</v>
      </c>
      <c r="I42" s="256">
        <v>0.22500000000000001</v>
      </c>
      <c r="J42" s="68"/>
      <c r="K42" s="68">
        <v>25277000000</v>
      </c>
      <c r="L42" s="68"/>
      <c r="M42" s="67">
        <v>0</v>
      </c>
      <c r="N42" s="68"/>
      <c r="O42" s="67">
        <v>25277000000</v>
      </c>
      <c r="P42" s="68"/>
      <c r="Q42" s="68">
        <v>0</v>
      </c>
      <c r="S42" s="243">
        <f>Q42/درآمدها!$J$5</f>
        <v>0</v>
      </c>
    </row>
    <row r="43" spans="1:19" s="152" customFormat="1" ht="19.5" customHeight="1">
      <c r="A43" s="161" t="s">
        <v>151</v>
      </c>
      <c r="C43" s="215" t="s">
        <v>156</v>
      </c>
      <c r="D43" s="216"/>
      <c r="E43" s="161" t="s">
        <v>102</v>
      </c>
      <c r="G43" s="254" t="s">
        <v>264</v>
      </c>
      <c r="I43" s="256">
        <v>0.22500000000000001</v>
      </c>
      <c r="J43" s="68"/>
      <c r="K43" s="68">
        <v>150000000000</v>
      </c>
      <c r="L43" s="68"/>
      <c r="M43" s="67">
        <v>0</v>
      </c>
      <c r="N43" s="68"/>
      <c r="O43" s="67">
        <v>150000000000</v>
      </c>
      <c r="P43" s="68"/>
      <c r="Q43" s="68">
        <v>0</v>
      </c>
      <c r="S43" s="243">
        <f>Q43/درآمدها!$J$5</f>
        <v>0</v>
      </c>
    </row>
    <row r="44" spans="1:19" s="152" customFormat="1" ht="19.5" customHeight="1">
      <c r="A44" s="161" t="s">
        <v>170</v>
      </c>
      <c r="C44" s="215" t="s">
        <v>181</v>
      </c>
      <c r="D44" s="216"/>
      <c r="E44" s="161" t="s">
        <v>102</v>
      </c>
      <c r="G44" s="254" t="s">
        <v>257</v>
      </c>
      <c r="I44" s="256">
        <v>0.22500000000000001</v>
      </c>
      <c r="J44" s="68"/>
      <c r="K44" s="68">
        <v>53000000000</v>
      </c>
      <c r="L44" s="68"/>
      <c r="M44" s="67">
        <v>0</v>
      </c>
      <c r="N44" s="68"/>
      <c r="O44" s="67">
        <v>0</v>
      </c>
      <c r="P44" s="68"/>
      <c r="Q44" s="68">
        <v>53000000000</v>
      </c>
      <c r="S44" s="243">
        <f>Q44/درآمدها!$J$5</f>
        <v>1.1698579858978427E-2</v>
      </c>
    </row>
    <row r="45" spans="1:19" s="152" customFormat="1" ht="19.5" customHeight="1">
      <c r="A45" s="161" t="s">
        <v>175</v>
      </c>
      <c r="C45" s="215" t="s">
        <v>186</v>
      </c>
      <c r="D45" s="216"/>
      <c r="E45" s="161" t="s">
        <v>102</v>
      </c>
      <c r="G45" s="254" t="s">
        <v>265</v>
      </c>
      <c r="I45" s="256">
        <v>0.22500000000000001</v>
      </c>
      <c r="J45" s="68"/>
      <c r="K45" s="68">
        <v>136032010000</v>
      </c>
      <c r="L45" s="68"/>
      <c r="M45" s="67">
        <v>0</v>
      </c>
      <c r="N45" s="68"/>
      <c r="O45" s="67">
        <v>0</v>
      </c>
      <c r="P45" s="68"/>
      <c r="Q45" s="68">
        <v>136032010000</v>
      </c>
      <c r="S45" s="243">
        <f>Q45/درآمدها!$J$5</f>
        <v>3.002606287476136E-2</v>
      </c>
    </row>
    <row r="46" spans="1:19" s="152" customFormat="1" ht="19.5" customHeight="1">
      <c r="A46" s="161" t="s">
        <v>167</v>
      </c>
      <c r="C46" s="215" t="s">
        <v>178</v>
      </c>
      <c r="D46" s="216"/>
      <c r="E46" s="161" t="s">
        <v>90</v>
      </c>
      <c r="G46" s="254"/>
      <c r="I46" s="255">
        <v>0.05</v>
      </c>
      <c r="J46" s="68"/>
      <c r="K46" s="68">
        <v>1643025</v>
      </c>
      <c r="L46" s="68"/>
      <c r="M46" s="67">
        <v>212448867234</v>
      </c>
      <c r="N46" s="68"/>
      <c r="O46" s="67">
        <v>208254012400</v>
      </c>
      <c r="P46" s="68"/>
      <c r="Q46" s="68">
        <v>4196497859</v>
      </c>
      <c r="S46" s="243">
        <f>Q46/درآمدها!$J$5</f>
        <v>9.2628425153855646E-4</v>
      </c>
    </row>
    <row r="47" spans="1:19" s="152" customFormat="1" ht="18">
      <c r="A47" s="161" t="s">
        <v>174</v>
      </c>
      <c r="C47" s="215" t="s">
        <v>185</v>
      </c>
      <c r="D47" s="216"/>
      <c r="E47" s="161" t="s">
        <v>102</v>
      </c>
      <c r="G47" s="254" t="s">
        <v>266</v>
      </c>
      <c r="I47" s="256">
        <v>0.22500000000000001</v>
      </c>
      <c r="J47" s="68"/>
      <c r="K47" s="68">
        <v>130000000000</v>
      </c>
      <c r="L47" s="68"/>
      <c r="M47" s="67">
        <v>0</v>
      </c>
      <c r="N47" s="68"/>
      <c r="O47" s="67">
        <v>30000000000</v>
      </c>
      <c r="P47" s="68"/>
      <c r="Q47" s="68">
        <v>100000000000</v>
      </c>
      <c r="S47" s="243">
        <f>Q47/درآمدها!$J$5</f>
        <v>2.207279218675175E-2</v>
      </c>
    </row>
    <row r="48" spans="1:19" s="152" customFormat="1" ht="18">
      <c r="A48" s="161" t="s">
        <v>168</v>
      </c>
      <c r="C48" s="215" t="s">
        <v>179</v>
      </c>
      <c r="D48" s="216"/>
      <c r="E48" s="161" t="s">
        <v>90</v>
      </c>
      <c r="G48" s="254"/>
      <c r="I48" s="255">
        <v>0.05</v>
      </c>
      <c r="J48" s="68"/>
      <c r="K48" s="68">
        <v>877623800</v>
      </c>
      <c r="L48" s="68"/>
      <c r="M48" s="67">
        <v>32935650758</v>
      </c>
      <c r="N48" s="68"/>
      <c r="O48" s="67">
        <v>31569323000</v>
      </c>
      <c r="P48" s="68"/>
      <c r="Q48" s="68">
        <v>2243951558</v>
      </c>
      <c r="S48" s="243">
        <f>Q48/درآمدها!$J$5</f>
        <v>4.9530276416871819E-4</v>
      </c>
    </row>
    <row r="49" spans="1:20" s="152" customFormat="1" ht="21.75" customHeight="1">
      <c r="A49" s="161" t="s">
        <v>127</v>
      </c>
      <c r="C49" s="215" t="s">
        <v>132</v>
      </c>
      <c r="D49" s="216"/>
      <c r="E49" s="161" t="s">
        <v>90</v>
      </c>
      <c r="G49" s="254"/>
      <c r="I49" s="255">
        <v>0.05</v>
      </c>
      <c r="J49" s="68"/>
      <c r="K49" s="68">
        <v>1353922</v>
      </c>
      <c r="L49" s="68"/>
      <c r="M49" s="67">
        <v>5541</v>
      </c>
      <c r="N49" s="68"/>
      <c r="O49" s="67">
        <v>504000</v>
      </c>
      <c r="P49" s="68"/>
      <c r="Q49" s="68">
        <v>855463</v>
      </c>
      <c r="S49" s="243">
        <f>Q49/درآمدها!$J$5</f>
        <v>1.8882457022455211E-7</v>
      </c>
    </row>
    <row r="50" spans="1:20" s="152" customFormat="1" ht="18.75" customHeight="1">
      <c r="A50" s="161" t="s">
        <v>116</v>
      </c>
      <c r="C50" s="215" t="s">
        <v>103</v>
      </c>
      <c r="D50" s="216"/>
      <c r="E50" s="161" t="s">
        <v>90</v>
      </c>
      <c r="G50" s="254"/>
      <c r="I50" s="255">
        <v>0.05</v>
      </c>
      <c r="J50" s="68"/>
      <c r="K50" s="68">
        <v>2385927</v>
      </c>
      <c r="L50" s="68"/>
      <c r="M50" s="67">
        <v>9765</v>
      </c>
      <c r="N50" s="68"/>
      <c r="O50" s="67">
        <v>0</v>
      </c>
      <c r="P50" s="68"/>
      <c r="Q50" s="68">
        <v>2395692</v>
      </c>
      <c r="S50" s="243">
        <f>Q50/درآمدها!$J$5</f>
        <v>5.2879611659463673E-7</v>
      </c>
    </row>
    <row r="51" spans="1:20" s="152" customFormat="1" ht="18.75" customHeight="1">
      <c r="A51" s="161" t="s">
        <v>125</v>
      </c>
      <c r="C51" s="215" t="s">
        <v>109</v>
      </c>
      <c r="D51" s="216"/>
      <c r="E51" s="161" t="s">
        <v>110</v>
      </c>
      <c r="G51" s="254"/>
      <c r="I51" s="257"/>
      <c r="J51" s="68"/>
      <c r="K51" s="68">
        <v>266424</v>
      </c>
      <c r="L51" s="68"/>
      <c r="M51" s="67">
        <v>0</v>
      </c>
      <c r="N51" s="68"/>
      <c r="O51" s="67">
        <v>4000</v>
      </c>
      <c r="P51" s="68"/>
      <c r="Q51" s="68">
        <v>262424</v>
      </c>
      <c r="S51" s="243">
        <f>Q51/درآمدها!$J$5</f>
        <v>5.7924304168161412E-8</v>
      </c>
    </row>
    <row r="52" spans="1:20" s="152" customFormat="1" ht="18.75" customHeight="1">
      <c r="A52" s="161" t="s">
        <v>118</v>
      </c>
      <c r="C52" s="215" t="s">
        <v>108</v>
      </c>
      <c r="D52" s="216"/>
      <c r="E52" s="161" t="s">
        <v>90</v>
      </c>
      <c r="G52" s="254"/>
      <c r="I52" s="255">
        <v>0.05</v>
      </c>
      <c r="J52" s="68"/>
      <c r="K52" s="68">
        <v>930763</v>
      </c>
      <c r="L52" s="68"/>
      <c r="M52" s="67">
        <v>148271483074</v>
      </c>
      <c r="N52" s="68"/>
      <c r="O52" s="67">
        <v>148270207200</v>
      </c>
      <c r="P52" s="68"/>
      <c r="Q52" s="68">
        <v>2206637</v>
      </c>
      <c r="S52" s="243">
        <f>Q52/درآمدها!$J$5</f>
        <v>4.8706639932597316E-7</v>
      </c>
    </row>
    <row r="53" spans="1:20" s="152" customFormat="1" ht="18.75" customHeight="1">
      <c r="A53" s="161" t="s">
        <v>137</v>
      </c>
      <c r="C53" s="215" t="s">
        <v>140</v>
      </c>
      <c r="D53" s="216"/>
      <c r="E53" s="161" t="s">
        <v>102</v>
      </c>
      <c r="G53" s="254" t="s">
        <v>267</v>
      </c>
      <c r="I53" s="256">
        <v>0.22500000000000001</v>
      </c>
      <c r="J53" s="68"/>
      <c r="K53" s="68">
        <v>72824000000</v>
      </c>
      <c r="L53" s="68"/>
      <c r="M53" s="67">
        <v>0</v>
      </c>
      <c r="N53" s="68"/>
      <c r="O53" s="67">
        <v>0</v>
      </c>
      <c r="P53" s="68"/>
      <c r="Q53" s="68">
        <v>72824000000</v>
      </c>
      <c r="S53" s="243">
        <f>Q53/درآمدها!$J$5</f>
        <v>1.6074290182080096E-2</v>
      </c>
    </row>
    <row r="54" spans="1:20" s="152" customFormat="1" ht="18.75" customHeight="1">
      <c r="A54" s="161" t="s">
        <v>139</v>
      </c>
      <c r="C54" s="215" t="s">
        <v>142</v>
      </c>
      <c r="D54" s="216"/>
      <c r="E54" s="161" t="s">
        <v>102</v>
      </c>
      <c r="G54" s="254" t="s">
        <v>268</v>
      </c>
      <c r="I54" s="256">
        <v>0.22500000000000001</v>
      </c>
      <c r="J54" s="68"/>
      <c r="K54" s="68">
        <v>96731000000</v>
      </c>
      <c r="L54" s="68"/>
      <c r="M54" s="67">
        <v>0</v>
      </c>
      <c r="N54" s="68"/>
      <c r="O54" s="67">
        <v>40000000000</v>
      </c>
      <c r="P54" s="68"/>
      <c r="Q54" s="68">
        <v>56731000000</v>
      </c>
      <c r="S54" s="243">
        <f>Q54/درآمدها!$J$5</f>
        <v>1.2522115735466135E-2</v>
      </c>
    </row>
    <row r="55" spans="1:20" s="152" customFormat="1" ht="18.75" customHeight="1">
      <c r="A55" s="161" t="s">
        <v>215</v>
      </c>
      <c r="C55" s="215" t="s">
        <v>237</v>
      </c>
      <c r="D55" s="216"/>
      <c r="E55" s="161" t="s">
        <v>102</v>
      </c>
      <c r="G55" s="254" t="s">
        <v>258</v>
      </c>
      <c r="I55" s="256">
        <v>0.22500000000000001</v>
      </c>
      <c r="J55" s="68"/>
      <c r="K55" s="67">
        <v>0</v>
      </c>
      <c r="L55" s="68"/>
      <c r="M55" s="67">
        <v>250000000000</v>
      </c>
      <c r="N55" s="68"/>
      <c r="O55" s="67">
        <v>0</v>
      </c>
      <c r="P55" s="68"/>
      <c r="Q55" s="68">
        <v>250000000000</v>
      </c>
      <c r="S55" s="243">
        <f>Q55/درآمدها!$J$5</f>
        <v>5.5181980466879374E-2</v>
      </c>
    </row>
    <row r="56" spans="1:20" s="152" customFormat="1" ht="18.75" customHeight="1">
      <c r="A56" s="161" t="s">
        <v>128</v>
      </c>
      <c r="C56" s="215" t="s">
        <v>133</v>
      </c>
      <c r="D56" s="216"/>
      <c r="E56" s="161" t="s">
        <v>102</v>
      </c>
      <c r="G56" s="254" t="s">
        <v>252</v>
      </c>
      <c r="I56" s="256">
        <v>0.22500000000000001</v>
      </c>
      <c r="J56" s="68"/>
      <c r="K56" s="68">
        <v>0</v>
      </c>
      <c r="L56" s="68"/>
      <c r="M56" s="67">
        <v>0</v>
      </c>
      <c r="N56" s="68"/>
      <c r="O56" s="67">
        <v>0</v>
      </c>
      <c r="P56" s="68"/>
      <c r="Q56" s="68">
        <v>0</v>
      </c>
      <c r="S56" s="243">
        <f>Q56/درآمدها!$J$5</f>
        <v>0</v>
      </c>
    </row>
    <row r="57" spans="1:20" s="152" customFormat="1" ht="18.75" customHeight="1">
      <c r="A57" s="161" t="s">
        <v>126</v>
      </c>
      <c r="C57" s="215" t="s">
        <v>134</v>
      </c>
      <c r="D57" s="216"/>
      <c r="E57" s="161" t="s">
        <v>102</v>
      </c>
      <c r="G57" s="254" t="s">
        <v>200</v>
      </c>
      <c r="I57" s="256">
        <v>0.22500000000000001</v>
      </c>
      <c r="J57" s="68"/>
      <c r="K57" s="68">
        <v>0</v>
      </c>
      <c r="L57" s="68"/>
      <c r="M57" s="67">
        <v>0</v>
      </c>
      <c r="N57" s="68"/>
      <c r="O57" s="67">
        <v>0</v>
      </c>
      <c r="P57" s="68"/>
      <c r="Q57" s="68">
        <v>0</v>
      </c>
      <c r="S57" s="243">
        <f>Q57/درآمدها!$J$5</f>
        <v>0</v>
      </c>
    </row>
    <row r="58" spans="1:20" s="152" customFormat="1" ht="18.75" customHeight="1">
      <c r="A58" s="161" t="s">
        <v>212</v>
      </c>
      <c r="C58" s="215" t="s">
        <v>234</v>
      </c>
      <c r="D58" s="216"/>
      <c r="E58" s="161" t="s">
        <v>102</v>
      </c>
      <c r="G58" s="254" t="s">
        <v>251</v>
      </c>
      <c r="I58" s="256">
        <v>0.22500000000000001</v>
      </c>
      <c r="J58" s="68"/>
      <c r="K58" s="68">
        <v>0</v>
      </c>
      <c r="L58" s="68"/>
      <c r="M58" s="67">
        <v>40000000000</v>
      </c>
      <c r="N58" s="68">
        <v>64000000000</v>
      </c>
      <c r="O58" s="67">
        <v>0</v>
      </c>
      <c r="P58" s="68"/>
      <c r="Q58" s="68">
        <v>40000000000</v>
      </c>
      <c r="S58" s="243">
        <f>Q58/درآمدها!$J$5</f>
        <v>8.8291168747007005E-3</v>
      </c>
    </row>
    <row r="59" spans="1:20" s="152" customFormat="1" ht="18.75" customHeight="1">
      <c r="A59" s="161" t="s">
        <v>112</v>
      </c>
      <c r="C59" s="215" t="s">
        <v>114</v>
      </c>
      <c r="D59" s="216"/>
      <c r="E59" s="161" t="s">
        <v>90</v>
      </c>
      <c r="G59" s="254"/>
      <c r="I59" s="255">
        <v>0.05</v>
      </c>
      <c r="J59" s="68"/>
      <c r="K59" s="68">
        <v>136000</v>
      </c>
      <c r="L59" s="68"/>
      <c r="M59" s="67">
        <v>0</v>
      </c>
      <c r="N59" s="68"/>
      <c r="O59" s="67">
        <v>0</v>
      </c>
      <c r="P59" s="68"/>
      <c r="Q59" s="68">
        <v>136000</v>
      </c>
      <c r="S59" s="243">
        <f>Q59/درآمدها!$J$5</f>
        <v>3.0018997373982379E-8</v>
      </c>
    </row>
    <row r="60" spans="1:20" s="152" customFormat="1" ht="18">
      <c r="A60" s="161" t="s">
        <v>111</v>
      </c>
      <c r="C60" s="215" t="s">
        <v>113</v>
      </c>
      <c r="D60" s="216"/>
      <c r="E60" s="161" t="s">
        <v>90</v>
      </c>
      <c r="G60" s="254"/>
      <c r="I60" s="255">
        <v>0.05</v>
      </c>
      <c r="J60" s="68"/>
      <c r="K60" s="68">
        <v>1396117559</v>
      </c>
      <c r="L60" s="68"/>
      <c r="M60" s="67">
        <v>331816152813</v>
      </c>
      <c r="N60" s="68"/>
      <c r="O60" s="67">
        <v>333210587800</v>
      </c>
      <c r="P60" s="68"/>
      <c r="Q60" s="68">
        <v>1682572</v>
      </c>
      <c r="S60" s="243">
        <f>Q60/درآمدها!$J$5</f>
        <v>3.7139062095247263E-7</v>
      </c>
    </row>
    <row r="61" spans="1:20" ht="18">
      <c r="A61" s="161" t="s">
        <v>119</v>
      </c>
      <c r="B61" s="152"/>
      <c r="C61" s="215" t="s">
        <v>105</v>
      </c>
      <c r="D61" s="216"/>
      <c r="E61" s="161" t="s">
        <v>90</v>
      </c>
      <c r="F61" s="152"/>
      <c r="G61" s="254"/>
      <c r="H61" s="152"/>
      <c r="I61" s="255">
        <v>0.05</v>
      </c>
      <c r="J61" s="68"/>
      <c r="K61" s="68">
        <v>569367</v>
      </c>
      <c r="L61" s="68"/>
      <c r="M61" s="68">
        <v>2340</v>
      </c>
      <c r="N61" s="68"/>
      <c r="O61" s="68">
        <v>0</v>
      </c>
      <c r="P61" s="68"/>
      <c r="Q61" s="68">
        <v>571707</v>
      </c>
      <c r="R61" s="68"/>
      <c r="S61" s="243">
        <f>Q61/درآمدها!$J$5</f>
        <v>1.2619169802711282E-7</v>
      </c>
      <c r="T61" s="151"/>
    </row>
    <row r="62" spans="1:20" s="152" customFormat="1" ht="18.75" thickBot="1">
      <c r="A62" s="158" t="s">
        <v>2</v>
      </c>
      <c r="B62" s="158"/>
      <c r="C62" s="158"/>
      <c r="D62" s="158"/>
      <c r="E62" s="158"/>
      <c r="F62" s="158"/>
      <c r="G62" s="158"/>
      <c r="H62" s="158"/>
      <c r="I62" s="258"/>
      <c r="J62" s="245"/>
      <c r="K62" s="260">
        <f>SUM(K9:K61)</f>
        <v>1569908387502</v>
      </c>
      <c r="M62" s="260">
        <f>SUM(M9:M61)</f>
        <v>7855269952005</v>
      </c>
      <c r="O62" s="260">
        <f>SUM(O9:O61)</f>
        <v>7094838646317</v>
      </c>
      <c r="Q62" s="260">
        <f>SUM(Q9:Q61)</f>
        <v>2330339693190</v>
      </c>
      <c r="S62" s="69">
        <f>SUM(S9:S61)</f>
        <v>0.51437103772321691</v>
      </c>
    </row>
    <row r="63" spans="1:20" ht="17.25" thickTop="1"/>
  </sheetData>
  <autoFilter ref="A8:S69" xr:uid="{00000000-0009-0000-0000-000004000000}">
    <sortState xmlns:xlrd2="http://schemas.microsoft.com/office/spreadsheetml/2017/richdata2" ref="A10:S69">
      <sortCondition ref="A8:A69"/>
    </sortState>
  </autoFilter>
  <mergeCells count="18">
    <mergeCell ref="C6:I6"/>
    <mergeCell ref="M6:O6"/>
    <mergeCell ref="A1:S1"/>
    <mergeCell ref="A2:S2"/>
    <mergeCell ref="A3:S3"/>
    <mergeCell ref="S7:S8"/>
    <mergeCell ref="A4:S4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</mergeCells>
  <phoneticPr fontId="53" type="noConversion"/>
  <pageMargins left="0.25" right="0.25" top="0.75" bottom="0.75" header="0.3" footer="0.3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14999847407452621"/>
    <pageSetUpPr fitToPage="1"/>
  </sheetPr>
  <dimension ref="A1:M34"/>
  <sheetViews>
    <sheetView rightToLeft="1" view="pageBreakPreview" zoomScaleNormal="100" zoomScaleSheetLayoutView="100" workbookViewId="0">
      <selection activeCell="J16" sqref="J16"/>
    </sheetView>
  </sheetViews>
  <sheetFormatPr defaultColWidth="9.140625" defaultRowHeight="18"/>
  <cols>
    <col min="1" max="1" width="69.5703125" style="184" bestFit="1" customWidth="1"/>
    <col min="2" max="2" width="1" style="184" customWidth="1"/>
    <col min="3" max="3" width="10.85546875" style="7" bestFit="1" customWidth="1"/>
    <col min="4" max="4" width="1.140625" style="7" customWidth="1"/>
    <col min="5" max="5" width="25.28515625" style="81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190" bestFit="1" customWidth="1"/>
    <col min="11" max="11" width="21.140625" style="190" bestFit="1" customWidth="1"/>
    <col min="12" max="16384" width="9.140625" style="7"/>
  </cols>
  <sheetData>
    <row r="1" spans="1:13" ht="21">
      <c r="A1" s="310" t="s">
        <v>89</v>
      </c>
      <c r="B1" s="310"/>
      <c r="C1" s="310"/>
      <c r="D1" s="310"/>
      <c r="E1" s="310"/>
      <c r="F1" s="310"/>
      <c r="G1" s="310"/>
      <c r="H1" s="310"/>
      <c r="I1" s="310"/>
      <c r="J1" s="163"/>
      <c r="K1" s="163"/>
    </row>
    <row r="2" spans="1:13" ht="21">
      <c r="A2" s="310" t="s">
        <v>50</v>
      </c>
      <c r="B2" s="310"/>
      <c r="C2" s="310"/>
      <c r="D2" s="310"/>
      <c r="E2" s="310"/>
      <c r="F2" s="310"/>
      <c r="G2" s="310"/>
      <c r="H2" s="310"/>
      <c r="I2" s="310"/>
      <c r="J2" s="164"/>
      <c r="K2" s="163"/>
    </row>
    <row r="3" spans="1:13" ht="21.75" thickBot="1">
      <c r="A3" s="310" t="str">
        <f>سپرده!A3</f>
        <v>برای ماه منتهی به 1402/10/30</v>
      </c>
      <c r="B3" s="310"/>
      <c r="C3" s="310"/>
      <c r="D3" s="310"/>
      <c r="E3" s="310"/>
      <c r="F3" s="310"/>
      <c r="G3" s="310"/>
      <c r="H3" s="310"/>
      <c r="I3" s="310"/>
      <c r="J3" s="218"/>
      <c r="K3" s="218"/>
    </row>
    <row r="4" spans="1:13" ht="21.75" thickBot="1">
      <c r="A4" s="165" t="s">
        <v>27</v>
      </c>
      <c r="B4" s="166"/>
      <c r="C4" s="166"/>
      <c r="D4" s="166"/>
      <c r="E4" s="166"/>
      <c r="F4" s="166"/>
      <c r="G4" s="166"/>
      <c r="H4" s="166"/>
      <c r="I4" s="166"/>
      <c r="J4" s="219">
        <v>205549007268</v>
      </c>
      <c r="K4" s="220" t="s">
        <v>88</v>
      </c>
      <c r="M4" s="167"/>
    </row>
    <row r="5" spans="1:13" ht="21.75" customHeight="1" thickBot="1">
      <c r="A5" s="165"/>
      <c r="B5" s="165"/>
      <c r="C5" s="165"/>
      <c r="D5" s="165"/>
      <c r="E5" s="325" t="s">
        <v>191</v>
      </c>
      <c r="F5" s="325"/>
      <c r="G5" s="325"/>
      <c r="H5" s="325"/>
      <c r="I5" s="325"/>
      <c r="J5" s="219">
        <v>4530464435760</v>
      </c>
      <c r="K5" s="220" t="s">
        <v>106</v>
      </c>
    </row>
    <row r="6" spans="1:13" ht="21.75" customHeight="1" thickBot="1">
      <c r="A6" s="168" t="s">
        <v>38</v>
      </c>
      <c r="B6" s="169"/>
      <c r="C6" s="170" t="s">
        <v>39</v>
      </c>
      <c r="D6" s="159"/>
      <c r="E6" s="171" t="s">
        <v>6</v>
      </c>
      <c r="F6" s="159"/>
      <c r="G6" s="170" t="s">
        <v>19</v>
      </c>
      <c r="H6" s="159"/>
      <c r="I6" s="170" t="s">
        <v>86</v>
      </c>
      <c r="J6" s="221"/>
      <c r="K6" s="222"/>
    </row>
    <row r="7" spans="1:13" ht="21" customHeight="1">
      <c r="A7" s="172" t="s">
        <v>135</v>
      </c>
      <c r="B7" s="172"/>
      <c r="C7" s="173" t="s">
        <v>52</v>
      </c>
      <c r="D7" s="166"/>
      <c r="E7" s="174">
        <f>'درآمد سرمایه گذاری در سهام '!S12</f>
        <v>0</v>
      </c>
      <c r="F7" s="166"/>
      <c r="G7" s="175">
        <f>E7/$E$11*100</f>
        <v>0</v>
      </c>
      <c r="H7" s="176"/>
      <c r="I7" s="177">
        <f>E7/$J$5</f>
        <v>0</v>
      </c>
      <c r="J7" s="223"/>
      <c r="K7" s="223"/>
      <c r="L7" s="178"/>
    </row>
    <row r="8" spans="1:13" ht="18.75" customHeight="1">
      <c r="A8" s="172" t="s">
        <v>47</v>
      </c>
      <c r="B8" s="172"/>
      <c r="C8" s="173" t="s">
        <v>53</v>
      </c>
      <c r="D8" s="166"/>
      <c r="E8" s="174">
        <f>'درآمد سرمایه گذاری در اوراق بها'!Q16</f>
        <v>45409399012</v>
      </c>
      <c r="F8" s="166"/>
      <c r="G8" s="175">
        <f t="shared" ref="G8:G10" si="0">E8/$E$11*100</f>
        <v>51.577381099137341</v>
      </c>
      <c r="H8" s="176"/>
      <c r="I8" s="177">
        <f t="shared" ref="I8:I10" si="1">E8/$J$5</f>
        <v>1.0023122277171661E-2</v>
      </c>
      <c r="J8" s="178"/>
      <c r="K8" s="178"/>
      <c r="L8" s="178"/>
    </row>
    <row r="9" spans="1:13" ht="18.75" customHeight="1">
      <c r="A9" s="172" t="s">
        <v>48</v>
      </c>
      <c r="B9" s="172"/>
      <c r="C9" s="173" t="s">
        <v>54</v>
      </c>
      <c r="D9" s="166"/>
      <c r="E9" s="174">
        <f>'درآمد سپرده بانکی'!I52</f>
        <v>42628555263.000015</v>
      </c>
      <c r="F9" s="166"/>
      <c r="G9" s="175">
        <f t="shared" si="0"/>
        <v>48.418813909524836</v>
      </c>
      <c r="H9" s="176"/>
      <c r="I9" s="177">
        <f t="shared" si="1"/>
        <v>9.409312415416619E-3</v>
      </c>
      <c r="J9" s="178"/>
      <c r="K9" s="150"/>
      <c r="L9" s="178"/>
    </row>
    <row r="10" spans="1:13" ht="19.5" customHeight="1" thickBot="1">
      <c r="A10" s="172" t="s">
        <v>32</v>
      </c>
      <c r="B10" s="172"/>
      <c r="C10" s="173" t="s">
        <v>55</v>
      </c>
      <c r="D10" s="166"/>
      <c r="E10" s="179">
        <f>'سایر درآمدها'!E9</f>
        <v>3349964</v>
      </c>
      <c r="F10" s="166"/>
      <c r="G10" s="175">
        <f t="shared" si="0"/>
        <v>3.8049913378226086E-3</v>
      </c>
      <c r="H10" s="176"/>
      <c r="I10" s="177">
        <f t="shared" si="1"/>
        <v>7.3943059205099633E-7</v>
      </c>
      <c r="J10" s="178"/>
      <c r="K10" s="178"/>
      <c r="L10" s="178"/>
    </row>
    <row r="11" spans="1:13" ht="19.5" customHeight="1" thickBot="1">
      <c r="A11" s="172" t="s">
        <v>2</v>
      </c>
      <c r="B11" s="180"/>
      <c r="C11" s="152"/>
      <c r="D11" s="152"/>
      <c r="E11" s="181">
        <f>SUM(E7:E10)</f>
        <v>88041304239.000015</v>
      </c>
      <c r="F11" s="152"/>
      <c r="G11" s="182">
        <f>SUM(G7:G10)</f>
        <v>99.999999999999986</v>
      </c>
      <c r="H11" s="176"/>
      <c r="I11" s="183">
        <f>SUM(I7:I10)</f>
        <v>1.9433174123180331E-2</v>
      </c>
      <c r="J11" s="178"/>
      <c r="K11" s="178"/>
      <c r="L11" s="178"/>
    </row>
    <row r="12" spans="1:13" ht="18.75" customHeight="1" thickTop="1">
      <c r="J12" s="178"/>
      <c r="K12" s="185"/>
      <c r="L12" s="178"/>
    </row>
    <row r="13" spans="1:13" ht="17.45" customHeight="1">
      <c r="E13" s="186"/>
      <c r="F13" s="186"/>
      <c r="G13" s="186"/>
      <c r="J13" s="189"/>
      <c r="K13" s="189"/>
    </row>
    <row r="14" spans="1:13" ht="17.45" customHeight="1">
      <c r="E14" s="186"/>
      <c r="F14" s="186"/>
      <c r="G14" s="186"/>
    </row>
    <row r="15" spans="1:13" ht="17.45" customHeight="1">
      <c r="E15" s="186"/>
    </row>
    <row r="16" spans="1:13">
      <c r="C16" s="185"/>
      <c r="E16" s="185"/>
      <c r="G16" s="185"/>
      <c r="J16" s="185"/>
      <c r="K16" s="191"/>
    </row>
    <row r="17" spans="3:11">
      <c r="C17" s="188"/>
      <c r="G17" s="185"/>
      <c r="J17" s="185"/>
      <c r="K17" s="191"/>
    </row>
    <row r="18" spans="3:11">
      <c r="G18" s="185"/>
    </row>
    <row r="19" spans="3:11">
      <c r="G19" s="188"/>
    </row>
    <row r="23" spans="3:11" ht="18.75" customHeight="1"/>
    <row r="32" spans="3:11" ht="18.75" customHeight="1"/>
    <row r="33" ht="17.45" customHeight="1"/>
    <row r="34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S20"/>
  <sheetViews>
    <sheetView rightToLeft="1" view="pageBreakPreview" zoomScale="80" zoomScaleNormal="100" zoomScaleSheetLayoutView="80" workbookViewId="0">
      <selection activeCell="K7" sqref="K7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29" t="s">
        <v>89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22.5">
      <c r="A2" s="329" t="s">
        <v>56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</row>
    <row r="3" spans="1:19" ht="22.5">
      <c r="A3" s="329" t="s">
        <v>192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</row>
    <row r="4" spans="1:19" ht="22.5">
      <c r="A4" s="330" t="s">
        <v>75</v>
      </c>
      <c r="B4" s="330"/>
      <c r="C4" s="330"/>
      <c r="D4" s="330"/>
      <c r="E4" s="330"/>
      <c r="F4" s="330"/>
      <c r="G4" s="330"/>
      <c r="H4" s="330"/>
      <c r="I4" s="331"/>
      <c r="J4" s="331"/>
      <c r="K4" s="331"/>
      <c r="L4" s="331"/>
      <c r="M4" s="331"/>
      <c r="N4" s="331"/>
      <c r="O4" s="331"/>
      <c r="P4" s="331"/>
      <c r="Q4" s="330"/>
      <c r="R4" s="330"/>
      <c r="S4" s="330"/>
    </row>
    <row r="6" spans="1:19" ht="18.75">
      <c r="C6" s="327" t="s">
        <v>76</v>
      </c>
      <c r="D6" s="328"/>
      <c r="E6" s="328"/>
      <c r="F6" s="328"/>
      <c r="G6" s="328"/>
      <c r="I6" s="327" t="s">
        <v>77</v>
      </c>
      <c r="J6" s="328"/>
      <c r="K6" s="328"/>
      <c r="L6" s="328"/>
      <c r="M6" s="328"/>
      <c r="O6" s="327" t="s">
        <v>191</v>
      </c>
      <c r="P6" s="328"/>
      <c r="Q6" s="328"/>
      <c r="R6" s="328"/>
      <c r="S6" s="328"/>
    </row>
    <row r="7" spans="1:19" ht="56.25">
      <c r="A7" s="17" t="s">
        <v>78</v>
      </c>
      <c r="C7" s="14" t="s">
        <v>79</v>
      </c>
      <c r="E7" s="14" t="s">
        <v>80</v>
      </c>
      <c r="G7" s="14" t="s">
        <v>81</v>
      </c>
      <c r="I7" s="14" t="s">
        <v>82</v>
      </c>
      <c r="K7" s="14" t="s">
        <v>83</v>
      </c>
      <c r="M7" s="14" t="s">
        <v>84</v>
      </c>
      <c r="O7" s="14" t="s">
        <v>82</v>
      </c>
      <c r="Q7" s="14" t="s">
        <v>83</v>
      </c>
      <c r="S7" s="14" t="s">
        <v>84</v>
      </c>
    </row>
    <row r="8" spans="1:19" ht="21.75">
      <c r="A8" s="62" t="s">
        <v>92</v>
      </c>
      <c r="B8" s="13"/>
      <c r="C8" s="21" t="s">
        <v>91</v>
      </c>
      <c r="D8" s="8"/>
      <c r="E8" s="21" t="s">
        <v>91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85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1:Q57"/>
  <sheetViews>
    <sheetView rightToLeft="1" view="pageBreakPreview" topLeftCell="A43" zoomScale="85" zoomScaleNormal="100" zoomScaleSheetLayoutView="85" workbookViewId="0">
      <selection activeCell="E51" sqref="E51"/>
    </sheetView>
  </sheetViews>
  <sheetFormatPr defaultColWidth="9.140625" defaultRowHeight="30.75" customHeight="1"/>
  <cols>
    <col min="1" max="1" width="47" style="152" customWidth="1"/>
    <col min="2" max="2" width="0.85546875" style="152" customWidth="1"/>
    <col min="3" max="3" width="14" style="152" customWidth="1"/>
    <col min="4" max="4" width="0.7109375" style="152" customWidth="1"/>
    <col min="5" max="5" width="12.42578125" style="152" customWidth="1"/>
    <col min="6" max="6" width="1" style="152" customWidth="1"/>
    <col min="7" max="7" width="19.140625" style="77" customWidth="1"/>
    <col min="8" max="8" width="0.85546875" style="77" customWidth="1"/>
    <col min="9" max="9" width="17.42578125" style="77" customWidth="1"/>
    <col min="10" max="10" width="0.7109375" style="77" customWidth="1"/>
    <col min="11" max="11" width="23.140625" style="77" customWidth="1"/>
    <col min="12" max="12" width="0.7109375" style="77" customWidth="1"/>
    <col min="13" max="13" width="17.28515625" style="77" customWidth="1"/>
    <col min="14" max="14" width="0.5703125" style="77" customWidth="1"/>
    <col min="15" max="15" width="17.140625" style="77" customWidth="1"/>
    <col min="16" max="16" width="0.5703125" style="77" customWidth="1"/>
    <col min="17" max="17" width="24.42578125" style="77" customWidth="1"/>
    <col min="18" max="16384" width="9.140625" style="152"/>
  </cols>
  <sheetData>
    <row r="1" spans="1:17" ht="30.75" customHeight="1">
      <c r="A1" s="307" t="s">
        <v>89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30.75" customHeight="1">
      <c r="A2" s="307" t="s">
        <v>56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17" ht="30.75" customHeight="1">
      <c r="A3" s="307" t="str">
        <f>' سهام'!A3:W3</f>
        <v>برای ماه منتهی به 1402/10/30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</row>
    <row r="4" spans="1:17" ht="30.75" customHeight="1">
      <c r="A4" s="297" t="s">
        <v>64</v>
      </c>
      <c r="B4" s="297"/>
      <c r="C4" s="297"/>
      <c r="D4" s="297"/>
      <c r="E4" s="297"/>
      <c r="F4" s="297"/>
      <c r="G4" s="297"/>
      <c r="H4" s="73"/>
      <c r="I4" s="74"/>
      <c r="J4" s="74"/>
      <c r="K4" s="74"/>
      <c r="L4" s="74"/>
      <c r="M4" s="74"/>
      <c r="N4" s="74"/>
      <c r="O4" s="71"/>
      <c r="P4" s="74"/>
      <c r="Q4" s="74"/>
    </row>
    <row r="5" spans="1:17" ht="30.75" customHeight="1" thickBot="1">
      <c r="A5" s="242"/>
      <c r="B5" s="332"/>
      <c r="C5" s="332"/>
      <c r="D5" s="332"/>
      <c r="E5" s="332"/>
      <c r="F5" s="193"/>
      <c r="G5" s="333" t="s">
        <v>194</v>
      </c>
      <c r="H5" s="333"/>
      <c r="I5" s="333"/>
      <c r="J5" s="333"/>
      <c r="K5" s="333"/>
      <c r="L5" s="74"/>
      <c r="M5" s="333" t="s">
        <v>193</v>
      </c>
      <c r="N5" s="333"/>
      <c r="O5" s="333"/>
      <c r="P5" s="333"/>
      <c r="Q5" s="333"/>
    </row>
    <row r="6" spans="1:17" ht="42" customHeight="1" thickBot="1">
      <c r="A6" s="19" t="s">
        <v>38</v>
      </c>
      <c r="B6" s="194"/>
      <c r="C6" s="195" t="s">
        <v>23</v>
      </c>
      <c r="D6" s="194"/>
      <c r="E6" s="195" t="s">
        <v>35</v>
      </c>
      <c r="F6" s="194"/>
      <c r="G6" s="75" t="s">
        <v>57</v>
      </c>
      <c r="H6" s="76"/>
      <c r="I6" s="75" t="s">
        <v>40</v>
      </c>
      <c r="J6" s="76"/>
      <c r="K6" s="75" t="s">
        <v>41</v>
      </c>
      <c r="L6" s="74"/>
      <c r="M6" s="75" t="s">
        <v>57</v>
      </c>
      <c r="N6" s="76"/>
      <c r="O6" s="75" t="s">
        <v>40</v>
      </c>
      <c r="P6" s="76"/>
      <c r="Q6" s="75" t="s">
        <v>41</v>
      </c>
    </row>
    <row r="7" spans="1:17" ht="30" customHeight="1" thickBot="1">
      <c r="A7" s="248" t="s">
        <v>168</v>
      </c>
      <c r="B7" s="198"/>
      <c r="C7" s="197" t="s">
        <v>91</v>
      </c>
      <c r="D7" s="111"/>
      <c r="E7" s="89">
        <v>0.05</v>
      </c>
      <c r="F7" s="111"/>
      <c r="G7" s="235">
        <f>2200+476808774.666667</f>
        <v>476810974.66666698</v>
      </c>
      <c r="H7" s="71"/>
      <c r="I7" s="71">
        <v>0</v>
      </c>
      <c r="J7" s="71"/>
      <c r="K7" s="71">
        <f>G7+I7</f>
        <v>476810974.66666698</v>
      </c>
      <c r="L7" s="71"/>
      <c r="M7" s="235">
        <f>2200+476808774.666667</f>
        <v>476810974.66666698</v>
      </c>
      <c r="N7" s="71"/>
      <c r="O7" s="71">
        <v>0</v>
      </c>
      <c r="P7" s="71"/>
      <c r="Q7" s="71">
        <f>M7+O7</f>
        <v>476810974.66666698</v>
      </c>
    </row>
    <row r="8" spans="1:17" ht="30" customHeight="1">
      <c r="A8" s="248" t="s">
        <v>174</v>
      </c>
      <c r="B8" s="198"/>
      <c r="C8" s="197" t="s">
        <v>91</v>
      </c>
      <c r="D8" s="111"/>
      <c r="E8" s="94">
        <v>0.22500000000000001</v>
      </c>
      <c r="F8" s="111"/>
      <c r="G8" s="80">
        <v>2384043873.3333335</v>
      </c>
      <c r="H8" s="71"/>
      <c r="I8" s="71">
        <v>0</v>
      </c>
      <c r="J8" s="71"/>
      <c r="K8" s="71">
        <f t="shared" ref="K8:K50" si="0">G8+I8</f>
        <v>2384043873.3333335</v>
      </c>
      <c r="L8" s="71"/>
      <c r="M8" s="80">
        <v>2384043873.3333335</v>
      </c>
      <c r="N8" s="71"/>
      <c r="O8" s="71">
        <v>0</v>
      </c>
      <c r="P8" s="71"/>
      <c r="Q8" s="71">
        <f t="shared" ref="Q8:Q50" si="1">M8+O8</f>
        <v>2384043873.3333335</v>
      </c>
    </row>
    <row r="9" spans="1:17" ht="30" customHeight="1">
      <c r="A9" s="248" t="s">
        <v>167</v>
      </c>
      <c r="B9" s="198"/>
      <c r="C9" s="197" t="s">
        <v>91</v>
      </c>
      <c r="D9" s="111"/>
      <c r="E9" s="89">
        <v>0.05</v>
      </c>
      <c r="F9" s="111"/>
      <c r="G9" s="80">
        <f>4621+954691725.830189</f>
        <v>954696346.83018899</v>
      </c>
      <c r="H9" s="71"/>
      <c r="I9" s="71">
        <v>0</v>
      </c>
      <c r="J9" s="71"/>
      <c r="K9" s="71">
        <f t="shared" si="0"/>
        <v>954696346.83018899</v>
      </c>
      <c r="L9" s="71"/>
      <c r="M9" s="80">
        <f>4621+954691725.830189</f>
        <v>954696346.83018899</v>
      </c>
      <c r="N9" s="71"/>
      <c r="O9" s="71">
        <v>0</v>
      </c>
      <c r="P9" s="71"/>
      <c r="Q9" s="71">
        <f t="shared" si="1"/>
        <v>954696346.83018899</v>
      </c>
    </row>
    <row r="10" spans="1:17" ht="30" customHeight="1">
      <c r="A10" s="248" t="s">
        <v>153</v>
      </c>
      <c r="B10" s="198"/>
      <c r="C10" s="197" t="s">
        <v>91</v>
      </c>
      <c r="D10" s="111"/>
      <c r="E10" s="94">
        <v>0.22500000000000001</v>
      </c>
      <c r="F10" s="111"/>
      <c r="G10" s="71">
        <v>80136988.301886797</v>
      </c>
      <c r="H10" s="71"/>
      <c r="I10" s="71">
        <v>0</v>
      </c>
      <c r="J10" s="71"/>
      <c r="K10" s="71">
        <f t="shared" si="0"/>
        <v>80136988.301886797</v>
      </c>
      <c r="L10" s="71"/>
      <c r="M10" s="71">
        <v>80136988.301886797</v>
      </c>
      <c r="N10" s="71"/>
      <c r="O10" s="199">
        <v>0</v>
      </c>
      <c r="P10" s="71"/>
      <c r="Q10" s="71">
        <f t="shared" si="1"/>
        <v>80136988.301886797</v>
      </c>
    </row>
    <row r="11" spans="1:17" ht="30" customHeight="1">
      <c r="A11" s="248" t="s">
        <v>154</v>
      </c>
      <c r="B11" s="198"/>
      <c r="C11" s="197" t="s">
        <v>91</v>
      </c>
      <c r="D11" s="111"/>
      <c r="E11" s="94">
        <v>0.22500000000000001</v>
      </c>
      <c r="F11" s="111"/>
      <c r="G11" s="80">
        <v>51828902.830188677</v>
      </c>
      <c r="H11" s="71"/>
      <c r="I11" s="71">
        <v>0</v>
      </c>
      <c r="J11" s="71"/>
      <c r="K11" s="71">
        <f t="shared" si="0"/>
        <v>51828902.830188677</v>
      </c>
      <c r="L11" s="71"/>
      <c r="M11" s="80">
        <v>51828902.830188677</v>
      </c>
      <c r="N11" s="71"/>
      <c r="O11" s="71">
        <v>0</v>
      </c>
      <c r="P11" s="71"/>
      <c r="Q11" s="71">
        <f t="shared" si="1"/>
        <v>51828902.830188677</v>
      </c>
    </row>
    <row r="12" spans="1:17" ht="30" customHeight="1">
      <c r="A12" s="248" t="s">
        <v>172</v>
      </c>
      <c r="B12" s="198"/>
      <c r="C12" s="197" t="s">
        <v>91</v>
      </c>
      <c r="D12" s="111"/>
      <c r="E12" s="94">
        <v>0.22500000000000001</v>
      </c>
      <c r="F12" s="111"/>
      <c r="G12" s="80">
        <v>40068495</v>
      </c>
      <c r="H12" s="71"/>
      <c r="I12" s="71">
        <v>0</v>
      </c>
      <c r="J12" s="71"/>
      <c r="K12" s="71">
        <f t="shared" si="0"/>
        <v>40068495</v>
      </c>
      <c r="L12" s="71"/>
      <c r="M12" s="80">
        <v>40068495</v>
      </c>
      <c r="N12" s="71"/>
      <c r="O12" s="71">
        <v>0</v>
      </c>
      <c r="P12" s="71"/>
      <c r="Q12" s="71">
        <f t="shared" si="1"/>
        <v>40068495</v>
      </c>
    </row>
    <row r="13" spans="1:17" ht="30" customHeight="1">
      <c r="A13" s="248" t="s">
        <v>152</v>
      </c>
      <c r="B13" s="198"/>
      <c r="C13" s="197" t="s">
        <v>91</v>
      </c>
      <c r="D13" s="111"/>
      <c r="E13" s="94">
        <v>0.22500000000000001</v>
      </c>
      <c r="F13" s="111"/>
      <c r="G13" s="80">
        <v>140235401.03773585</v>
      </c>
      <c r="H13" s="71"/>
      <c r="I13" s="71">
        <v>0</v>
      </c>
      <c r="J13" s="71"/>
      <c r="K13" s="71">
        <f t="shared" si="0"/>
        <v>140235401.03773585</v>
      </c>
      <c r="L13" s="71"/>
      <c r="M13" s="80">
        <v>140235401.03773585</v>
      </c>
      <c r="N13" s="71"/>
      <c r="O13" s="71">
        <v>0</v>
      </c>
      <c r="P13" s="71"/>
      <c r="Q13" s="71">
        <f t="shared" si="1"/>
        <v>140235401.03773585</v>
      </c>
    </row>
    <row r="14" spans="1:17" ht="30" customHeight="1">
      <c r="A14" s="248" t="s">
        <v>151</v>
      </c>
      <c r="B14" s="198"/>
      <c r="C14" s="197" t="s">
        <v>91</v>
      </c>
      <c r="D14" s="111"/>
      <c r="E14" s="94">
        <v>0.22500000000000001</v>
      </c>
      <c r="F14" s="111"/>
      <c r="G14" s="80">
        <v>883561645</v>
      </c>
      <c r="H14" s="71"/>
      <c r="I14" s="71">
        <v>0</v>
      </c>
      <c r="J14" s="71"/>
      <c r="K14" s="71">
        <f t="shared" si="0"/>
        <v>883561645</v>
      </c>
      <c r="L14" s="71"/>
      <c r="M14" s="80">
        <v>883561645</v>
      </c>
      <c r="N14" s="71"/>
      <c r="O14" s="71">
        <v>0</v>
      </c>
      <c r="P14" s="71"/>
      <c r="Q14" s="71">
        <f t="shared" si="1"/>
        <v>883561645</v>
      </c>
    </row>
    <row r="15" spans="1:17" s="111" customFormat="1" ht="30.75" customHeight="1">
      <c r="A15" s="248" t="s">
        <v>170</v>
      </c>
      <c r="B15" s="198"/>
      <c r="C15" s="197" t="s">
        <v>91</v>
      </c>
      <c r="E15" s="94">
        <v>0.22500000000000001</v>
      </c>
      <c r="G15" s="80">
        <v>1012808218.3333333</v>
      </c>
      <c r="H15" s="71"/>
      <c r="I15" s="71">
        <v>-739805</v>
      </c>
      <c r="J15" s="71"/>
      <c r="K15" s="71">
        <f t="shared" si="0"/>
        <v>1012068413.3333333</v>
      </c>
      <c r="L15" s="71"/>
      <c r="M15" s="80">
        <v>1012808218.3333333</v>
      </c>
      <c r="N15" s="71"/>
      <c r="O15" s="71">
        <v>-739805</v>
      </c>
      <c r="P15" s="71"/>
      <c r="Q15" s="71">
        <f t="shared" si="1"/>
        <v>1012068413.3333333</v>
      </c>
    </row>
    <row r="16" spans="1:17" s="111" customFormat="1" ht="30.75" customHeight="1">
      <c r="A16" s="248" t="s">
        <v>175</v>
      </c>
      <c r="B16" s="198"/>
      <c r="C16" s="197" t="s">
        <v>91</v>
      </c>
      <c r="E16" s="94">
        <v>0.22500000000000001</v>
      </c>
      <c r="G16" s="71">
        <v>2599515621.6666665</v>
      </c>
      <c r="H16" s="71"/>
      <c r="I16" s="71">
        <v>-1970417</v>
      </c>
      <c r="J16" s="71"/>
      <c r="K16" s="71">
        <f t="shared" si="0"/>
        <v>2597545204.6666665</v>
      </c>
      <c r="L16" s="71"/>
      <c r="M16" s="71">
        <v>2599515621.6666665</v>
      </c>
      <c r="N16" s="71"/>
      <c r="O16" s="71">
        <v>-1970417</v>
      </c>
      <c r="P16" s="71"/>
      <c r="Q16" s="71">
        <f t="shared" si="1"/>
        <v>2597545204.6666665</v>
      </c>
    </row>
    <row r="17" spans="1:17" s="111" customFormat="1" ht="30.75" customHeight="1">
      <c r="A17" s="248" t="s">
        <v>115</v>
      </c>
      <c r="B17" s="198"/>
      <c r="C17" s="197" t="s">
        <v>91</v>
      </c>
      <c r="E17" s="94">
        <v>0.05</v>
      </c>
      <c r="G17" s="80">
        <f>6159+1248373425.55975</f>
        <v>1248379584.5597501</v>
      </c>
      <c r="H17" s="71"/>
      <c r="I17" s="71">
        <v>0</v>
      </c>
      <c r="J17" s="71"/>
      <c r="K17" s="71">
        <f t="shared" si="0"/>
        <v>1248379584.5597501</v>
      </c>
      <c r="L17" s="71"/>
      <c r="M17" s="80">
        <f>6159+1248373425.55975</f>
        <v>1248379584.5597501</v>
      </c>
      <c r="N17" s="71"/>
      <c r="O17" s="71">
        <v>0</v>
      </c>
      <c r="P17" s="71"/>
      <c r="Q17" s="71">
        <f t="shared" si="1"/>
        <v>1248379584.5597501</v>
      </c>
    </row>
    <row r="18" spans="1:17" s="111" customFormat="1" ht="30.75" customHeight="1">
      <c r="A18" s="248" t="s">
        <v>169</v>
      </c>
      <c r="B18" s="198"/>
      <c r="C18" s="197" t="s">
        <v>91</v>
      </c>
      <c r="E18" s="94">
        <v>0.22500000000000001</v>
      </c>
      <c r="G18" s="80">
        <v>1418042474.1509435</v>
      </c>
      <c r="H18" s="71"/>
      <c r="I18" s="71">
        <v>0</v>
      </c>
      <c r="J18" s="71"/>
      <c r="K18" s="71">
        <f t="shared" si="0"/>
        <v>1418042474.1509435</v>
      </c>
      <c r="L18" s="71"/>
      <c r="M18" s="80">
        <v>1418042474.1509435</v>
      </c>
      <c r="N18" s="71"/>
      <c r="O18" s="71">
        <v>0</v>
      </c>
      <c r="P18" s="71"/>
      <c r="Q18" s="71">
        <f t="shared" si="1"/>
        <v>1418042474.1509435</v>
      </c>
    </row>
    <row r="19" spans="1:17" s="111" customFormat="1" ht="30.75" customHeight="1">
      <c r="A19" s="248" t="s">
        <v>209</v>
      </c>
      <c r="B19" s="198"/>
      <c r="C19" s="197" t="s">
        <v>91</v>
      </c>
      <c r="E19" s="94">
        <v>0.22500000000000001</v>
      </c>
      <c r="G19" s="80">
        <v>450616435.83333331</v>
      </c>
      <c r="H19" s="71"/>
      <c r="I19" s="71">
        <v>-4757758</v>
      </c>
      <c r="J19" s="71"/>
      <c r="K19" s="71">
        <f t="shared" si="0"/>
        <v>445858677.83333331</v>
      </c>
      <c r="L19" s="71"/>
      <c r="M19" s="80">
        <v>450616435.83333331</v>
      </c>
      <c r="N19" s="71"/>
      <c r="O19" s="71">
        <v>-4757758</v>
      </c>
      <c r="P19" s="71"/>
      <c r="Q19" s="71">
        <f t="shared" si="1"/>
        <v>445858677.83333331</v>
      </c>
    </row>
    <row r="20" spans="1:17" s="111" customFormat="1" ht="30.75" customHeight="1">
      <c r="A20" s="248" t="s">
        <v>129</v>
      </c>
      <c r="B20" s="198"/>
      <c r="C20" s="197" t="s">
        <v>91</v>
      </c>
      <c r="E20" s="94">
        <v>0.22500000000000001</v>
      </c>
      <c r="G20" s="71">
        <v>11628496.698113207</v>
      </c>
      <c r="H20" s="71"/>
      <c r="I20" s="71">
        <v>0</v>
      </c>
      <c r="J20" s="71"/>
      <c r="K20" s="71">
        <f t="shared" si="0"/>
        <v>11628496.698113207</v>
      </c>
      <c r="L20" s="71"/>
      <c r="M20" s="71">
        <v>11628496.698113207</v>
      </c>
      <c r="N20" s="71"/>
      <c r="O20" s="71">
        <v>0</v>
      </c>
      <c r="P20" s="71"/>
      <c r="Q20" s="71">
        <f t="shared" si="1"/>
        <v>11628496.698113207</v>
      </c>
    </row>
    <row r="21" spans="1:17" s="111" customFormat="1" ht="30.75" customHeight="1">
      <c r="A21" s="248" t="s">
        <v>138</v>
      </c>
      <c r="B21" s="198"/>
      <c r="C21" s="197" t="s">
        <v>91</v>
      </c>
      <c r="E21" s="94">
        <v>0.22500000000000001</v>
      </c>
      <c r="G21" s="71">
        <v>57680139.056603767</v>
      </c>
      <c r="H21" s="71"/>
      <c r="I21" s="71">
        <v>0</v>
      </c>
      <c r="J21" s="71"/>
      <c r="K21" s="71">
        <f t="shared" si="0"/>
        <v>57680139.056603767</v>
      </c>
      <c r="L21" s="71"/>
      <c r="M21" s="71">
        <v>57680139.056603767</v>
      </c>
      <c r="N21" s="71"/>
      <c r="O21" s="71">
        <v>0</v>
      </c>
      <c r="P21" s="71"/>
      <c r="Q21" s="71">
        <f t="shared" si="1"/>
        <v>57680139.056603767</v>
      </c>
    </row>
    <row r="22" spans="1:17" s="111" customFormat="1" ht="30.75" customHeight="1">
      <c r="A22" s="248" t="s">
        <v>221</v>
      </c>
      <c r="B22" s="198"/>
      <c r="C22" s="197" t="s">
        <v>91</v>
      </c>
      <c r="E22" s="94">
        <v>0.22500000000000001</v>
      </c>
      <c r="G22" s="80">
        <v>3898060267.5</v>
      </c>
      <c r="H22" s="71"/>
      <c r="I22" s="71">
        <v>-27518717</v>
      </c>
      <c r="J22" s="71"/>
      <c r="K22" s="71">
        <f t="shared" si="0"/>
        <v>3870541550.5</v>
      </c>
      <c r="L22" s="71"/>
      <c r="M22" s="80">
        <v>3898060267.5</v>
      </c>
      <c r="N22" s="71"/>
      <c r="O22" s="71">
        <v>-27518717</v>
      </c>
      <c r="P22" s="71"/>
      <c r="Q22" s="71">
        <f t="shared" si="1"/>
        <v>3870541550.5</v>
      </c>
    </row>
    <row r="23" spans="1:17" s="111" customFormat="1" ht="30.75" customHeight="1">
      <c r="A23" s="248" t="s">
        <v>150</v>
      </c>
      <c r="B23" s="198"/>
      <c r="C23" s="197" t="s">
        <v>91</v>
      </c>
      <c r="E23" s="94">
        <v>0.22500000000000001</v>
      </c>
      <c r="G23" s="71">
        <v>101050273.86792453</v>
      </c>
      <c r="H23" s="71"/>
      <c r="I23" s="71">
        <v>0</v>
      </c>
      <c r="J23" s="71"/>
      <c r="K23" s="71">
        <f t="shared" si="0"/>
        <v>101050273.86792453</v>
      </c>
      <c r="L23" s="71"/>
      <c r="M23" s="71">
        <v>101050273.86792453</v>
      </c>
      <c r="N23" s="71"/>
      <c r="O23" s="71">
        <v>0</v>
      </c>
      <c r="P23" s="71"/>
      <c r="Q23" s="71">
        <f t="shared" si="1"/>
        <v>101050273.86792453</v>
      </c>
    </row>
    <row r="24" spans="1:17" s="111" customFormat="1" ht="30.75" customHeight="1">
      <c r="A24" s="248" t="s">
        <v>213</v>
      </c>
      <c r="B24" s="198"/>
      <c r="C24" s="197" t="s">
        <v>91</v>
      </c>
      <c r="E24" s="94">
        <v>0.22500000000000001</v>
      </c>
      <c r="G24" s="80">
        <v>481278083.33333331</v>
      </c>
      <c r="H24" s="71"/>
      <c r="I24" s="71">
        <v>-8004614</v>
      </c>
      <c r="J24" s="71"/>
      <c r="K24" s="71">
        <f t="shared" si="0"/>
        <v>473273469.33333331</v>
      </c>
      <c r="L24" s="71"/>
      <c r="M24" s="80">
        <v>481278083.33333331</v>
      </c>
      <c r="N24" s="71"/>
      <c r="O24" s="71">
        <v>-8004614</v>
      </c>
      <c r="P24" s="71"/>
      <c r="Q24" s="71">
        <f t="shared" si="1"/>
        <v>473273469.33333331</v>
      </c>
    </row>
    <row r="25" spans="1:17" s="111" customFormat="1" ht="30.75" customHeight="1">
      <c r="A25" s="248" t="s">
        <v>118</v>
      </c>
      <c r="B25" s="198"/>
      <c r="C25" s="197" t="s">
        <v>91</v>
      </c>
      <c r="E25" s="89">
        <v>0.05</v>
      </c>
      <c r="G25" s="80">
        <f>2597+989489785.358491</f>
        <v>989492382.35849094</v>
      </c>
      <c r="H25" s="71"/>
      <c r="I25" s="71">
        <v>0</v>
      </c>
      <c r="J25" s="71"/>
      <c r="K25" s="71">
        <f t="shared" si="0"/>
        <v>989492382.35849094</v>
      </c>
      <c r="L25" s="71"/>
      <c r="M25" s="80">
        <f>2597+989489785.358491</f>
        <v>989492382.35849094</v>
      </c>
      <c r="N25" s="71"/>
      <c r="O25" s="71">
        <v>0</v>
      </c>
      <c r="P25" s="71"/>
      <c r="Q25" s="71">
        <f t="shared" si="1"/>
        <v>989492382.35849094</v>
      </c>
    </row>
    <row r="26" spans="1:17" s="111" customFormat="1" ht="30.75" customHeight="1">
      <c r="A26" s="248" t="s">
        <v>173</v>
      </c>
      <c r="B26" s="198"/>
      <c r="C26" s="197" t="s">
        <v>91</v>
      </c>
      <c r="E26" s="94">
        <v>0.22500000000000001</v>
      </c>
      <c r="G26" s="236">
        <v>5565880042.6415091</v>
      </c>
      <c r="H26" s="71"/>
      <c r="I26" s="71">
        <v>0</v>
      </c>
      <c r="J26" s="71"/>
      <c r="K26" s="71">
        <f t="shared" si="0"/>
        <v>5565880042.6415091</v>
      </c>
      <c r="L26" s="71"/>
      <c r="M26" s="236">
        <v>5565880042.6415091</v>
      </c>
      <c r="N26" s="71"/>
      <c r="O26" s="71">
        <v>0</v>
      </c>
      <c r="P26" s="71"/>
      <c r="Q26" s="71">
        <f t="shared" si="1"/>
        <v>5565880042.6415091</v>
      </c>
    </row>
    <row r="27" spans="1:17" s="111" customFormat="1" ht="30.75" customHeight="1">
      <c r="A27" s="248" t="s">
        <v>249</v>
      </c>
      <c r="B27" s="198"/>
      <c r="C27" s="197"/>
      <c r="E27" s="89">
        <v>0.06</v>
      </c>
      <c r="G27" s="80">
        <v>1175247648.80375</v>
      </c>
      <c r="H27" s="71"/>
      <c r="I27" s="71">
        <v>0</v>
      </c>
      <c r="J27" s="71"/>
      <c r="K27" s="71">
        <f t="shared" si="0"/>
        <v>1175247648.80375</v>
      </c>
      <c r="L27" s="71"/>
      <c r="M27" s="80">
        <v>1175247648.80375</v>
      </c>
      <c r="N27" s="71"/>
      <c r="O27" s="71"/>
      <c r="P27" s="71"/>
      <c r="Q27" s="71">
        <f t="shared" si="1"/>
        <v>1175247648.80375</v>
      </c>
    </row>
    <row r="28" spans="1:17" s="111" customFormat="1" ht="30.75" customHeight="1">
      <c r="A28" s="248" t="s">
        <v>137</v>
      </c>
      <c r="B28" s="198"/>
      <c r="C28" s="197" t="s">
        <v>91</v>
      </c>
      <c r="E28" s="94">
        <v>0.22500000000000001</v>
      </c>
      <c r="G28" s="80">
        <v>1346745206.8965516</v>
      </c>
      <c r="H28" s="71"/>
      <c r="I28" s="71">
        <v>-6604811</v>
      </c>
      <c r="J28" s="71"/>
      <c r="K28" s="71">
        <f t="shared" si="0"/>
        <v>1340140395.8965516</v>
      </c>
      <c r="L28" s="71"/>
      <c r="M28" s="80">
        <v>1346745206.8965516</v>
      </c>
      <c r="N28" s="71"/>
      <c r="O28" s="71">
        <v>-6604811</v>
      </c>
      <c r="P28" s="71"/>
      <c r="Q28" s="71">
        <f t="shared" si="1"/>
        <v>1340140395.8965516</v>
      </c>
    </row>
    <row r="29" spans="1:17" s="111" customFormat="1" ht="30.75" customHeight="1">
      <c r="A29" s="248" t="s">
        <v>139</v>
      </c>
      <c r="B29" s="198"/>
      <c r="C29" s="197" t="s">
        <v>91</v>
      </c>
      <c r="E29" s="94">
        <v>0.22500000000000001</v>
      </c>
      <c r="G29" s="80">
        <v>1295710275.8620689</v>
      </c>
      <c r="H29" s="71"/>
      <c r="I29" s="71"/>
      <c r="J29" s="71"/>
      <c r="K29" s="71">
        <f t="shared" si="0"/>
        <v>1295710275.8620689</v>
      </c>
      <c r="L29" s="71"/>
      <c r="M29" s="80">
        <v>1295710275.8620689</v>
      </c>
      <c r="N29" s="71"/>
      <c r="O29" s="71">
        <v>0</v>
      </c>
      <c r="P29" s="71"/>
      <c r="Q29" s="71">
        <f t="shared" si="1"/>
        <v>1295710275.8620689</v>
      </c>
    </row>
    <row r="30" spans="1:17" s="111" customFormat="1" ht="30.75" customHeight="1">
      <c r="A30" s="248" t="s">
        <v>215</v>
      </c>
      <c r="B30" s="198"/>
      <c r="C30" s="197" t="s">
        <v>91</v>
      </c>
      <c r="E30" s="94">
        <v>0.22500000000000001</v>
      </c>
      <c r="G30" s="71">
        <v>3544520546.3551397</v>
      </c>
      <c r="H30" s="71"/>
      <c r="I30" s="71">
        <v>-18449110</v>
      </c>
      <c r="J30" s="71"/>
      <c r="K30" s="71">
        <f t="shared" si="0"/>
        <v>3526071436.3551397</v>
      </c>
      <c r="L30" s="71"/>
      <c r="M30" s="71">
        <v>3544520546.3551397</v>
      </c>
      <c r="N30" s="71"/>
      <c r="O30" s="71">
        <v>-18449110</v>
      </c>
      <c r="P30" s="71"/>
      <c r="Q30" s="71">
        <f t="shared" si="1"/>
        <v>3526071436.3551397</v>
      </c>
    </row>
    <row r="31" spans="1:17" s="111" customFormat="1" ht="30.75" customHeight="1" thickBot="1">
      <c r="A31" s="248" t="s">
        <v>128</v>
      </c>
      <c r="B31" s="198"/>
      <c r="C31" s="197" t="s">
        <v>91</v>
      </c>
      <c r="E31" s="94">
        <v>0.22500000000000001</v>
      </c>
      <c r="G31" s="80">
        <v>13592275.961538462</v>
      </c>
      <c r="H31" s="71"/>
      <c r="I31" s="71">
        <v>0</v>
      </c>
      <c r="J31" s="71"/>
      <c r="K31" s="71">
        <f t="shared" si="0"/>
        <v>13592275.961538462</v>
      </c>
      <c r="L31" s="71"/>
      <c r="M31" s="80">
        <v>13592275.961538462</v>
      </c>
      <c r="N31" s="71"/>
      <c r="O31" s="71">
        <v>0</v>
      </c>
      <c r="P31" s="71"/>
      <c r="Q31" s="71">
        <f t="shared" si="1"/>
        <v>13592275.961538462</v>
      </c>
    </row>
    <row r="32" spans="1:17" s="111" customFormat="1" ht="30.75" customHeight="1" thickBot="1">
      <c r="A32" s="248" t="s">
        <v>126</v>
      </c>
      <c r="B32" s="198"/>
      <c r="C32" s="197" t="s">
        <v>91</v>
      </c>
      <c r="E32" s="94">
        <v>0.22500000000000001</v>
      </c>
      <c r="G32" s="235">
        <v>10554357.980769232</v>
      </c>
      <c r="H32" s="71"/>
      <c r="I32" s="71">
        <v>0</v>
      </c>
      <c r="J32" s="71"/>
      <c r="K32" s="71">
        <f t="shared" si="0"/>
        <v>10554357.980769232</v>
      </c>
      <c r="L32" s="71"/>
      <c r="M32" s="235">
        <v>10554357.980769232</v>
      </c>
      <c r="N32" s="71"/>
      <c r="O32" s="71">
        <v>0</v>
      </c>
      <c r="P32" s="71"/>
      <c r="Q32" s="71">
        <f t="shared" si="1"/>
        <v>10554357.980769232</v>
      </c>
    </row>
    <row r="33" spans="1:17" s="111" customFormat="1" ht="30.75" customHeight="1" thickBot="1">
      <c r="A33" s="248" t="s">
        <v>212</v>
      </c>
      <c r="B33" s="198"/>
      <c r="C33" s="197" t="s">
        <v>91</v>
      </c>
      <c r="E33" s="94">
        <v>0.22500000000000001</v>
      </c>
      <c r="G33" s="235">
        <v>419178075.14018691</v>
      </c>
      <c r="H33" s="71"/>
      <c r="I33" s="71">
        <v>-4344595</v>
      </c>
      <c r="J33" s="71"/>
      <c r="K33" s="71">
        <f t="shared" si="0"/>
        <v>414833480.14018691</v>
      </c>
      <c r="L33" s="71"/>
      <c r="M33" s="235">
        <v>419178075.14018691</v>
      </c>
      <c r="N33" s="71"/>
      <c r="O33" s="71">
        <v>-4344595</v>
      </c>
      <c r="P33" s="71"/>
      <c r="Q33" s="71">
        <f t="shared" si="1"/>
        <v>414833480.14018691</v>
      </c>
    </row>
    <row r="34" spans="1:17" s="111" customFormat="1" ht="30.75" customHeight="1">
      <c r="A34" s="248" t="s">
        <v>117</v>
      </c>
      <c r="B34" s="198"/>
      <c r="C34" s="197" t="s">
        <v>91</v>
      </c>
      <c r="E34" s="94">
        <v>0.05</v>
      </c>
      <c r="G34" s="236">
        <v>2102807</v>
      </c>
      <c r="H34" s="71"/>
      <c r="I34" s="71">
        <v>0</v>
      </c>
      <c r="J34" s="71"/>
      <c r="K34" s="71">
        <f t="shared" si="0"/>
        <v>2102807</v>
      </c>
      <c r="L34" s="71"/>
      <c r="M34" s="236">
        <v>2102807</v>
      </c>
      <c r="N34" s="71"/>
      <c r="O34" s="71">
        <v>0</v>
      </c>
      <c r="P34" s="71"/>
      <c r="Q34" s="71">
        <f t="shared" si="1"/>
        <v>2102807</v>
      </c>
    </row>
    <row r="35" spans="1:17" s="111" customFormat="1" ht="30.75" customHeight="1">
      <c r="A35" s="248" t="s">
        <v>127</v>
      </c>
      <c r="B35" s="198"/>
      <c r="C35" s="197" t="s">
        <v>91</v>
      </c>
      <c r="E35" s="89">
        <v>0.05</v>
      </c>
      <c r="G35" s="80">
        <v>5541</v>
      </c>
      <c r="H35" s="71"/>
      <c r="I35" s="71">
        <v>0</v>
      </c>
      <c r="J35" s="71"/>
      <c r="K35" s="71">
        <f t="shared" si="0"/>
        <v>5541</v>
      </c>
      <c r="L35" s="71"/>
      <c r="M35" s="80">
        <v>5541</v>
      </c>
      <c r="N35" s="71"/>
      <c r="O35" s="71">
        <v>0</v>
      </c>
      <c r="P35" s="71"/>
      <c r="Q35" s="71">
        <f t="shared" si="1"/>
        <v>5541</v>
      </c>
    </row>
    <row r="36" spans="1:17" s="111" customFormat="1" ht="30.75" customHeight="1">
      <c r="A36" s="248" t="s">
        <v>116</v>
      </c>
      <c r="B36" s="198"/>
      <c r="C36" s="197" t="s">
        <v>91</v>
      </c>
      <c r="E36" s="89">
        <v>0.05</v>
      </c>
      <c r="G36" s="80">
        <v>9765</v>
      </c>
      <c r="H36" s="71"/>
      <c r="I36" s="71">
        <v>0</v>
      </c>
      <c r="J36" s="71"/>
      <c r="K36" s="71">
        <f t="shared" si="0"/>
        <v>9765</v>
      </c>
      <c r="L36" s="71"/>
      <c r="M36" s="80">
        <v>9765</v>
      </c>
      <c r="N36" s="71"/>
      <c r="O36" s="71">
        <v>0</v>
      </c>
      <c r="P36" s="71"/>
      <c r="Q36" s="71">
        <f t="shared" si="1"/>
        <v>9765</v>
      </c>
    </row>
    <row r="37" spans="1:17" s="111" customFormat="1" ht="30.75" customHeight="1">
      <c r="A37" s="248" t="s">
        <v>119</v>
      </c>
      <c r="B37" s="198"/>
      <c r="C37" s="197" t="s">
        <v>91</v>
      </c>
      <c r="E37" s="94">
        <v>0.22500000000000001</v>
      </c>
      <c r="G37" s="80">
        <v>2340</v>
      </c>
      <c r="H37" s="71"/>
      <c r="I37" s="71">
        <v>0</v>
      </c>
      <c r="J37" s="71"/>
      <c r="K37" s="71">
        <f t="shared" si="0"/>
        <v>2340</v>
      </c>
      <c r="L37" s="71"/>
      <c r="M37" s="80">
        <v>2340</v>
      </c>
      <c r="N37" s="71"/>
      <c r="O37" s="71">
        <v>0</v>
      </c>
      <c r="P37" s="71"/>
      <c r="Q37" s="71">
        <f t="shared" si="1"/>
        <v>2340</v>
      </c>
    </row>
    <row r="38" spans="1:17" s="111" customFormat="1" ht="30.75" customHeight="1">
      <c r="A38" s="248" t="s">
        <v>177</v>
      </c>
      <c r="B38" s="198"/>
      <c r="C38" s="197" t="s">
        <v>91</v>
      </c>
      <c r="E38" s="94">
        <v>0.22500000000000001</v>
      </c>
      <c r="G38" s="80">
        <v>4285325342</v>
      </c>
      <c r="H38" s="71"/>
      <c r="I38" s="71">
        <v>0</v>
      </c>
      <c r="J38" s="71"/>
      <c r="K38" s="71">
        <f t="shared" si="0"/>
        <v>4285325342</v>
      </c>
      <c r="L38" s="71"/>
      <c r="M38" s="80">
        <v>4285325342</v>
      </c>
      <c r="N38" s="71"/>
      <c r="O38" s="71">
        <v>0</v>
      </c>
      <c r="P38" s="71"/>
      <c r="Q38" s="71">
        <f t="shared" si="1"/>
        <v>4285325342</v>
      </c>
    </row>
    <row r="39" spans="1:17" s="111" customFormat="1" ht="30.75" customHeight="1">
      <c r="A39" s="248" t="s">
        <v>171</v>
      </c>
      <c r="B39" s="198"/>
      <c r="C39" s="197" t="s">
        <v>91</v>
      </c>
      <c r="E39" s="94">
        <v>0.22500000000000001</v>
      </c>
      <c r="G39" s="80">
        <v>202222590</v>
      </c>
      <c r="H39" s="71"/>
      <c r="I39" s="71">
        <v>0</v>
      </c>
      <c r="J39" s="71"/>
      <c r="K39" s="71">
        <f t="shared" si="0"/>
        <v>202222590</v>
      </c>
      <c r="L39" s="71"/>
      <c r="M39" s="80">
        <v>202222590</v>
      </c>
      <c r="N39" s="71"/>
      <c r="O39" s="71">
        <v>0</v>
      </c>
      <c r="P39" s="71"/>
      <c r="Q39" s="71">
        <f t="shared" si="1"/>
        <v>202222590</v>
      </c>
    </row>
    <row r="40" spans="1:17" s="111" customFormat="1" ht="30.75" customHeight="1">
      <c r="A40" s="248" t="s">
        <v>208</v>
      </c>
      <c r="B40" s="198"/>
      <c r="C40" s="197" t="s">
        <v>91</v>
      </c>
      <c r="E40" s="94">
        <v>0.22500000000000001</v>
      </c>
      <c r="G40" s="80">
        <v>23039376.000000004</v>
      </c>
      <c r="H40" s="71"/>
      <c r="I40" s="71">
        <v>0</v>
      </c>
      <c r="J40" s="71"/>
      <c r="K40" s="71">
        <f t="shared" si="0"/>
        <v>23039376.000000004</v>
      </c>
      <c r="L40" s="71"/>
      <c r="M40" s="80">
        <v>23039376.000000004</v>
      </c>
      <c r="N40" s="71"/>
      <c r="O40" s="71">
        <v>0</v>
      </c>
      <c r="P40" s="71"/>
      <c r="Q40" s="71">
        <f t="shared" si="1"/>
        <v>23039376.000000004</v>
      </c>
    </row>
    <row r="41" spans="1:17" s="111" customFormat="1" ht="30.75" customHeight="1">
      <c r="A41" s="248" t="s">
        <v>223</v>
      </c>
      <c r="B41" s="198"/>
      <c r="C41" s="197" t="s">
        <v>91</v>
      </c>
      <c r="E41" s="94">
        <v>0.22500000000000001</v>
      </c>
      <c r="G41" s="80">
        <v>6574164037</v>
      </c>
      <c r="H41" s="71"/>
      <c r="I41" s="71">
        <v>0</v>
      </c>
      <c r="J41" s="71"/>
      <c r="K41" s="71">
        <f t="shared" si="0"/>
        <v>6574164037</v>
      </c>
      <c r="L41" s="71"/>
      <c r="M41" s="80">
        <v>6574164037</v>
      </c>
      <c r="N41" s="71"/>
      <c r="O41" s="71">
        <v>0</v>
      </c>
      <c r="P41" s="71"/>
      <c r="Q41" s="71">
        <f t="shared" si="1"/>
        <v>6574164037</v>
      </c>
    </row>
    <row r="42" spans="1:17" s="111" customFormat="1" ht="30.75" customHeight="1">
      <c r="A42" s="248" t="s">
        <v>205</v>
      </c>
      <c r="B42" s="198"/>
      <c r="C42" s="197" t="s">
        <v>91</v>
      </c>
      <c r="E42" s="94">
        <v>0.22500000000000001</v>
      </c>
      <c r="G42" s="236">
        <v>38989715</v>
      </c>
      <c r="H42" s="71"/>
      <c r="I42" s="71">
        <v>0</v>
      </c>
      <c r="J42" s="71"/>
      <c r="K42" s="71">
        <f t="shared" si="0"/>
        <v>38989715</v>
      </c>
      <c r="L42" s="71">
        <f>H42+J42</f>
        <v>0</v>
      </c>
      <c r="M42" s="236">
        <v>38989715</v>
      </c>
      <c r="N42" s="71"/>
      <c r="O42" s="71">
        <v>0</v>
      </c>
      <c r="P42" s="71"/>
      <c r="Q42" s="71">
        <f t="shared" si="1"/>
        <v>38989715</v>
      </c>
    </row>
    <row r="43" spans="1:17" s="111" customFormat="1" ht="30.75" customHeight="1">
      <c r="A43" s="248" t="s">
        <v>217</v>
      </c>
      <c r="B43" s="198"/>
      <c r="C43" s="197" t="s">
        <v>91</v>
      </c>
      <c r="E43" s="94">
        <v>0.22500000000000001</v>
      </c>
      <c r="G43" s="71">
        <v>187434245</v>
      </c>
      <c r="H43" s="71"/>
      <c r="I43" s="71">
        <v>0</v>
      </c>
      <c r="J43" s="71"/>
      <c r="K43" s="71">
        <f t="shared" si="0"/>
        <v>187434245</v>
      </c>
      <c r="L43" s="71"/>
      <c r="M43" s="71">
        <v>187434245</v>
      </c>
      <c r="N43" s="71"/>
      <c r="O43" s="71">
        <v>0</v>
      </c>
      <c r="P43" s="71"/>
      <c r="Q43" s="71">
        <f t="shared" si="1"/>
        <v>187434245</v>
      </c>
    </row>
    <row r="44" spans="1:17" s="111" customFormat="1" ht="30.75" customHeight="1">
      <c r="A44" s="248" t="s">
        <v>219</v>
      </c>
      <c r="B44" s="198"/>
      <c r="C44" s="197" t="s">
        <v>91</v>
      </c>
      <c r="E44" s="94">
        <v>0.22500000000000001</v>
      </c>
      <c r="G44" s="80">
        <v>15595886</v>
      </c>
      <c r="H44" s="71"/>
      <c r="I44" s="71">
        <v>0</v>
      </c>
      <c r="J44" s="71"/>
      <c r="K44" s="71">
        <f t="shared" si="0"/>
        <v>15595886</v>
      </c>
      <c r="L44" s="71"/>
      <c r="M44" s="80">
        <v>15595886</v>
      </c>
      <c r="N44" s="71"/>
      <c r="O44" s="71">
        <v>0</v>
      </c>
      <c r="P44" s="71"/>
      <c r="Q44" s="71">
        <f t="shared" si="1"/>
        <v>15595886</v>
      </c>
    </row>
    <row r="45" spans="1:17" s="111" customFormat="1" ht="30.75" customHeight="1">
      <c r="A45" s="248" t="s">
        <v>206</v>
      </c>
      <c r="B45" s="198"/>
      <c r="C45" s="197" t="s">
        <v>91</v>
      </c>
      <c r="E45" s="94">
        <v>0.22500000000000001</v>
      </c>
      <c r="G45" s="80">
        <v>49623282.000000007</v>
      </c>
      <c r="H45" s="71"/>
      <c r="I45" s="71">
        <v>0</v>
      </c>
      <c r="J45" s="71"/>
      <c r="K45" s="71">
        <f t="shared" si="0"/>
        <v>49623282.000000007</v>
      </c>
      <c r="L45" s="71"/>
      <c r="M45" s="80">
        <v>49623282.000000007</v>
      </c>
      <c r="N45" s="71"/>
      <c r="O45" s="199">
        <v>0</v>
      </c>
      <c r="P45" s="71"/>
      <c r="Q45" s="71">
        <f t="shared" si="1"/>
        <v>49623282.000000007</v>
      </c>
    </row>
    <row r="46" spans="1:17" s="111" customFormat="1" ht="30.75" customHeight="1">
      <c r="A46" s="239" t="s">
        <v>210</v>
      </c>
      <c r="B46" s="198"/>
      <c r="C46" s="197" t="s">
        <v>91</v>
      </c>
      <c r="E46" s="94">
        <v>0.22500000000000001</v>
      </c>
      <c r="G46" s="80">
        <v>431506850</v>
      </c>
      <c r="H46" s="71"/>
      <c r="I46" s="71">
        <v>0</v>
      </c>
      <c r="J46" s="71"/>
      <c r="K46" s="71">
        <f t="shared" si="0"/>
        <v>431506850</v>
      </c>
      <c r="L46" s="71"/>
      <c r="M46" s="80">
        <v>431506850</v>
      </c>
      <c r="N46" s="71"/>
      <c r="O46" s="71">
        <v>0</v>
      </c>
      <c r="P46" s="71"/>
      <c r="Q46" s="71">
        <f t="shared" si="1"/>
        <v>431506850</v>
      </c>
    </row>
    <row r="47" spans="1:17" s="111" customFormat="1" ht="30.75" customHeight="1" thickBot="1">
      <c r="A47" s="239" t="s">
        <v>218</v>
      </c>
      <c r="B47" s="198"/>
      <c r="C47" s="197" t="s">
        <v>91</v>
      </c>
      <c r="E47" s="94">
        <v>0.22500000000000001</v>
      </c>
      <c r="G47" s="71">
        <v>16335620</v>
      </c>
      <c r="H47" s="71"/>
      <c r="I47" s="71">
        <v>0</v>
      </c>
      <c r="J47" s="71"/>
      <c r="K47" s="71">
        <f t="shared" si="0"/>
        <v>16335620</v>
      </c>
      <c r="L47" s="71"/>
      <c r="M47" s="71">
        <v>16335620</v>
      </c>
      <c r="N47" s="71"/>
      <c r="O47" s="71">
        <v>0</v>
      </c>
      <c r="P47" s="71"/>
      <c r="Q47" s="71">
        <f t="shared" si="1"/>
        <v>16335620</v>
      </c>
    </row>
    <row r="48" spans="1:17" s="111" customFormat="1" ht="30.75" customHeight="1" thickBot="1">
      <c r="A48" s="239" t="s">
        <v>216</v>
      </c>
      <c r="B48" s="198"/>
      <c r="C48" s="197" t="s">
        <v>91</v>
      </c>
      <c r="E48" s="94">
        <v>0.22500000000000001</v>
      </c>
      <c r="G48" s="235">
        <v>112879110</v>
      </c>
      <c r="H48" s="71"/>
      <c r="I48" s="71">
        <v>0</v>
      </c>
      <c r="J48" s="71"/>
      <c r="K48" s="71">
        <f t="shared" si="0"/>
        <v>112879110</v>
      </c>
      <c r="L48" s="71"/>
      <c r="M48" s="235">
        <v>112879110</v>
      </c>
      <c r="N48" s="71"/>
      <c r="O48" s="71">
        <v>0</v>
      </c>
      <c r="P48" s="71"/>
      <c r="Q48" s="71">
        <f t="shared" si="1"/>
        <v>112879110</v>
      </c>
    </row>
    <row r="49" spans="1:17" s="111" customFormat="1" ht="30.75" customHeight="1">
      <c r="A49" s="239" t="s">
        <v>225</v>
      </c>
      <c r="B49" s="198"/>
      <c r="C49" s="197" t="s">
        <v>91</v>
      </c>
      <c r="E49" s="94">
        <v>0.22500000000000001</v>
      </c>
      <c r="G49" s="80">
        <v>73516440</v>
      </c>
      <c r="H49" s="71"/>
      <c r="I49" s="71">
        <v>0</v>
      </c>
      <c r="J49" s="71"/>
      <c r="K49" s="71">
        <f t="shared" si="0"/>
        <v>73516440</v>
      </c>
      <c r="L49" s="71"/>
      <c r="M49" s="80">
        <v>73516440</v>
      </c>
      <c r="N49" s="71"/>
      <c r="O49" s="71">
        <v>0</v>
      </c>
      <c r="P49" s="71"/>
      <c r="Q49" s="71">
        <f t="shared" si="1"/>
        <v>73516440</v>
      </c>
    </row>
    <row r="50" spans="1:17" s="111" customFormat="1" ht="30.75" customHeight="1">
      <c r="A50" s="239" t="s">
        <v>226</v>
      </c>
      <c r="B50" s="198"/>
      <c r="C50" s="197" t="s">
        <v>91</v>
      </c>
      <c r="E50" s="94">
        <v>0.22500000000000001</v>
      </c>
      <c r="G50" s="71">
        <v>36829110</v>
      </c>
      <c r="H50" s="71"/>
      <c r="I50" s="71">
        <v>0</v>
      </c>
      <c r="J50" s="71"/>
      <c r="K50" s="71">
        <f t="shared" si="0"/>
        <v>36829110</v>
      </c>
      <c r="L50" s="71"/>
      <c r="M50" s="71">
        <v>36829110</v>
      </c>
      <c r="N50" s="71"/>
      <c r="O50" s="71">
        <v>0</v>
      </c>
      <c r="P50" s="71"/>
      <c r="Q50" s="71">
        <f t="shared" si="1"/>
        <v>36829110</v>
      </c>
    </row>
    <row r="51" spans="1:17" s="111" customFormat="1" ht="30.75" customHeight="1">
      <c r="A51" s="239" t="s">
        <v>197</v>
      </c>
      <c r="B51" s="198"/>
      <c r="C51" s="197" t="s">
        <v>123</v>
      </c>
      <c r="E51" s="94" t="s">
        <v>189</v>
      </c>
      <c r="G51" s="80">
        <v>7762843592</v>
      </c>
      <c r="H51" s="71"/>
      <c r="I51" s="71">
        <v>0</v>
      </c>
      <c r="J51" s="71"/>
      <c r="K51" s="71">
        <f t="shared" ref="K51:K55" si="2">G51+I51</f>
        <v>7762843592</v>
      </c>
      <c r="L51" s="71"/>
      <c r="M51" s="196">
        <v>7762843592</v>
      </c>
      <c r="N51" s="71"/>
      <c r="O51" s="71">
        <v>0</v>
      </c>
      <c r="P51" s="71"/>
      <c r="Q51" s="71">
        <f t="shared" ref="Q51:Q55" si="3">M51+O51</f>
        <v>7762843592</v>
      </c>
    </row>
    <row r="52" spans="1:17" s="111" customFormat="1" ht="30.75" customHeight="1">
      <c r="A52" s="239" t="s">
        <v>120</v>
      </c>
      <c r="B52" s="198"/>
      <c r="C52" s="197" t="s">
        <v>122</v>
      </c>
      <c r="E52" s="94" t="s">
        <v>165</v>
      </c>
      <c r="G52" s="71">
        <v>7621177514</v>
      </c>
      <c r="H52" s="71"/>
      <c r="I52" s="71">
        <v>0</v>
      </c>
      <c r="J52" s="71"/>
      <c r="K52" s="71">
        <f t="shared" si="2"/>
        <v>7621177514</v>
      </c>
      <c r="L52" s="71"/>
      <c r="M52" s="71">
        <v>7621177514</v>
      </c>
      <c r="N52" s="71"/>
      <c r="O52" s="71">
        <v>0</v>
      </c>
      <c r="P52" s="71"/>
      <c r="Q52" s="71">
        <f t="shared" si="3"/>
        <v>7621177514</v>
      </c>
    </row>
    <row r="53" spans="1:17" s="111" customFormat="1" ht="30.75" customHeight="1">
      <c r="A53" s="239" t="s">
        <v>143</v>
      </c>
      <c r="B53" s="198"/>
      <c r="C53" s="197" t="s">
        <v>147</v>
      </c>
      <c r="E53" s="94" t="s">
        <v>164</v>
      </c>
      <c r="G53" s="236">
        <v>760435790</v>
      </c>
      <c r="H53" s="71"/>
      <c r="I53" s="71">
        <v>0</v>
      </c>
      <c r="J53" s="71"/>
      <c r="K53" s="71">
        <f t="shared" si="2"/>
        <v>760435790</v>
      </c>
      <c r="L53" s="71"/>
      <c r="M53" s="71">
        <v>760435790</v>
      </c>
      <c r="N53" s="71"/>
      <c r="O53" s="71">
        <v>0</v>
      </c>
      <c r="P53" s="71"/>
      <c r="Q53" s="71">
        <f t="shared" si="3"/>
        <v>760435790</v>
      </c>
    </row>
    <row r="54" spans="1:17" s="111" customFormat="1" ht="30.75" customHeight="1">
      <c r="A54" s="239" t="s">
        <v>161</v>
      </c>
      <c r="B54" s="198"/>
      <c r="C54" s="197" t="s">
        <v>163</v>
      </c>
      <c r="E54" s="94" t="s">
        <v>166</v>
      </c>
      <c r="G54" s="80">
        <v>8275028086</v>
      </c>
      <c r="H54" s="71"/>
      <c r="I54" s="71">
        <v>0</v>
      </c>
      <c r="J54" s="71"/>
      <c r="K54" s="71">
        <f t="shared" si="2"/>
        <v>8275028086</v>
      </c>
      <c r="L54" s="71"/>
      <c r="M54" s="71">
        <v>8275028086</v>
      </c>
      <c r="N54" s="71"/>
      <c r="O54" s="71">
        <v>0</v>
      </c>
      <c r="P54" s="71"/>
      <c r="Q54" s="71">
        <f t="shared" si="3"/>
        <v>8275028086</v>
      </c>
    </row>
    <row r="55" spans="1:17" s="111" customFormat="1" ht="30.75" customHeight="1">
      <c r="A55" s="239" t="s">
        <v>144</v>
      </c>
      <c r="B55" s="198"/>
      <c r="C55" s="197" t="s">
        <v>148</v>
      </c>
      <c r="E55" s="94" t="s">
        <v>165</v>
      </c>
      <c r="G55" s="71">
        <v>10524408980</v>
      </c>
      <c r="H55" s="71"/>
      <c r="I55" s="71">
        <v>0</v>
      </c>
      <c r="J55" s="71"/>
      <c r="K55" s="71">
        <f t="shared" si="2"/>
        <v>10524408980</v>
      </c>
      <c r="L55" s="71"/>
      <c r="M55" s="71">
        <v>10524408980</v>
      </c>
      <c r="N55" s="71"/>
      <c r="O55" s="71">
        <v>0</v>
      </c>
      <c r="P55" s="71"/>
      <c r="Q55" s="71">
        <f t="shared" si="3"/>
        <v>10524408980</v>
      </c>
    </row>
    <row r="56" spans="1:17" s="111" customFormat="1" ht="30.75" customHeight="1" thickBot="1">
      <c r="A56" s="239"/>
      <c r="B56" s="198"/>
      <c r="C56" s="197" t="s">
        <v>91</v>
      </c>
      <c r="E56" s="89"/>
      <c r="F56" s="103">
        <f t="shared" ref="F56:Q56" si="4">SUM(F7:F55)</f>
        <v>0</v>
      </c>
      <c r="G56" s="103">
        <f t="shared" si="4"/>
        <v>77644839052.000015</v>
      </c>
      <c r="H56" s="103">
        <f t="shared" si="4"/>
        <v>0</v>
      </c>
      <c r="I56" s="103">
        <f t="shared" si="4"/>
        <v>-72389827</v>
      </c>
      <c r="J56" s="103">
        <f t="shared" si="4"/>
        <v>0</v>
      </c>
      <c r="K56" s="103">
        <f t="shared" si="4"/>
        <v>77572449225.000015</v>
      </c>
      <c r="L56" s="103">
        <f t="shared" si="4"/>
        <v>0</v>
      </c>
      <c r="M56" s="103">
        <f t="shared" si="4"/>
        <v>77644839052.000015</v>
      </c>
      <c r="N56" s="103">
        <f t="shared" si="4"/>
        <v>0</v>
      </c>
      <c r="O56" s="103">
        <f t="shared" si="4"/>
        <v>-72389827</v>
      </c>
      <c r="P56" s="103">
        <f t="shared" si="4"/>
        <v>0</v>
      </c>
      <c r="Q56" s="103">
        <f t="shared" si="4"/>
        <v>77572449225.000015</v>
      </c>
    </row>
    <row r="57" spans="1:17" ht="30.75" customHeight="1" thickTop="1"/>
  </sheetData>
  <autoFilter ref="A6:Q6" xr:uid="{00000000-0001-0000-0600-000000000000}">
    <sortState xmlns:xlrd2="http://schemas.microsoft.com/office/spreadsheetml/2017/richdata2" ref="A7:Q50">
      <sortCondition sortBy="cellColor" ref="A6" dxfId="6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honeticPr fontId="53" type="noConversion"/>
  <printOptions horizontalCentered="1"/>
  <pageMargins left="0.25" right="0.25" top="0.75" bottom="0.75" header="0.3" footer="0.3"/>
  <pageSetup paperSize="9" scale="4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R11"/>
  <sheetViews>
    <sheetView rightToLeft="1" view="pageBreakPreview" zoomScale="80" zoomScaleNormal="100" zoomScaleSheetLayoutView="80" workbookViewId="0">
      <selection activeCell="A7" sqref="A7"/>
    </sheetView>
  </sheetViews>
  <sheetFormatPr defaultColWidth="9.140625" defaultRowHeight="17.25"/>
  <cols>
    <col min="1" max="1" width="41.140625" style="7" bestFit="1" customWidth="1"/>
    <col min="2" max="2" width="1.28515625" style="7" customWidth="1"/>
    <col min="3" max="3" width="18.42578125" style="7" customWidth="1"/>
    <col min="4" max="4" width="0.85546875" style="7" customWidth="1"/>
    <col min="5" max="5" width="24.5703125" style="81" customWidth="1"/>
    <col min="6" max="6" width="0.5703125" style="81" customWidth="1"/>
    <col min="7" max="7" width="24.7109375" style="81" customWidth="1"/>
    <col min="8" max="8" width="0.85546875" style="81" customWidth="1"/>
    <col min="9" max="9" width="23.7109375" style="82" customWidth="1"/>
    <col min="10" max="10" width="0.5703125" style="82" customWidth="1"/>
    <col min="11" max="11" width="17" style="82" customWidth="1"/>
    <col min="12" max="12" width="0.42578125" style="82" customWidth="1"/>
    <col min="13" max="13" width="27.85546875" style="82" customWidth="1"/>
    <col min="14" max="14" width="0.42578125" style="82" customWidth="1"/>
    <col min="15" max="15" width="25.28515625" style="82" bestFit="1" customWidth="1"/>
    <col min="16" max="16" width="0.5703125" style="82" customWidth="1"/>
    <col min="17" max="17" width="26" style="82" customWidth="1"/>
    <col min="18" max="18" width="14" style="7" bestFit="1" customWidth="1"/>
    <col min="19" max="19" width="11.5703125" style="7" bestFit="1" customWidth="1"/>
    <col min="20" max="16384" width="9.140625" style="7"/>
  </cols>
  <sheetData>
    <row r="1" spans="1:18" ht="22.5">
      <c r="A1" s="329" t="s">
        <v>89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8" ht="22.5">
      <c r="A2" s="329" t="s">
        <v>56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</row>
    <row r="3" spans="1:18" ht="22.5">
      <c r="A3" s="329" t="str">
        <f>' سهام'!A3:W3</f>
        <v>برای ماه منتهی به 1402/10/30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</row>
    <row r="4" spans="1:18" ht="22.5">
      <c r="A4" s="330" t="s">
        <v>63</v>
      </c>
      <c r="B4" s="330"/>
      <c r="C4" s="330"/>
      <c r="D4" s="330"/>
      <c r="E4" s="330"/>
      <c r="F4" s="330"/>
      <c r="G4" s="330"/>
      <c r="H4" s="330"/>
      <c r="I4" s="330"/>
      <c r="J4" s="339"/>
      <c r="K4" s="339"/>
      <c r="L4" s="339"/>
      <c r="M4" s="339"/>
      <c r="N4" s="339"/>
      <c r="O4" s="339"/>
      <c r="P4" s="339"/>
      <c r="Q4" s="339"/>
    </row>
    <row r="5" spans="1:18" ht="15.75" customHeight="1" thickBot="1">
      <c r="A5" s="111"/>
      <c r="B5" s="111"/>
      <c r="C5" s="337" t="s">
        <v>194</v>
      </c>
      <c r="D5" s="337"/>
      <c r="E5" s="337"/>
      <c r="F5" s="337"/>
      <c r="G5" s="337"/>
      <c r="H5" s="337"/>
      <c r="I5" s="337"/>
      <c r="J5" s="12"/>
      <c r="K5" s="338" t="s">
        <v>193</v>
      </c>
      <c r="L5" s="338"/>
      <c r="M5" s="338"/>
      <c r="N5" s="338"/>
      <c r="O5" s="338"/>
      <c r="P5" s="338"/>
      <c r="Q5" s="338"/>
    </row>
    <row r="6" spans="1:18" ht="22.5" thickBot="1">
      <c r="A6" s="225" t="s">
        <v>38</v>
      </c>
      <c r="B6" s="225"/>
      <c r="C6" s="226" t="s">
        <v>3</v>
      </c>
      <c r="D6" s="225"/>
      <c r="E6" s="227" t="s">
        <v>45</v>
      </c>
      <c r="F6" s="78"/>
      <c r="G6" s="228" t="s">
        <v>42</v>
      </c>
      <c r="H6" s="78"/>
      <c r="I6" s="88" t="s">
        <v>46</v>
      </c>
      <c r="J6" s="12"/>
      <c r="K6" s="87" t="s">
        <v>3</v>
      </c>
      <c r="L6" s="79"/>
      <c r="M6" s="88" t="s">
        <v>21</v>
      </c>
      <c r="N6" s="79"/>
      <c r="O6" s="87" t="s">
        <v>42</v>
      </c>
      <c r="P6" s="79"/>
      <c r="Q6" s="229" t="s">
        <v>46</v>
      </c>
    </row>
    <row r="7" spans="1:18" ht="21.75">
      <c r="A7" s="230" t="s">
        <v>143</v>
      </c>
      <c r="B7" s="231"/>
      <c r="C7" s="224">
        <v>198700</v>
      </c>
      <c r="D7" s="231"/>
      <c r="E7" s="224">
        <v>192395802792</v>
      </c>
      <c r="F7" s="71"/>
      <c r="G7" s="80">
        <v>-192519188132</v>
      </c>
      <c r="H7" s="71"/>
      <c r="I7" s="71">
        <f>E7+G7</f>
        <v>-123385340</v>
      </c>
      <c r="J7" s="232"/>
      <c r="K7" s="224">
        <v>198700</v>
      </c>
      <c r="L7" s="231"/>
      <c r="M7" s="224">
        <v>192395802792</v>
      </c>
      <c r="N7" s="71"/>
      <c r="O7" s="80">
        <v>-192519188132</v>
      </c>
      <c r="P7" s="261"/>
      <c r="Q7" s="71">
        <f>M7+O7</f>
        <v>-123385340</v>
      </c>
      <c r="R7" s="187"/>
    </row>
    <row r="8" spans="1:18" ht="23.25" thickBot="1">
      <c r="C8" s="187"/>
      <c r="E8" s="262">
        <f>SUM(E7:E7)</f>
        <v>192395802792</v>
      </c>
      <c r="F8" s="7"/>
      <c r="G8" s="262">
        <f>SUM(G7:G7)</f>
        <v>-192519188132</v>
      </c>
      <c r="H8" s="7"/>
      <c r="I8" s="262">
        <f>SUM(I7:I7)</f>
        <v>-123385340</v>
      </c>
      <c r="J8" s="7"/>
      <c r="K8" s="263"/>
      <c r="L8" s="7"/>
      <c r="M8" s="262">
        <f>SUM(M7:M7)</f>
        <v>192395802792</v>
      </c>
      <c r="N8" s="7"/>
      <c r="O8" s="264">
        <f>SUM(O7:O7)</f>
        <v>-192519188132</v>
      </c>
      <c r="P8" s="7"/>
      <c r="Q8" s="262">
        <f>SUM(Q7:Q7)</f>
        <v>-123385340</v>
      </c>
    </row>
    <row r="9" spans="1:18" ht="10.5" customHeight="1" thickTop="1">
      <c r="A9" s="111"/>
      <c r="B9" s="111"/>
      <c r="C9" s="111"/>
      <c r="D9" s="111"/>
      <c r="E9" s="72"/>
      <c r="F9" s="72"/>
      <c r="G9" s="72"/>
      <c r="H9" s="72"/>
      <c r="I9" s="12"/>
      <c r="J9" s="12"/>
      <c r="K9" s="12"/>
      <c r="L9" s="12"/>
      <c r="M9" s="12"/>
      <c r="N9" s="12"/>
      <c r="O9" s="12"/>
      <c r="P9" s="12"/>
      <c r="Q9" s="12"/>
    </row>
    <row r="10" spans="1:18" ht="21.75">
      <c r="A10" s="334" t="s">
        <v>44</v>
      </c>
      <c r="B10" s="335"/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6"/>
    </row>
    <row r="11" spans="1:18" ht="6" customHeight="1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0:Q10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2019-05-29T09:35:10Z</cp:lastPrinted>
  <dcterms:created xsi:type="dcterms:W3CDTF">2017-11-22T14:26:20Z</dcterms:created>
  <dcterms:modified xsi:type="dcterms:W3CDTF">2024-01-30T09:55:16Z</dcterms:modified>
</cp:coreProperties>
</file>