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Y:\fund\ندای ثابت کیان\گزارش ماهانه\"/>
    </mc:Choice>
  </mc:AlternateContent>
  <xr:revisionPtr revIDLastSave="0" documentId="13_ncr:1_{08ECD8C9-71A4-4E74-9AEC-E59A396B4BAB}" xr6:coauthVersionLast="47" xr6:coauthVersionMax="47" xr10:uidLastSave="{00000000-0000-0000-0000-000000000000}"/>
  <bookViews>
    <workbookView xWindow="-120" yWindow="-120" windowWidth="29040" windowHeight="15840" tabRatio="868" xr2:uid="{00000000-000D-0000-FFFF-FFFF00000000}"/>
  </bookViews>
  <sheets>
    <sheet name="روکش" sheetId="16" r:id="rId1"/>
    <sheet name=" سهام" sheetId="1" r:id="rId2"/>
    <sheet name="اوراق" sheetId="17" r:id="rId3"/>
    <sheet name="سپرده" sheetId="2" r:id="rId4"/>
    <sheet name="درآمدها" sheetId="11" r:id="rId5"/>
    <sheet name="سود اوراق بهادار و سپرده بانکی" sheetId="13" r:id="rId6"/>
    <sheet name="درآمد سود سهام" sheetId="18" r:id="rId7"/>
    <sheet name="درآمد ناشی ازفروش" sheetId="15" r:id="rId8"/>
    <sheet name="درآمد ناشی از تغییر قیمت اوراق " sheetId="14" r:id="rId9"/>
    <sheet name="درآمد سرمایه گذاری در سهام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</sheets>
  <definedNames>
    <definedName name="_xlnm._FilterDatabase" localSheetId="1" hidden="1">' سهام'!$A$9:$W$9</definedName>
    <definedName name="_xlnm._FilterDatabase" localSheetId="11" hidden="1">'درآمد سپرده بانکی'!$A$7:$M$7</definedName>
    <definedName name="_xlnm._FilterDatabase" localSheetId="10" hidden="1">'درآمد سرمایه گذاری در اوراق بها'!$A$9:$Q$9</definedName>
    <definedName name="_xlnm._FilterDatabase" localSheetId="9" hidden="1">'درآمد سرمایه گذاری در سهام '!$A$10:$U$10</definedName>
    <definedName name="_xlnm._FilterDatabase" localSheetId="6" hidden="1">'درآمد سود سهام'!$A$7:$S$7</definedName>
    <definedName name="_xlnm._FilterDatabase" localSheetId="8" hidden="1">'درآمد ناشی از تغییر قیمت اوراق '!$A$6:$Q$6</definedName>
    <definedName name="_xlnm._FilterDatabase" localSheetId="7" hidden="1">'درآمد ناشی ازفروش'!$A$6:$Q$6</definedName>
    <definedName name="_xlnm._FilterDatabase" localSheetId="3" hidden="1">سپرده!$A$8:$S$8</definedName>
    <definedName name="_xlnm._FilterDatabase" localSheetId="5" hidden="1">'سود اوراق بهادار و سپرده بانکی'!$A$6:$R$6</definedName>
    <definedName name="_xlnm.Print_Area" localSheetId="1">' سهام'!$A$1:$W$12</definedName>
    <definedName name="_xlnm.Print_Area" localSheetId="2">اوراق!$A$1:$AG$13</definedName>
    <definedName name="_xlnm.Print_Area" localSheetId="11">'درآمد سپرده بانکی'!$A$1:$L$11</definedName>
    <definedName name="_xlnm.Print_Area" localSheetId="10">'درآمد سرمایه گذاری در اوراق بها'!$A$1:$Q$16</definedName>
    <definedName name="_xlnm.Print_Area" localSheetId="9">'درآمد سرمایه گذاری در سهام '!$A$1:$U$13</definedName>
    <definedName name="_xlnm.Print_Area" localSheetId="6">'درآمد سود سهام'!$A$1:$S$11</definedName>
    <definedName name="_xlnm.Print_Area" localSheetId="8">'درآمد ناشی از تغییر قیمت اوراق '!$A$1:$Q$14</definedName>
    <definedName name="_xlnm.Print_Area" localSheetId="7">'درآمد ناشی ازفروش'!$A$1:$Q$15</definedName>
    <definedName name="_xlnm.Print_Area" localSheetId="4">درآمدها!$A$1:$I$11</definedName>
    <definedName name="_xlnm.Print_Area" localSheetId="0">روکش!$A$1:$J$36</definedName>
    <definedName name="_xlnm.Print_Area" localSheetId="12">'سایر درآمدها'!$A$1:$E$10</definedName>
    <definedName name="_xlnm.Print_Area" localSheetId="3">سپرده!$A$1:$S$14</definedName>
    <definedName name="_xlnm.Print_Area" localSheetId="5">'سود اوراق بهادار و سپرده بانکی'!$A$1:$R$13</definedName>
    <definedName name="_xlnm.Print_Titles" localSheetId="1">' سهام'!$7:$9</definedName>
    <definedName name="_xlnm.Print_Titles" localSheetId="9">'درآمد سرمایه گذاری در سهام '!$7:$10</definedName>
    <definedName name="_xlnm.Print_Titles" localSheetId="8">'درآمد ناشی از تغییر قیمت اوراق '!$5:$6</definedName>
    <definedName name="_xlnm.Print_Titles" localSheetId="7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1" i="17" l="1"/>
  <c r="AG11" i="17" s="1"/>
  <c r="AE10" i="17"/>
  <c r="AG10" i="17"/>
  <c r="AE9" i="17"/>
  <c r="AG9" i="17" s="1"/>
  <c r="Q11" i="15"/>
  <c r="AG12" i="17" l="1"/>
  <c r="C9" i="8"/>
  <c r="Q12" i="2" l="1"/>
  <c r="S10" i="2"/>
  <c r="S11" i="2"/>
  <c r="S9" i="2"/>
  <c r="S12" i="2" l="1"/>
  <c r="W10" i="1"/>
  <c r="I10" i="7" l="1"/>
  <c r="K9" i="7" s="1"/>
  <c r="G10" i="7"/>
  <c r="E10" i="7"/>
  <c r="G9" i="7" s="1"/>
  <c r="G8" i="7"/>
  <c r="O15" i="6"/>
  <c r="M15" i="6"/>
  <c r="K15" i="6"/>
  <c r="G15" i="6"/>
  <c r="E15" i="6"/>
  <c r="C15" i="6"/>
  <c r="Q11" i="6"/>
  <c r="Q12" i="6"/>
  <c r="Q13" i="6"/>
  <c r="Q14" i="6"/>
  <c r="Q10" i="6"/>
  <c r="Q15" i="6" s="1"/>
  <c r="I11" i="6"/>
  <c r="I12" i="6"/>
  <c r="I13" i="6"/>
  <c r="I14" i="6"/>
  <c r="I10" i="6"/>
  <c r="I15" i="6" s="1"/>
  <c r="E10" i="14"/>
  <c r="G10" i="14"/>
  <c r="M10" i="14"/>
  <c r="O10" i="14"/>
  <c r="Q9" i="14"/>
  <c r="Q8" i="14"/>
  <c r="Q7" i="14"/>
  <c r="I9" i="14"/>
  <c r="I8" i="14"/>
  <c r="I7" i="14"/>
  <c r="O11" i="15"/>
  <c r="M11" i="15"/>
  <c r="G11" i="15"/>
  <c r="E11" i="15"/>
  <c r="I8" i="15"/>
  <c r="I9" i="15"/>
  <c r="I10" i="15"/>
  <c r="I7" i="15"/>
  <c r="R11" i="13"/>
  <c r="P11" i="13"/>
  <c r="N11" i="13"/>
  <c r="J11" i="13"/>
  <c r="H11" i="13"/>
  <c r="R8" i="13"/>
  <c r="R9" i="13"/>
  <c r="R10" i="13"/>
  <c r="R7" i="13"/>
  <c r="L9" i="13"/>
  <c r="L8" i="13"/>
  <c r="L10" i="13"/>
  <c r="L7" i="13"/>
  <c r="E10" i="11"/>
  <c r="O12" i="2"/>
  <c r="M12" i="2"/>
  <c r="K12" i="2"/>
  <c r="L11" i="13" l="1"/>
  <c r="Q10" i="14"/>
  <c r="I10" i="14"/>
  <c r="I11" i="15"/>
  <c r="AE12" i="17"/>
  <c r="AC12" i="17"/>
  <c r="W12" i="17"/>
  <c r="T12" i="17"/>
  <c r="Q9" i="18" l="1"/>
  <c r="S8" i="18"/>
  <c r="M8" i="18"/>
  <c r="S11" i="5"/>
  <c r="I11" i="5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C12" i="5"/>
  <c r="E12" i="5"/>
  <c r="G12" i="5"/>
  <c r="M12" i="5"/>
  <c r="O12" i="5"/>
  <c r="Q12" i="5"/>
  <c r="I12" i="5" l="1"/>
  <c r="S12" i="5"/>
  <c r="E7" i="11" s="1"/>
  <c r="I7" i="11" s="1"/>
  <c r="K8" i="7" l="1"/>
  <c r="K10" i="7" s="1"/>
  <c r="E9" i="11"/>
  <c r="U12" i="5"/>
  <c r="K12" i="5" l="1"/>
  <c r="E8" i="11" l="1"/>
  <c r="Q11" i="13"/>
  <c r="J9" i="18"/>
  <c r="L9" i="18"/>
  <c r="N9" i="18"/>
  <c r="R9" i="18"/>
  <c r="I8" i="11" l="1"/>
  <c r="O12" i="17"/>
  <c r="Q12" i="17"/>
  <c r="I9" i="11" l="1"/>
  <c r="E11" i="11" l="1"/>
  <c r="G7" i="11" s="1"/>
  <c r="G10" i="11" l="1"/>
  <c r="G9" i="11"/>
  <c r="G8" i="11"/>
  <c r="D15" i="6" l="1"/>
  <c r="F15" i="6"/>
  <c r="H15" i="6"/>
  <c r="J15" i="6"/>
  <c r="L15" i="6"/>
  <c r="N15" i="6"/>
  <c r="P15" i="6"/>
  <c r="A3" i="14" l="1"/>
  <c r="A3" i="17"/>
  <c r="A3" i="8" l="1"/>
  <c r="A3" i="7"/>
  <c r="A3" i="6"/>
  <c r="A3" i="5"/>
  <c r="A3" i="15"/>
  <c r="A3" i="13"/>
  <c r="A3" i="2" l="1"/>
  <c r="A3" i="11" s="1"/>
  <c r="I10" i="11" l="1"/>
  <c r="I11" i="11" s="1"/>
  <c r="G1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<sst xmlns="http://schemas.openxmlformats.org/spreadsheetml/2006/main" count="289" uniqueCount="133">
  <si>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</si>
  <si>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</si>
  <si>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</si>
  <si>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</si>
  <si>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</si>
  <si>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</si>
  <si>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</si>
  <si>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</si>
  <si>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</si>
  <si>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</si>
  <si>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</si>
  <si>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</si>
  <si>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</si>
  <si>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</si>
  <si>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</si>
  <si>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</si>
  <si>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</si>
  <si>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</si>
  <si>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</si>
  <si>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</si>
  <si>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</si>
  <si>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</si>
  <si>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</si>
  <si>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</si>
  <si>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</si>
  <si>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</si>
  <si>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</si>
  <si>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</si>
  <si>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</si>
  <si>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</si>
  <si>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</si>
  <si>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</si>
  <si>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</si>
  <si>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</si>
  <si>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</si>
  <si>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</si>
  <si>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</si>
  <si>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</si>
  <si>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</si>
  <si>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</si>
  <si>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</si>
  <si>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تاریخ دریافت سود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</si>
  <si>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</si>
  <si>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</si>
  <si>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</si>
  <si>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</si>
  <si>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</si>
  <si>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</si>
  <si>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</si>
  <si>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</si>
  <si>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</si>
  <si>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</si>
  <si>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</si>
  <si>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</si>
  <si>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</si>
  <si>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</si>
  <si>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</si>
  <si>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</si>
  <si>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</si>
  <si>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</si>
  <si>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</si>
  <si>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.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</si>
  <si>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</si>
  <si>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</si>
  <si>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</si>
  <si>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</si>
  <si>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</si>
  <si>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</si>
  <si>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</si>
  <si>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</si>
  <si>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</si>
  <si>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</si>
  <si>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</si>
  <si>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</si>
  <si>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</si>
  <si>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</si>
  <si>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</si>
  <si>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</si>
  <si>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</si>
  <si>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</si>
  <si>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</si>
  <si>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</si>
  <si>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</si>
  <si>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</si>
  <si>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</si>
  <si>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</si>
  <si>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</si>
  <si>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</si>
  <si>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</si>
  <si>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</si>
  <si>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</si>
  <si>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دارایی‌ها</t>
  </si>
  <si>
    <t>درآمدها</t>
  </si>
  <si>
    <t>1400/12/29</t>
  </si>
  <si>
    <t>صندوق سرمایه گذاری ندای ثابت کیان</t>
  </si>
  <si>
    <t>حساب بانک خاور میانه</t>
  </si>
  <si>
    <t>1005-10-810-707074272</t>
  </si>
  <si>
    <t>کوتاه مدت</t>
  </si>
  <si>
    <t>-</t>
  </si>
  <si>
    <t>---</t>
  </si>
  <si>
    <t>منتهی به 1401/01/31</t>
  </si>
  <si>
    <t>اسناد خزانه-م16بودجه98-010503 (اخزا816)</t>
  </si>
  <si>
    <t>بلی</t>
  </si>
  <si>
    <t>1398/05/03</t>
  </si>
  <si>
    <t>1401/05/03</t>
  </si>
  <si>
    <t>1000000.0000</t>
  </si>
  <si>
    <t>مرابحه عام دولت3-ش.خ 0103 (اراد35)</t>
  </si>
  <si>
    <t>1399/04/03</t>
  </si>
  <si>
    <t>1401/03/03</t>
  </si>
  <si>
    <t>صکوک اجاره غدیر 408 (صغدیر408)</t>
  </si>
  <si>
    <t>1400/08/26</t>
  </si>
  <si>
    <t>1404/08/26</t>
  </si>
  <si>
    <t>948,150</t>
  </si>
  <si>
    <t>995,090</t>
  </si>
  <si>
    <t>1,000,679</t>
  </si>
  <si>
    <t>پاسارگاد کوتاه مدت</t>
  </si>
  <si>
    <t>پاسارگاد 2099012152272681</t>
  </si>
  <si>
    <t>209-8100-15227268-1</t>
  </si>
  <si>
    <t>209-9012-15227268-1</t>
  </si>
  <si>
    <t>1401/02/26</t>
  </si>
  <si>
    <t>18.00</t>
  </si>
  <si>
    <t>15.00</t>
  </si>
  <si>
    <t>اسنادخزانه-م17بودجه99-010226 (اخزا917)</t>
  </si>
  <si>
    <t>اسنادخزانه-م18بودجه99-010323 (اخزا918)</t>
  </si>
  <si>
    <t>1401/01/31</t>
  </si>
  <si>
    <t>طی فروردین ماه</t>
  </si>
  <si>
    <t>از ابتدای سال مالی تا پایان فروردین ماه</t>
  </si>
  <si>
    <t>‫1401/01/31</t>
  </si>
  <si>
    <t>از ابتدای سال مالی تا فروردین ماه</t>
  </si>
  <si>
    <t>برای ماه منتهی به 1401/01/31</t>
  </si>
  <si>
    <t>بلند مدت</t>
  </si>
  <si>
    <t>پاسارگاد بلند مدت</t>
  </si>
  <si>
    <t>تعدیل کارمزد کارگزاری‫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</si>
</sst>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_-;[Red]\(#,##0\)"/>
  </numFmts>
  <fonts count="44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11"/>
      <color rgb="FFFF0000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19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Border="1" applyAlignment="1">
      <alignment vertical="center" wrapText="1" readingOrder="2"/>
    </xf>
    <xf numFmtId="164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Border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/>
    <xf numFmtId="0" fontId="20" fillId="0" borderId="0" xfId="0" applyFont="1"/>
    <xf numFmtId="0" fontId="20" fillId="0" borderId="1" xfId="0" applyFont="1" applyBorder="1"/>
    <xf numFmtId="164" fontId="20" fillId="0" borderId="1" xfId="1" applyNumberFormat="1" applyFont="1" applyBorder="1"/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Border="1" applyAlignment="1">
      <alignment vertical="center" wrapText="1" readingOrder="2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 wrapText="1" readingOrder="2"/>
    </xf>
    <xf numFmtId="0" fontId="20" fillId="0" borderId="0" xfId="0" applyFont="1" applyBorder="1" applyAlignment="1">
      <alignment vertical="center" wrapText="1" readingOrder="2"/>
    </xf>
    <xf numFmtId="0" fontId="20" fillId="0" borderId="0" xfId="0" applyFont="1" applyBorder="1" applyAlignment="1">
      <alignment horizontal="center"/>
    </xf>
    <xf numFmtId="0" fontId="20" fillId="0" borderId="1" xfId="0" applyFont="1" applyBorder="1" applyAlignment="1">
      <alignment vertical="center" wrapText="1" readingOrder="2"/>
    </xf>
    <xf numFmtId="0" fontId="20" fillId="0" borderId="0" xfId="0" applyFont="1" applyBorder="1"/>
    <xf numFmtId="37" fontId="13" fillId="0" borderId="0" xfId="0" applyNumberFormat="1" applyFont="1" applyAlignment="1">
      <alignment horizontal="right" vertical="center" wrapText="1"/>
    </xf>
    <xf numFmtId="37" fontId="13" fillId="0" borderId="0" xfId="0" applyNumberFormat="1" applyFont="1" applyAlignment="1">
      <alignment horizontal="center" vertical="center" wrapText="1"/>
    </xf>
    <xf numFmtId="164" fontId="20" fillId="0" borderId="2" xfId="1" applyNumberFormat="1" applyFont="1" applyBorder="1" applyAlignment="1">
      <alignment horizontal="center" vertical="center" readingOrder="2"/>
    </xf>
    <xf numFmtId="164" fontId="16" fillId="0" borderId="0" xfId="1" applyNumberFormat="1" applyFont="1"/>
    <xf numFmtId="164" fontId="16" fillId="0" borderId="0" xfId="0" applyNumberFormat="1" applyFont="1"/>
    <xf numFmtId="0" fontId="19" fillId="0" borderId="0" xfId="0" applyFont="1" applyAlignment="1">
      <alignment horizontal="right" vertical="center" readingOrder="2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164" fontId="20" fillId="0" borderId="1" xfId="1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vertical="center" readingOrder="2"/>
    </xf>
    <xf numFmtId="2" fontId="18" fillId="0" borderId="0" xfId="0" applyNumberFormat="1" applyFont="1" applyAlignment="1">
      <alignment horizontal="center" vertical="center" readingOrder="2"/>
    </xf>
    <xf numFmtId="0" fontId="18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readingOrder="2"/>
    </xf>
    <xf numFmtId="0" fontId="14" fillId="0" borderId="0" xfId="0" applyFont="1" applyAlignment="1">
      <alignment horizontal="right" vertical="center"/>
    </xf>
    <xf numFmtId="164" fontId="14" fillId="0" borderId="0" xfId="1" applyNumberFormat="1" applyFont="1"/>
    <xf numFmtId="164" fontId="10" fillId="0" borderId="0" xfId="1" applyNumberFormat="1" applyFont="1"/>
    <xf numFmtId="0" fontId="15" fillId="0" borderId="0" xfId="0" applyFont="1"/>
    <xf numFmtId="164" fontId="15" fillId="0" borderId="0" xfId="1" applyNumberFormat="1" applyFont="1"/>
    <xf numFmtId="165" fontId="15" fillId="0" borderId="0" xfId="1" applyNumberFormat="1" applyFont="1"/>
    <xf numFmtId="0" fontId="24" fillId="0" borderId="0" xfId="0" applyFont="1" applyBorder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0" fillId="0" borderId="0" xfId="1" applyNumberFormat="1" applyFont="1"/>
    <xf numFmtId="165" fontId="10" fillId="0" borderId="0" xfId="1" applyNumberFormat="1" applyFont="1" applyFill="1"/>
    <xf numFmtId="165" fontId="10" fillId="0" borderId="1" xfId="1" applyNumberFormat="1" applyFont="1" applyBorder="1" applyAlignment="1">
      <alignment horizontal="center" vertical="center"/>
    </xf>
    <xf numFmtId="165" fontId="10" fillId="0" borderId="0" xfId="1" applyNumberFormat="1" applyFont="1" applyAlignment="1">
      <alignment horizontal="center" vertical="center"/>
    </xf>
    <xf numFmtId="165" fontId="10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right" vertical="center" wrapText="1"/>
    </xf>
    <xf numFmtId="165" fontId="10" fillId="0" borderId="1" xfId="1" applyNumberFormat="1" applyFont="1" applyFill="1" applyBorder="1" applyAlignment="1">
      <alignment horizontal="right" vertical="center" wrapText="1"/>
    </xf>
    <xf numFmtId="0" fontId="20" fillId="0" borderId="0" xfId="0" applyFont="1" applyAlignment="1"/>
    <xf numFmtId="165" fontId="22" fillId="0" borderId="0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 wrapText="1"/>
    </xf>
    <xf numFmtId="164" fontId="10" fillId="0" borderId="0" xfId="1" applyNumberFormat="1" applyFont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37" fontId="27" fillId="0" borderId="0" xfId="0" applyNumberFormat="1" applyFont="1" applyAlignment="1">
      <alignment horizontal="center" vertical="center"/>
    </xf>
    <xf numFmtId="164" fontId="22" fillId="0" borderId="8" xfId="1" applyNumberFormat="1" applyFont="1" applyBorder="1" applyAlignment="1">
      <alignment horizontal="left" vertical="center"/>
    </xf>
    <xf numFmtId="165" fontId="14" fillId="0" borderId="0" xfId="1" applyNumberFormat="1" applyFont="1"/>
    <xf numFmtId="164" fontId="15" fillId="0" borderId="0" xfId="1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/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5" fillId="0" borderId="4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20" fillId="0" borderId="0" xfId="1" applyNumberFormat="1" applyFont="1"/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Fill="1"/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Border="1" applyAlignment="1">
      <alignment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0" fillId="0" borderId="0" xfId="0" applyFont="1" applyAlignment="1">
      <alignment horizontal="right" vertical="center" wrapText="1" readingOrder="2"/>
    </xf>
    <xf numFmtId="3" fontId="20" fillId="0" borderId="0" xfId="0" applyNumberFormat="1" applyFont="1"/>
    <xf numFmtId="164" fontId="20" fillId="0" borderId="0" xfId="0" applyNumberFormat="1" applyFont="1"/>
    <xf numFmtId="0" fontId="10" fillId="0" borderId="0" xfId="0" applyFont="1" applyFill="1"/>
    <xf numFmtId="0" fontId="20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 readingOrder="2"/>
    </xf>
    <xf numFmtId="164" fontId="20" fillId="0" borderId="0" xfId="1" applyNumberFormat="1" applyFont="1" applyAlignment="1">
      <alignment vertical="center" wrapText="1"/>
    </xf>
    <xf numFmtId="164" fontId="20" fillId="0" borderId="3" xfId="1" applyNumberFormat="1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 readingOrder="2"/>
    </xf>
    <xf numFmtId="0" fontId="31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3" fontId="10" fillId="0" borderId="0" xfId="0" applyNumberFormat="1" applyFont="1"/>
    <xf numFmtId="164" fontId="10" fillId="0" borderId="0" xfId="0" applyNumberFormat="1" applyFont="1"/>
    <xf numFmtId="37" fontId="32" fillId="0" borderId="0" xfId="0" applyNumberFormat="1" applyFont="1" applyAlignment="1">
      <alignment horizontal="center" vertical="center" wrapText="1"/>
    </xf>
    <xf numFmtId="10" fontId="13" fillId="0" borderId="0" xfId="2" applyNumberFormat="1" applyFont="1" applyAlignment="1">
      <alignment horizontal="center" vertical="center"/>
    </xf>
    <xf numFmtId="10" fontId="13" fillId="0" borderId="8" xfId="2" applyNumberFormat="1" applyFont="1" applyBorder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 readingOrder="2"/>
    </xf>
    <xf numFmtId="0" fontId="3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164" fontId="6" fillId="0" borderId="2" xfId="0" applyNumberFormat="1" applyFont="1" applyBorder="1" applyAlignment="1">
      <alignment horizontal="center" vertical="center" readingOrder="2"/>
    </xf>
    <xf numFmtId="10" fontId="8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164" fontId="31" fillId="0" borderId="0" xfId="1" applyNumberFormat="1" applyFont="1" applyBorder="1" applyAlignment="1">
      <alignment vertical="center" wrapText="1" readingOrder="2"/>
    </xf>
    <xf numFmtId="40" fontId="18" fillId="0" borderId="0" xfId="0" applyNumberFormat="1" applyFont="1" applyAlignment="1">
      <alignment horizontal="center" vertical="center" wrapText="1" readingOrder="2"/>
    </xf>
    <xf numFmtId="164" fontId="18" fillId="0" borderId="0" xfId="1" applyNumberFormat="1" applyFont="1" applyAlignment="1">
      <alignment horizontal="right" vertical="center" readingOrder="2"/>
    </xf>
    <xf numFmtId="164" fontId="18" fillId="0" borderId="1" xfId="1" applyNumberFormat="1" applyFont="1" applyBorder="1" applyAlignment="1">
      <alignment horizontal="right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right" vertical="center" readingOrder="2"/>
    </xf>
    <xf numFmtId="0" fontId="9" fillId="0" borderId="0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0" fillId="0" borderId="0" xfId="0" applyFont="1" applyFill="1"/>
    <xf numFmtId="0" fontId="20" fillId="0" borderId="0" xfId="0" applyFont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right" vertical="center" readingOrder="2"/>
    </xf>
    <xf numFmtId="164" fontId="6" fillId="0" borderId="2" xfId="1" applyNumberFormat="1" applyFont="1" applyFill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4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4" fontId="20" fillId="0" borderId="0" xfId="1" applyNumberFormat="1" applyFont="1" applyAlignment="1">
      <alignment vertical="center"/>
    </xf>
    <xf numFmtId="164" fontId="10" fillId="0" borderId="0" xfId="1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164" fontId="25" fillId="0" borderId="8" xfId="1" applyNumberFormat="1" applyFont="1" applyBorder="1" applyAlignment="1">
      <alignment horizontal="right" vertical="center" wrapText="1" readingOrder="2"/>
    </xf>
    <xf numFmtId="164" fontId="10" fillId="0" borderId="8" xfId="1" applyNumberFormat="1" applyFont="1" applyBorder="1" applyAlignment="1">
      <alignment vertical="center"/>
    </xf>
    <xf numFmtId="164" fontId="20" fillId="0" borderId="8" xfId="1" applyNumberFormat="1" applyFont="1" applyBorder="1" applyAlignment="1">
      <alignment vertical="center"/>
    </xf>
    <xf numFmtId="164" fontId="20" fillId="0" borderId="0" xfId="1" applyNumberFormat="1" applyFont="1" applyAlignment="1">
      <alignment horizontal="center" vertical="center" wrapText="1" shrinkToFit="1"/>
    </xf>
    <xf numFmtId="164" fontId="22" fillId="0" borderId="0" xfId="1" applyNumberFormat="1" applyFont="1" applyBorder="1" applyAlignment="1">
      <alignment horizontal="left" vertical="center"/>
    </xf>
    <xf numFmtId="164" fontId="15" fillId="0" borderId="0" xfId="1" applyNumberFormat="1" applyFont="1" applyAlignment="1">
      <alignment vertical="center"/>
    </xf>
    <xf numFmtId="164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2" fontId="18" fillId="0" borderId="2" xfId="0" applyNumberFormat="1" applyFont="1" applyBorder="1" applyAlignment="1">
      <alignment horizontal="center" vertical="center" readingOrder="2"/>
    </xf>
    <xf numFmtId="38" fontId="18" fillId="0" borderId="10" xfId="0" applyNumberFormat="1" applyFont="1" applyBorder="1" applyAlignment="1">
      <alignment horizontal="right" vertical="center" readingOrder="2"/>
    </xf>
    <xf numFmtId="164" fontId="29" fillId="0" borderId="15" xfId="1" applyNumberFormat="1" applyFont="1" applyBorder="1" applyAlignment="1">
      <alignment horizontal="center" vertical="center" wrapText="1" readingOrder="2"/>
    </xf>
    <xf numFmtId="0" fontId="29" fillId="0" borderId="15" xfId="0" applyFont="1" applyBorder="1" applyAlignment="1">
      <alignment horizontal="center" vertical="center" wrapText="1" readingOrder="2"/>
    </xf>
    <xf numFmtId="164" fontId="18" fillId="0" borderId="8" xfId="1" applyNumberFormat="1" applyFont="1" applyBorder="1" applyAlignment="1">
      <alignment vertical="center"/>
    </xf>
    <xf numFmtId="164" fontId="12" fillId="0" borderId="8" xfId="1" applyNumberFormat="1" applyFont="1" applyBorder="1" applyAlignment="1">
      <alignment vertical="center"/>
    </xf>
    <xf numFmtId="0" fontId="19" fillId="0" borderId="0" xfId="0" applyFont="1" applyAlignment="1">
      <alignment horizontal="right" vertical="center" readingOrder="2"/>
    </xf>
    <xf numFmtId="10" fontId="8" fillId="0" borderId="0" xfId="2" applyNumberFormat="1" applyFont="1" applyAlignment="1">
      <alignment horizontal="center" vertical="center"/>
    </xf>
    <xf numFmtId="164" fontId="14" fillId="0" borderId="0" xfId="0" applyNumberFormat="1" applyFont="1"/>
    <xf numFmtId="164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5" fontId="41" fillId="0" borderId="0" xfId="1" applyNumberFormat="1" applyFont="1" applyAlignment="1">
      <alignment vertical="center"/>
    </xf>
    <xf numFmtId="165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0" fontId="39" fillId="0" borderId="2" xfId="2" applyNumberFormat="1" applyFont="1" applyBorder="1" applyAlignment="1">
      <alignment horizontal="center" vertical="center" wrapText="1" readingOrder="2"/>
    </xf>
    <xf numFmtId="2" fontId="10" fillId="0" borderId="9" xfId="0" applyNumberFormat="1" applyFont="1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10" fontId="8" fillId="0" borderId="0" xfId="0" applyNumberFormat="1" applyFont="1" applyFill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37" fontId="3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64" fontId="14" fillId="0" borderId="0" xfId="1" applyNumberFormat="1" applyFont="1" applyAlignment="1"/>
    <xf numFmtId="3" fontId="35" fillId="0" borderId="0" xfId="0" applyNumberFormat="1" applyFont="1" applyAlignment="1">
      <alignment horizont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4" fontId="42" fillId="0" borderId="0" xfId="1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0" fillId="0" borderId="0" xfId="1" applyNumberFormat="1" applyFont="1" applyBorder="1" applyAlignment="1">
      <alignment vertical="center" wrapText="1"/>
    </xf>
    <xf numFmtId="164" fontId="10" fillId="0" borderId="0" xfId="1" applyNumberFormat="1" applyFont="1" applyBorder="1" applyAlignment="1">
      <alignment vertical="center"/>
    </xf>
    <xf numFmtId="165" fontId="10" fillId="0" borderId="0" xfId="1" applyNumberFormat="1" applyFont="1" applyAlignment="1"/>
    <xf numFmtId="165" fontId="10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 wrapText="1"/>
    </xf>
    <xf numFmtId="164" fontId="10" fillId="2" borderId="0" xfId="1" applyNumberFormat="1" applyFont="1" applyFill="1" applyAlignment="1">
      <alignment vertical="center"/>
    </xf>
    <xf numFmtId="164" fontId="35" fillId="0" borderId="0" xfId="0" applyNumberFormat="1" applyFont="1" applyAlignment="1">
      <alignment vertical="center" wrapText="1"/>
    </xf>
    <xf numFmtId="0" fontId="9" fillId="0" borderId="0" xfId="0" applyFont="1" applyBorder="1" applyAlignment="1">
      <alignment horizontal="center" vertical="center" wrapText="1" readingOrder="2"/>
    </xf>
    <xf numFmtId="0" fontId="20" fillId="0" borderId="0" xfId="0" applyFont="1" applyAlignment="1">
      <alignment vertical="center" wrapText="1"/>
    </xf>
    <xf numFmtId="37" fontId="13" fillId="0" borderId="0" xfId="0" quotePrefix="1" applyNumberFormat="1" applyFont="1" applyAlignment="1">
      <alignment horizontal="center"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164" fontId="22" fillId="0" borderId="8" xfId="1" applyNumberFormat="1" applyFont="1" applyBorder="1" applyAlignment="1">
      <alignment vertical="center"/>
    </xf>
    <xf numFmtId="0" fontId="10" fillId="0" borderId="0" xfId="0" quotePrefix="1" applyFont="1" applyAlignment="1">
      <alignment horizontal="right" vertical="center"/>
    </xf>
    <xf numFmtId="37" fontId="13" fillId="0" borderId="0" xfId="0" quotePrefix="1" applyNumberFormat="1" applyFont="1" applyAlignment="1">
      <alignment horizontal="right" vertical="center" wrapText="1"/>
    </xf>
    <xf numFmtId="37" fontId="34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  <xf numFmtId="164" fontId="18" fillId="0" borderId="1" xfId="1" applyNumberFormat="1" applyFont="1" applyBorder="1" applyAlignment="1">
      <alignment horizontal="center" vertical="center" wrapText="1" readingOrder="2"/>
    </xf>
    <xf numFmtId="164" fontId="20" fillId="0" borderId="0" xfId="1" applyNumberFormat="1" applyFont="1" applyAlignment="1">
      <alignment horizontal="center" vertical="center"/>
    </xf>
    <xf numFmtId="164" fontId="43" fillId="0" borderId="0" xfId="0" applyNumberFormat="1" applyFont="1"/>
    <xf numFmtId="0" fontId="33" fillId="0" borderId="0" xfId="0" applyFont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 wrapText="1" readingOrder="2"/>
    </xf>
    <xf numFmtId="164" fontId="6" fillId="0" borderId="3" xfId="1" applyNumberFormat="1" applyFont="1" applyBorder="1" applyAlignment="1">
      <alignment horizontal="center" vertical="center" wrapText="1" readingOrder="2"/>
    </xf>
    <xf numFmtId="164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 readingOrder="2"/>
    </xf>
    <xf numFmtId="164" fontId="6" fillId="0" borderId="0" xfId="1" applyNumberFormat="1" applyFont="1" applyBorder="1" applyAlignment="1">
      <alignment horizontal="center" vertical="center" readingOrder="2"/>
    </xf>
    <xf numFmtId="0" fontId="7" fillId="0" borderId="0" xfId="0" applyFont="1" applyAlignment="1">
      <alignment horizontal="right" vertical="center" readingOrder="2"/>
    </xf>
    <xf numFmtId="164" fontId="6" fillId="0" borderId="1" xfId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11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readingOrder="2"/>
    </xf>
    <xf numFmtId="0" fontId="20" fillId="0" borderId="3" xfId="0" applyFont="1" applyBorder="1" applyAlignment="1">
      <alignment horizontal="center" vertical="center" readingOrder="2"/>
    </xf>
    <xf numFmtId="0" fontId="20" fillId="0" borderId="1" xfId="0" applyFont="1" applyBorder="1" applyAlignment="1">
      <alignment horizontal="center" vertical="center" readingOrder="2"/>
    </xf>
    <xf numFmtId="0" fontId="20" fillId="0" borderId="0" xfId="0" applyFont="1" applyBorder="1" applyAlignment="1">
      <alignment horizontal="center" vertical="center" wrapText="1" readingOrder="2"/>
    </xf>
    <xf numFmtId="0" fontId="20" fillId="0" borderId="1" xfId="0" applyFont="1" applyBorder="1" applyAlignment="1">
      <alignment horizontal="center" vertical="center" wrapText="1" readingOrder="2"/>
    </xf>
    <xf numFmtId="0" fontId="20" fillId="0" borderId="0" xfId="0" applyFont="1" applyAlignment="1">
      <alignment horizontal="center" vertical="center" wrapText="1" readingOrder="2"/>
    </xf>
    <xf numFmtId="164" fontId="20" fillId="0" borderId="0" xfId="1" applyNumberFormat="1" applyFont="1" applyBorder="1" applyAlignment="1">
      <alignment horizontal="center" vertical="center" readingOrder="2"/>
    </xf>
    <xf numFmtId="164" fontId="20" fillId="0" borderId="1" xfId="1" applyNumberFormat="1" applyFont="1" applyBorder="1" applyAlignment="1">
      <alignment horizontal="center" vertical="center" readingOrder="2"/>
    </xf>
    <xf numFmtId="0" fontId="20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164" fontId="24" fillId="0" borderId="1" xfId="1" applyNumberFormat="1" applyFont="1" applyBorder="1" applyAlignment="1">
      <alignment horizontal="center" vertical="center" wrapText="1" readingOrder="2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NumberFormat="1" applyFont="1" applyFill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5" fontId="23" fillId="0" borderId="1" xfId="1" applyNumberFormat="1" applyFont="1" applyBorder="1" applyAlignment="1">
      <alignment horizontal="center" vertical="center" wrapText="1" readingOrder="2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165" fontId="22" fillId="0" borderId="1" xfId="1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164" fontId="15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2" fillId="0" borderId="0" xfId="0" applyFont="1" applyFill="1" applyAlignment="1">
      <alignment horizontal="center"/>
    </xf>
    <xf numFmtId="0" fontId="29" fillId="0" borderId="4" xfId="0" applyFont="1" applyBorder="1" applyAlignment="1">
      <alignment horizontal="center" vertical="center" wrapText="1" readingOrder="2"/>
    </xf>
    <xf numFmtId="164" fontId="18" fillId="0" borderId="4" xfId="1" applyNumberFormat="1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</xdr:row>
      <xdr:rowOff>95250</xdr:rowOff>
    </xdr:from>
    <xdr:to>
      <xdr:col>9</xdr:col>
      <xdr:colOff>104775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095225" y="1628775"/>
          <a:ext cx="5419725" cy="2619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tabSelected="1" view="pageBreakPreview" topLeftCell="A13" zoomScaleNormal="100" zoomScaleSheetLayoutView="100" workbookViewId="0">
      <selection activeCell="H22" sqref="H22"/>
    </sheetView>
  </sheetViews>
  <sheetFormatPr defaultColWidth="9.140625" defaultRowHeight="17.25" x14ac:dyDescent="0.4"/>
  <cols>
    <col min="1" max="16384" width="9.140625" style="21"/>
  </cols>
  <sheetData>
    <row r="18" spans="1:13" x14ac:dyDescent="0.4">
      <c r="M18" s="21" t="s">
        <v>60</v>
      </c>
    </row>
    <row r="24" spans="1:13" ht="15" customHeight="1" x14ac:dyDescent="0.4">
      <c r="A24" s="225" t="s">
        <v>76</v>
      </c>
      <c r="B24" s="225"/>
      <c r="C24" s="225"/>
      <c r="D24" s="225"/>
      <c r="E24" s="225"/>
      <c r="F24" s="225"/>
      <c r="G24" s="225"/>
      <c r="H24" s="225"/>
      <c r="I24" s="225"/>
      <c r="J24" s="225"/>
      <c r="K24" s="122"/>
      <c r="L24" s="122"/>
    </row>
    <row r="25" spans="1:13" ht="15" customHeight="1" x14ac:dyDescent="0.4">
      <c r="A25" s="225"/>
      <c r="B25" s="225"/>
      <c r="C25" s="225"/>
      <c r="D25" s="225"/>
      <c r="E25" s="225"/>
      <c r="F25" s="225"/>
      <c r="G25" s="225"/>
      <c r="H25" s="225"/>
      <c r="I25" s="225"/>
      <c r="J25" s="225"/>
      <c r="K25" s="122"/>
      <c r="L25" s="122"/>
    </row>
    <row r="26" spans="1:13" ht="15" customHeight="1" x14ac:dyDescent="0.4">
      <c r="A26" s="225"/>
      <c r="B26" s="225"/>
      <c r="C26" s="225"/>
      <c r="D26" s="225"/>
      <c r="E26" s="225"/>
      <c r="F26" s="225"/>
      <c r="G26" s="225"/>
      <c r="H26" s="225"/>
      <c r="I26" s="225"/>
      <c r="J26" s="225"/>
      <c r="K26" s="122"/>
      <c r="L26" s="122"/>
    </row>
    <row r="28" spans="1:13" ht="15" customHeight="1" x14ac:dyDescent="0.4">
      <c r="A28" s="225" t="s">
        <v>100</v>
      </c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</row>
    <row r="29" spans="1:13" ht="15" customHeight="1" x14ac:dyDescent="0.4">
      <c r="A29" s="225"/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</row>
    <row r="30" spans="1:13" ht="15" customHeight="1" x14ac:dyDescent="0.4">
      <c r="A30" s="225"/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</row>
    <row r="31" spans="1:13" ht="15" customHeight="1" x14ac:dyDescent="0.4">
      <c r="A31" s="225"/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U20"/>
  <sheetViews>
    <sheetView rightToLeft="1" view="pageBreakPreview" zoomScale="50" zoomScaleNormal="100" zoomScaleSheetLayoutView="50" workbookViewId="0">
      <selection activeCell="O11" sqref="O11"/>
    </sheetView>
  </sheetViews>
  <sheetFormatPr defaultColWidth="9.140625" defaultRowHeight="15" x14ac:dyDescent="0.25"/>
  <cols>
    <col min="1" max="1" width="49.85546875" style="164" customWidth="1"/>
    <col min="2" max="2" width="1.28515625" style="164" customWidth="1"/>
    <col min="3" max="3" width="26.5703125" style="172" customWidth="1"/>
    <col min="4" max="4" width="1" style="164" customWidth="1"/>
    <col min="5" max="5" width="28.42578125" style="173" customWidth="1"/>
    <col min="6" max="6" width="1.42578125" style="173" customWidth="1"/>
    <col min="7" max="7" width="26.5703125" style="173" customWidth="1"/>
    <col min="8" max="8" width="1" style="174" customWidth="1"/>
    <col min="9" max="9" width="28.42578125" style="174" customWidth="1"/>
    <col min="10" max="10" width="2" style="174" customWidth="1"/>
    <col min="11" max="11" width="28.5703125" style="175" customWidth="1"/>
    <col min="12" max="12" width="1.5703125" style="164" customWidth="1"/>
    <col min="13" max="13" width="28.42578125" style="172" bestFit="1" customWidth="1"/>
    <col min="14" max="14" width="0.85546875" style="172" customWidth="1"/>
    <col min="15" max="15" width="28.42578125" style="173" bestFit="1" customWidth="1"/>
    <col min="16" max="16" width="0.85546875" style="173" customWidth="1"/>
    <col min="17" max="17" width="28.42578125" style="173" bestFit="1" customWidth="1"/>
    <col min="18" max="18" width="0.85546875" style="173" customWidth="1"/>
    <col min="19" max="19" width="27.140625" style="173" customWidth="1"/>
    <col min="20" max="20" width="1.42578125" style="173" customWidth="1"/>
    <col min="21" max="21" width="29.85546875" style="175" customWidth="1"/>
    <col min="22" max="16384" width="9.140625" style="164"/>
  </cols>
  <sheetData>
    <row r="1" spans="1:21" ht="27.75" x14ac:dyDescent="0.25">
      <c r="A1" s="295" t="s">
        <v>94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</row>
    <row r="2" spans="1:21" s="165" customFormat="1" ht="27.75" x14ac:dyDescent="0.25">
      <c r="A2" s="296" t="s">
        <v>58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</row>
    <row r="3" spans="1:21" ht="27.75" x14ac:dyDescent="0.25">
      <c r="A3" s="295" t="str">
        <f>' سهام'!A3:W3</f>
        <v>برای ماه منتهی به 1401/01/31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</row>
    <row r="5" spans="1:21" s="166" customFormat="1" ht="24.75" x14ac:dyDescent="0.25">
      <c r="A5" s="253" t="s">
        <v>28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</row>
    <row r="6" spans="1:21" s="166" customFormat="1" ht="9.75" customHeight="1" x14ac:dyDescent="0.25">
      <c r="C6" s="161"/>
      <c r="E6" s="167"/>
      <c r="F6" s="167"/>
      <c r="G6" s="167"/>
      <c r="H6" s="168"/>
      <c r="I6" s="168"/>
      <c r="J6" s="168"/>
      <c r="K6" s="169"/>
      <c r="M6" s="161"/>
      <c r="N6" s="161"/>
      <c r="O6" s="167"/>
      <c r="P6" s="167"/>
      <c r="Q6" s="167"/>
      <c r="R6" s="167"/>
      <c r="S6" s="167"/>
      <c r="T6" s="167"/>
      <c r="U6" s="169"/>
    </row>
    <row r="7" spans="1:21" s="166" customFormat="1" ht="27" customHeight="1" thickBot="1" x14ac:dyDescent="0.3">
      <c r="A7" s="170"/>
      <c r="B7" s="62"/>
      <c r="C7" s="287" t="s">
        <v>125</v>
      </c>
      <c r="D7" s="287"/>
      <c r="E7" s="287"/>
      <c r="F7" s="287"/>
      <c r="G7" s="287"/>
      <c r="H7" s="287"/>
      <c r="I7" s="287"/>
      <c r="J7" s="287"/>
      <c r="K7" s="287"/>
      <c r="L7" s="62"/>
      <c r="M7" s="287" t="s">
        <v>126</v>
      </c>
      <c r="N7" s="287"/>
      <c r="O7" s="287"/>
      <c r="P7" s="287"/>
      <c r="Q7" s="287"/>
      <c r="R7" s="287"/>
      <c r="S7" s="287"/>
      <c r="T7" s="287"/>
      <c r="U7" s="287"/>
    </row>
    <row r="8" spans="1:21" s="134" customFormat="1" ht="24.75" customHeight="1" x14ac:dyDescent="0.25">
      <c r="A8" s="289" t="s">
        <v>24</v>
      </c>
      <c r="B8" s="289"/>
      <c r="C8" s="297" t="s">
        <v>12</v>
      </c>
      <c r="D8" s="291"/>
      <c r="E8" s="299" t="s">
        <v>13</v>
      </c>
      <c r="F8" s="292"/>
      <c r="G8" s="299" t="s">
        <v>14</v>
      </c>
      <c r="H8" s="305"/>
      <c r="I8" s="301" t="s">
        <v>2</v>
      </c>
      <c r="J8" s="301"/>
      <c r="K8" s="301"/>
      <c r="L8" s="288"/>
      <c r="M8" s="297" t="s">
        <v>12</v>
      </c>
      <c r="N8" s="302"/>
      <c r="O8" s="299" t="s">
        <v>13</v>
      </c>
      <c r="P8" s="292"/>
      <c r="Q8" s="299" t="s">
        <v>14</v>
      </c>
      <c r="R8" s="292"/>
      <c r="S8" s="301" t="s">
        <v>2</v>
      </c>
      <c r="T8" s="301"/>
      <c r="U8" s="301"/>
    </row>
    <row r="9" spans="1:21" s="134" customFormat="1" ht="6" customHeight="1" thickBot="1" x14ac:dyDescent="0.3">
      <c r="A9" s="289"/>
      <c r="B9" s="289"/>
      <c r="C9" s="298"/>
      <c r="D9" s="289"/>
      <c r="E9" s="300"/>
      <c r="F9" s="293"/>
      <c r="G9" s="300"/>
      <c r="H9" s="306"/>
      <c r="I9" s="287"/>
      <c r="J9" s="287"/>
      <c r="K9" s="287"/>
      <c r="L9" s="288"/>
      <c r="M9" s="298"/>
      <c r="N9" s="303"/>
      <c r="O9" s="300"/>
      <c r="P9" s="293"/>
      <c r="Q9" s="300"/>
      <c r="R9" s="293"/>
      <c r="S9" s="287"/>
      <c r="T9" s="287"/>
      <c r="U9" s="287"/>
    </row>
    <row r="10" spans="1:21" s="134" customFormat="1" ht="42.75" customHeight="1" thickBot="1" x14ac:dyDescent="0.3">
      <c r="A10" s="290"/>
      <c r="B10" s="288"/>
      <c r="C10" s="177" t="s">
        <v>62</v>
      </c>
      <c r="D10" s="288"/>
      <c r="E10" s="178" t="s">
        <v>63</v>
      </c>
      <c r="F10" s="294"/>
      <c r="G10" s="178" t="s">
        <v>64</v>
      </c>
      <c r="H10" s="307"/>
      <c r="I10" s="63" t="s">
        <v>6</v>
      </c>
      <c r="J10" s="63"/>
      <c r="K10" s="176" t="s">
        <v>19</v>
      </c>
      <c r="L10" s="288"/>
      <c r="M10" s="177" t="s">
        <v>62</v>
      </c>
      <c r="N10" s="304"/>
      <c r="O10" s="178" t="s">
        <v>63</v>
      </c>
      <c r="P10" s="294"/>
      <c r="Q10" s="178" t="s">
        <v>64</v>
      </c>
      <c r="R10" s="294"/>
      <c r="S10" s="64" t="s">
        <v>6</v>
      </c>
      <c r="T10" s="64"/>
      <c r="U10" s="176" t="s">
        <v>19</v>
      </c>
    </row>
    <row r="11" spans="1:21" s="140" customFormat="1" ht="30.75" x14ac:dyDescent="0.25">
      <c r="A11" s="216" t="s">
        <v>99</v>
      </c>
      <c r="C11" s="151">
        <v>0</v>
      </c>
      <c r="D11" s="151"/>
      <c r="E11" s="151">
        <v>0</v>
      </c>
      <c r="F11" s="151"/>
      <c r="G11" s="151">
        <v>0</v>
      </c>
      <c r="H11" s="151"/>
      <c r="I11" s="145">
        <f>C11+E11+G11</f>
        <v>0</v>
      </c>
      <c r="J11" s="196"/>
      <c r="K11" s="197">
        <v>0</v>
      </c>
      <c r="L11" s="196"/>
      <c r="M11" s="151">
        <v>0</v>
      </c>
      <c r="N11" s="145"/>
      <c r="O11" s="145">
        <v>0</v>
      </c>
      <c r="P11" s="145"/>
      <c r="Q11" s="145">
        <v>0</v>
      </c>
      <c r="R11" s="145"/>
      <c r="S11" s="145">
        <f>M11+O11+Q11</f>
        <v>0</v>
      </c>
      <c r="T11" s="6"/>
      <c r="U11" s="197"/>
    </row>
    <row r="12" spans="1:21" s="171" customFormat="1" ht="25.5" customHeight="1" thickBot="1" x14ac:dyDescent="0.3">
      <c r="C12" s="162">
        <f>SUM(C11:C11)</f>
        <v>0</v>
      </c>
      <c r="D12" s="198">
        <v>0</v>
      </c>
      <c r="E12" s="162">
        <f>SUM(E11:E11)</f>
        <v>0</v>
      </c>
      <c r="F12" s="198">
        <v>0</v>
      </c>
      <c r="G12" s="162">
        <f>SUM(G11:G11)</f>
        <v>0</v>
      </c>
      <c r="H12" s="198">
        <v>0</v>
      </c>
      <c r="I12" s="162">
        <f>SUM(I11:I11)</f>
        <v>0</v>
      </c>
      <c r="J12" s="199">
        <v>0</v>
      </c>
      <c r="K12" s="192">
        <f>SUM(K11:K11)</f>
        <v>0</v>
      </c>
      <c r="L12" s="200"/>
      <c r="M12" s="162">
        <f>SUM(M11:M11)</f>
        <v>0</v>
      </c>
      <c r="N12" s="145"/>
      <c r="O12" s="162">
        <f>SUM(O11:O11)</f>
        <v>0</v>
      </c>
      <c r="P12" s="145"/>
      <c r="Q12" s="162">
        <f>SUM(Q11:Q11)</f>
        <v>0</v>
      </c>
      <c r="R12" s="145"/>
      <c r="S12" s="162">
        <f>SUM(S11:S11)</f>
        <v>0</v>
      </c>
      <c r="T12" s="163"/>
      <c r="U12" s="192">
        <f>SUM(U11:U11)</f>
        <v>0</v>
      </c>
    </row>
    <row r="13" spans="1:21" ht="25.5" customHeight="1" thickTop="1" x14ac:dyDescent="0.25">
      <c r="D13" s="145">
        <v>0</v>
      </c>
      <c r="F13" s="145">
        <v>0</v>
      </c>
      <c r="H13" s="145">
        <v>0</v>
      </c>
      <c r="J13" s="6">
        <v>0</v>
      </c>
      <c r="L13" s="140"/>
      <c r="N13" s="145"/>
      <c r="O13" s="174"/>
      <c r="P13" s="145"/>
      <c r="Q13" s="174"/>
      <c r="R13" s="145"/>
      <c r="S13" s="174"/>
      <c r="T13" s="174"/>
    </row>
    <row r="14" spans="1:21" s="188" customFormat="1" ht="33" x14ac:dyDescent="0.25"/>
    <row r="15" spans="1:21" s="188" customFormat="1" ht="33" x14ac:dyDescent="0.25"/>
    <row r="16" spans="1:21" s="188" customFormat="1" ht="33" x14ac:dyDescent="0.25"/>
    <row r="20" spans="4:8" ht="33" x14ac:dyDescent="0.25">
      <c r="D20" s="189"/>
      <c r="E20" s="190"/>
      <c r="F20" s="190"/>
      <c r="G20" s="190"/>
      <c r="H20" s="191"/>
    </row>
  </sheetData>
  <autoFilter ref="A10:U10" xr:uid="{00000000-0009-0000-0000-000009000000}">
    <sortState xmlns:xlrd2="http://schemas.microsoft.com/office/spreadsheetml/2017/richdata2" ref="A13:U53">
      <sortCondition descending="1" ref="S10"/>
    </sortState>
  </autoFilter>
  <mergeCells count="23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  <mergeCell ref="M7:U7"/>
    <mergeCell ref="C7:K7"/>
    <mergeCell ref="L8:L10"/>
    <mergeCell ref="A8:A10"/>
    <mergeCell ref="B8:B10"/>
    <mergeCell ref="D8:D10"/>
    <mergeCell ref="F8:F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Q48"/>
  <sheetViews>
    <sheetView rightToLeft="1" view="pageBreakPreview" zoomScaleNormal="100" zoomScaleSheetLayoutView="100" workbookViewId="0">
      <selection activeCell="K15" sqref="K15"/>
    </sheetView>
  </sheetViews>
  <sheetFormatPr defaultColWidth="9.140625" defaultRowHeight="21.75" x14ac:dyDescent="0.5"/>
  <cols>
    <col min="1" max="1" width="32.5703125" style="7" customWidth="1"/>
    <col min="2" max="2" width="0.42578125" style="7" customWidth="1"/>
    <col min="3" max="3" width="17.5703125" style="7" bestFit="1" customWidth="1"/>
    <col min="4" max="4" width="0.7109375" style="7" customWidth="1"/>
    <col min="5" max="5" width="17.7109375" style="7" bestFit="1" customWidth="1"/>
    <col min="6" max="6" width="0.5703125" style="7" customWidth="1"/>
    <col min="7" max="7" width="17" style="7" bestFit="1" customWidth="1"/>
    <col min="8" max="8" width="0.5703125" style="7" customWidth="1"/>
    <col min="9" max="9" width="17.7109375" style="7" bestFit="1" customWidth="1"/>
    <col min="10" max="10" width="0.42578125" style="7" customWidth="1"/>
    <col min="11" max="11" width="17.5703125" style="7" bestFit="1" customWidth="1"/>
    <col min="12" max="12" width="0.5703125" style="7" customWidth="1"/>
    <col min="13" max="13" width="17.7109375" style="7" bestFit="1" customWidth="1"/>
    <col min="14" max="14" width="0.85546875" style="7" customWidth="1"/>
    <col min="15" max="15" width="19.28515625" style="7" bestFit="1" customWidth="1"/>
    <col min="16" max="16" width="0.5703125" style="7" customWidth="1"/>
    <col min="17" max="17" width="19.28515625" style="7" bestFit="1" customWidth="1"/>
    <col min="18" max="18" width="9.140625" style="7"/>
    <col min="19" max="19" width="12.7109375" style="7" bestFit="1" customWidth="1"/>
    <col min="20" max="16384" width="9.140625" style="7"/>
  </cols>
  <sheetData>
    <row r="1" spans="1:17" ht="21" customHeight="1" x14ac:dyDescent="0.55000000000000004">
      <c r="A1" s="275" t="s">
        <v>94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s="105" customFormat="1" ht="18" customHeight="1" x14ac:dyDescent="0.55000000000000004">
      <c r="A2" s="315" t="s">
        <v>58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</row>
    <row r="3" spans="1:17" ht="19.5" customHeight="1" x14ac:dyDescent="0.55000000000000004">
      <c r="A3" s="275" t="str">
        <f>' سهام'!A3:W3</f>
        <v>برای ماه منتهی به 1401/01/31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</row>
    <row r="4" spans="1:17" x14ac:dyDescent="0.5">
      <c r="A4" s="262" t="s">
        <v>29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</row>
    <row r="5" spans="1:17" ht="4.5" customHeight="1" x14ac:dyDescent="0.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22.5" customHeight="1" thickBot="1" x14ac:dyDescent="0.55000000000000004">
      <c r="A6" s="97"/>
      <c r="B6" s="98"/>
      <c r="C6" s="314" t="s">
        <v>125</v>
      </c>
      <c r="D6" s="314"/>
      <c r="E6" s="314"/>
      <c r="F6" s="314"/>
      <c r="G6" s="314"/>
      <c r="H6" s="314"/>
      <c r="I6" s="314"/>
      <c r="J6" s="31"/>
      <c r="K6" s="314" t="s">
        <v>126</v>
      </c>
      <c r="L6" s="314"/>
      <c r="M6" s="314"/>
      <c r="N6" s="314"/>
      <c r="O6" s="314"/>
      <c r="P6" s="314"/>
      <c r="Q6" s="314"/>
    </row>
    <row r="7" spans="1:17" ht="15.75" customHeight="1" x14ac:dyDescent="0.5">
      <c r="A7" s="308"/>
      <c r="B7" s="309"/>
      <c r="C7" s="311" t="s">
        <v>15</v>
      </c>
      <c r="D7" s="311"/>
      <c r="E7" s="311" t="s">
        <v>13</v>
      </c>
      <c r="F7" s="308"/>
      <c r="G7" s="311" t="s">
        <v>14</v>
      </c>
      <c r="H7" s="308"/>
      <c r="I7" s="311" t="s">
        <v>2</v>
      </c>
      <c r="J7" s="100"/>
      <c r="K7" s="311" t="s">
        <v>15</v>
      </c>
      <c r="L7" s="311"/>
      <c r="M7" s="311" t="s">
        <v>13</v>
      </c>
      <c r="N7" s="308"/>
      <c r="O7" s="311" t="s">
        <v>14</v>
      </c>
      <c r="P7" s="308"/>
      <c r="Q7" s="311" t="s">
        <v>2</v>
      </c>
    </row>
    <row r="8" spans="1:17" ht="12" customHeight="1" x14ac:dyDescent="0.5">
      <c r="A8" s="309"/>
      <c r="B8" s="309"/>
      <c r="C8" s="312"/>
      <c r="D8" s="312"/>
      <c r="E8" s="312"/>
      <c r="F8" s="309"/>
      <c r="G8" s="312"/>
      <c r="H8" s="309"/>
      <c r="I8" s="312"/>
      <c r="J8" s="100"/>
      <c r="K8" s="312"/>
      <c r="L8" s="312"/>
      <c r="M8" s="312"/>
      <c r="N8" s="309"/>
      <c r="O8" s="312"/>
      <c r="P8" s="309"/>
      <c r="Q8" s="312"/>
    </row>
    <row r="9" spans="1:17" ht="14.25" customHeight="1" thickBot="1" x14ac:dyDescent="0.55000000000000004">
      <c r="A9" s="310"/>
      <c r="B9" s="310"/>
      <c r="C9" s="113" t="s">
        <v>68</v>
      </c>
      <c r="D9" s="313"/>
      <c r="E9" s="113" t="s">
        <v>63</v>
      </c>
      <c r="F9" s="310"/>
      <c r="G9" s="113" t="s">
        <v>64</v>
      </c>
      <c r="H9" s="310"/>
      <c r="I9" s="314"/>
      <c r="J9" s="101"/>
      <c r="K9" s="113" t="s">
        <v>68</v>
      </c>
      <c r="L9" s="313"/>
      <c r="M9" s="113" t="s">
        <v>63</v>
      </c>
      <c r="N9" s="310"/>
      <c r="O9" s="113" t="s">
        <v>64</v>
      </c>
      <c r="P9" s="310"/>
      <c r="Q9" s="314"/>
    </row>
    <row r="10" spans="1:17" ht="21" customHeight="1" x14ac:dyDescent="0.5">
      <c r="A10" s="37" t="s">
        <v>122</v>
      </c>
      <c r="B10" s="21"/>
      <c r="C10" s="154">
        <v>0</v>
      </c>
      <c r="D10" s="154"/>
      <c r="E10" s="154">
        <v>0</v>
      </c>
      <c r="F10" s="154"/>
      <c r="G10" s="154">
        <v>270731644</v>
      </c>
      <c r="H10" s="154"/>
      <c r="I10" s="154">
        <f>C10+E10+G10</f>
        <v>270731644</v>
      </c>
      <c r="J10" s="154"/>
      <c r="K10" s="154">
        <v>0</v>
      </c>
      <c r="L10" s="154"/>
      <c r="M10" s="154">
        <v>0</v>
      </c>
      <c r="N10" s="154"/>
      <c r="O10" s="154">
        <v>270731644</v>
      </c>
      <c r="P10" s="154"/>
      <c r="Q10" s="154">
        <f>K10+M10+O10</f>
        <v>270731644</v>
      </c>
    </row>
    <row r="11" spans="1:17" ht="21" customHeight="1" x14ac:dyDescent="0.5">
      <c r="A11" s="37" t="s">
        <v>123</v>
      </c>
      <c r="B11" s="21"/>
      <c r="C11" s="154">
        <v>0</v>
      </c>
      <c r="D11" s="154"/>
      <c r="E11" s="154">
        <v>0</v>
      </c>
      <c r="F11" s="154"/>
      <c r="G11" s="154">
        <v>330243697</v>
      </c>
      <c r="H11" s="154"/>
      <c r="I11" s="154">
        <f t="shared" ref="I11:I14" si="0">C11+E11+G11</f>
        <v>330243697</v>
      </c>
      <c r="J11" s="154"/>
      <c r="K11" s="154">
        <v>0</v>
      </c>
      <c r="L11" s="154"/>
      <c r="M11" s="154">
        <v>0</v>
      </c>
      <c r="N11" s="154"/>
      <c r="O11" s="154">
        <v>330243697</v>
      </c>
      <c r="P11" s="154"/>
      <c r="Q11" s="154">
        <f t="shared" ref="Q11:Q14" si="1">K11+M11+O11</f>
        <v>330243697</v>
      </c>
    </row>
    <row r="12" spans="1:17" ht="21" customHeight="1" x14ac:dyDescent="0.5">
      <c r="A12" s="37" t="s">
        <v>109</v>
      </c>
      <c r="B12" s="21"/>
      <c r="C12" s="154">
        <v>1171307262</v>
      </c>
      <c r="D12" s="154"/>
      <c r="E12" s="154">
        <v>88585542</v>
      </c>
      <c r="F12" s="154"/>
      <c r="G12" s="154">
        <v>0</v>
      </c>
      <c r="H12" s="154"/>
      <c r="I12" s="154">
        <f t="shared" si="0"/>
        <v>1259892804</v>
      </c>
      <c r="J12" s="154"/>
      <c r="K12" s="154">
        <v>1171307262</v>
      </c>
      <c r="L12" s="154"/>
      <c r="M12" s="154">
        <v>88585542</v>
      </c>
      <c r="N12" s="154"/>
      <c r="O12" s="154">
        <v>0</v>
      </c>
      <c r="P12" s="154"/>
      <c r="Q12" s="154">
        <f t="shared" si="1"/>
        <v>1259892804</v>
      </c>
    </row>
    <row r="13" spans="1:17" ht="21" customHeight="1" x14ac:dyDescent="0.5">
      <c r="A13" s="37" t="s">
        <v>106</v>
      </c>
      <c r="B13" s="21"/>
      <c r="C13" s="154">
        <v>434672603</v>
      </c>
      <c r="D13" s="154"/>
      <c r="E13" s="154">
        <v>46686557</v>
      </c>
      <c r="F13" s="154"/>
      <c r="G13" s="154">
        <v>639495</v>
      </c>
      <c r="H13" s="154"/>
      <c r="I13" s="154">
        <f t="shared" si="0"/>
        <v>481998655</v>
      </c>
      <c r="J13" s="154"/>
      <c r="K13" s="154">
        <v>434672603</v>
      </c>
      <c r="L13" s="154"/>
      <c r="M13" s="154">
        <v>46686557</v>
      </c>
      <c r="N13" s="154"/>
      <c r="O13" s="154">
        <v>639495</v>
      </c>
      <c r="P13" s="154"/>
      <c r="Q13" s="154">
        <f t="shared" si="1"/>
        <v>481998655</v>
      </c>
    </row>
    <row r="14" spans="1:17" ht="21" customHeight="1" x14ac:dyDescent="0.5">
      <c r="A14" s="37" t="s">
        <v>101</v>
      </c>
      <c r="B14" s="21"/>
      <c r="C14" s="154">
        <v>0</v>
      </c>
      <c r="D14" s="154"/>
      <c r="E14" s="154">
        <v>23123266</v>
      </c>
      <c r="F14" s="154"/>
      <c r="G14" s="154">
        <v>53740087</v>
      </c>
      <c r="H14" s="154"/>
      <c r="I14" s="154">
        <f t="shared" si="0"/>
        <v>76863353</v>
      </c>
      <c r="J14" s="154"/>
      <c r="K14" s="154">
        <v>0</v>
      </c>
      <c r="L14" s="154"/>
      <c r="M14" s="154">
        <v>23123266</v>
      </c>
      <c r="N14" s="154"/>
      <c r="O14" s="154">
        <v>53740087</v>
      </c>
      <c r="P14" s="154"/>
      <c r="Q14" s="154">
        <f t="shared" si="1"/>
        <v>76863353</v>
      </c>
    </row>
    <row r="15" spans="1:17" ht="21" customHeight="1" thickBot="1" x14ac:dyDescent="0.55000000000000004">
      <c r="A15" s="111" t="s">
        <v>2</v>
      </c>
      <c r="B15" s="110"/>
      <c r="C15" s="183">
        <f>SUM(C10:C14)</f>
        <v>1605979865</v>
      </c>
      <c r="D15" s="129">
        <f t="shared" ref="D15:P15" si="2">SUM(D10:D10)</f>
        <v>0</v>
      </c>
      <c r="E15" s="183">
        <f>SUM(E10:E14)</f>
        <v>158395365</v>
      </c>
      <c r="F15" s="129">
        <f t="shared" si="2"/>
        <v>0</v>
      </c>
      <c r="G15" s="183">
        <f>SUM(G10:G14)</f>
        <v>655354923</v>
      </c>
      <c r="H15" s="129">
        <f t="shared" si="2"/>
        <v>0</v>
      </c>
      <c r="I15" s="183">
        <f>SUM(I10:I14)</f>
        <v>2419730153</v>
      </c>
      <c r="J15" s="129">
        <f t="shared" si="2"/>
        <v>0</v>
      </c>
      <c r="K15" s="183">
        <f>SUM(K10:K14)</f>
        <v>1605979865</v>
      </c>
      <c r="L15" s="129">
        <f t="shared" si="2"/>
        <v>0</v>
      </c>
      <c r="M15" s="183">
        <f>SUM(M10:M14)</f>
        <v>158395365</v>
      </c>
      <c r="N15" s="129">
        <f t="shared" si="2"/>
        <v>0</v>
      </c>
      <c r="O15" s="183">
        <f>SUM(O10:O14)</f>
        <v>655354923</v>
      </c>
      <c r="P15" s="129">
        <f t="shared" si="2"/>
        <v>0</v>
      </c>
      <c r="Q15" s="183">
        <f>SUM(Q10:Q14)</f>
        <v>2419730153</v>
      </c>
    </row>
    <row r="16" spans="1:17" ht="22.5" thickTop="1" x14ac:dyDescent="0.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15:17" s="154" customFormat="1" x14ac:dyDescent="0.25"/>
    <row r="18" spans="15:17" s="154" customFormat="1" x14ac:dyDescent="0.25"/>
    <row r="19" spans="15:17" s="154" customFormat="1" x14ac:dyDescent="0.25"/>
    <row r="21" spans="15:17" x14ac:dyDescent="0.5">
      <c r="O21" s="114"/>
      <c r="Q21" s="114"/>
    </row>
    <row r="22" spans="15:17" x14ac:dyDescent="0.5">
      <c r="O22" s="115"/>
      <c r="Q22" s="115"/>
    </row>
    <row r="48" spans="13:13" x14ac:dyDescent="0.5">
      <c r="M48" s="105"/>
    </row>
  </sheetData>
  <autoFilter ref="A9:Q9" xr:uid="{00000000-0009-0000-0000-00000A000000}">
    <sortState xmlns:xlrd2="http://schemas.microsoft.com/office/spreadsheetml/2017/richdata2" ref="A12:Q12">
      <sortCondition descending="1" ref="O9"/>
    </sortState>
  </autoFilter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25" right="0.25" top="0.75" bottom="0.75" header="0.3" footer="0.3"/>
  <pageSetup paperSize="9" scale="7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M41"/>
  <sheetViews>
    <sheetView rightToLeft="1" view="pageBreakPreview" zoomScaleNormal="100" zoomScaleSheetLayoutView="100" workbookViewId="0">
      <selection activeCell="G10" sqref="G10"/>
    </sheetView>
  </sheetViews>
  <sheetFormatPr defaultColWidth="9.140625" defaultRowHeight="21.75" x14ac:dyDescent="0.5"/>
  <cols>
    <col min="1" max="1" width="32.140625" style="7" customWidth="1"/>
    <col min="2" max="2" width="0.7109375" style="7" customWidth="1"/>
    <col min="3" max="3" width="22.85546875" style="7" customWidth="1"/>
    <col min="4" max="4" width="0.7109375" style="7" customWidth="1"/>
    <col min="5" max="5" width="18.42578125" style="58" customWidth="1"/>
    <col min="6" max="6" width="1.42578125" style="58" customWidth="1"/>
    <col min="7" max="7" width="21.7109375" style="58" customWidth="1"/>
    <col min="8" max="8" width="1.42578125" style="58" customWidth="1"/>
    <col min="9" max="9" width="26.140625" style="58" customWidth="1"/>
    <col min="10" max="10" width="1.28515625" style="7" customWidth="1"/>
    <col min="11" max="11" width="22" style="7" customWidth="1"/>
    <col min="12" max="12" width="0.7109375" style="7" customWidth="1"/>
    <col min="13" max="16384" width="9.140625" style="7"/>
  </cols>
  <sheetData>
    <row r="1" spans="1:13" ht="22.5" x14ac:dyDescent="0.55000000000000004">
      <c r="A1" s="275" t="s">
        <v>94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</row>
    <row r="2" spans="1:13" s="105" customFormat="1" ht="22.5" x14ac:dyDescent="0.55000000000000004">
      <c r="A2" s="315" t="s">
        <v>58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3" ht="22.5" x14ac:dyDescent="0.55000000000000004">
      <c r="A3" s="275" t="str">
        <f>' سهام'!A3:W3</f>
        <v>برای ماه منتهی به 1401/01/31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</row>
    <row r="4" spans="1:13" x14ac:dyDescent="0.5">
      <c r="A4" s="262" t="s">
        <v>30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</row>
    <row r="5" spans="1:13" ht="22.5" thickBot="1" x14ac:dyDescent="0.55000000000000004">
      <c r="A5" s="27"/>
      <c r="B5" s="27"/>
      <c r="C5" s="27"/>
      <c r="D5" s="26"/>
      <c r="E5" s="28"/>
      <c r="F5" s="28"/>
      <c r="G5" s="28"/>
      <c r="H5" s="28"/>
      <c r="I5" s="28"/>
      <c r="J5" s="27"/>
      <c r="K5" s="27"/>
      <c r="L5" s="27"/>
    </row>
    <row r="6" spans="1:13" ht="37.5" customHeight="1" thickBot="1" x14ac:dyDescent="0.55000000000000004">
      <c r="A6" s="316" t="s">
        <v>20</v>
      </c>
      <c r="B6" s="316"/>
      <c r="C6" s="316"/>
      <c r="D6" s="106"/>
      <c r="E6" s="317" t="s">
        <v>125</v>
      </c>
      <c r="F6" s="317"/>
      <c r="G6" s="317"/>
      <c r="H6" s="317"/>
      <c r="I6" s="316" t="s">
        <v>126</v>
      </c>
      <c r="J6" s="316"/>
      <c r="K6" s="316"/>
      <c r="L6" s="316"/>
      <c r="M6" s="107"/>
    </row>
    <row r="7" spans="1:13" ht="37.5" x14ac:dyDescent="0.5">
      <c r="A7" s="182" t="s">
        <v>16</v>
      </c>
      <c r="B7" s="106"/>
      <c r="C7" s="182" t="s">
        <v>9</v>
      </c>
      <c r="D7" s="100"/>
      <c r="E7" s="181" t="s">
        <v>17</v>
      </c>
      <c r="F7" s="108"/>
      <c r="G7" s="181" t="s">
        <v>18</v>
      </c>
      <c r="H7" s="109"/>
      <c r="I7" s="181" t="s">
        <v>17</v>
      </c>
      <c r="J7" s="31"/>
      <c r="K7" s="182" t="s">
        <v>18</v>
      </c>
      <c r="L7" s="31"/>
      <c r="M7" s="110"/>
    </row>
    <row r="8" spans="1:13" ht="27" customHeight="1" x14ac:dyDescent="0.5">
      <c r="A8" s="116" t="s">
        <v>95</v>
      </c>
      <c r="B8" s="21"/>
      <c r="C8" s="20" t="s">
        <v>96</v>
      </c>
      <c r="D8" s="21"/>
      <c r="E8" s="153">
        <v>83232829</v>
      </c>
      <c r="F8" s="21"/>
      <c r="G8" s="23">
        <f>E8/E10</f>
        <v>2.6966720747786249E-2</v>
      </c>
      <c r="H8" s="21"/>
      <c r="I8" s="153">
        <v>12092177947</v>
      </c>
      <c r="J8" s="21"/>
      <c r="K8" s="23">
        <f>I8/I10</f>
        <v>0.80104803160896865</v>
      </c>
      <c r="L8" s="128"/>
      <c r="M8" s="110"/>
    </row>
    <row r="9" spans="1:13" ht="27" customHeight="1" thickBot="1" x14ac:dyDescent="0.55000000000000004">
      <c r="A9" s="116" t="s">
        <v>116</v>
      </c>
      <c r="B9" s="21"/>
      <c r="C9" s="20"/>
      <c r="D9" s="21"/>
      <c r="E9" s="153">
        <v>3003268855</v>
      </c>
      <c r="F9" s="21"/>
      <c r="G9" s="23">
        <f>E9/E10</f>
        <v>0.97303327925221372</v>
      </c>
      <c r="H9" s="21"/>
      <c r="I9" s="153">
        <v>3003268855</v>
      </c>
      <c r="J9" s="21"/>
      <c r="K9" s="23">
        <f>I9/I10</f>
        <v>0.19895196839103141</v>
      </c>
      <c r="L9" s="214"/>
      <c r="M9" s="110"/>
    </row>
    <row r="10" spans="1:13" ht="22.5" thickBot="1" x14ac:dyDescent="0.55000000000000004">
      <c r="A10" s="111" t="s">
        <v>2</v>
      </c>
      <c r="B10" s="110"/>
      <c r="D10" s="112"/>
      <c r="E10" s="184">
        <f>SUM(E8:E9)</f>
        <v>3086501684</v>
      </c>
      <c r="F10" s="21"/>
      <c r="G10" s="193">
        <f>SUM(G8:G9)</f>
        <v>1</v>
      </c>
      <c r="H10" s="21"/>
      <c r="I10" s="184">
        <f>SUM(I8:I9)</f>
        <v>15095446802</v>
      </c>
      <c r="J10" s="21"/>
      <c r="K10" s="193">
        <f>SUM(K8:K9)</f>
        <v>1</v>
      </c>
      <c r="L10" s="31"/>
      <c r="M10" s="110"/>
    </row>
    <row r="11" spans="1:13" ht="22.5" thickTop="1" x14ac:dyDescent="0.5">
      <c r="F11" s="21"/>
      <c r="H11" s="21"/>
      <c r="J11" s="21"/>
    </row>
    <row r="13" spans="1:13" x14ac:dyDescent="0.5">
      <c r="E13" s="154"/>
      <c r="I13" s="154"/>
    </row>
    <row r="41" spans="13:13" x14ac:dyDescent="0.5">
      <c r="M41" s="105"/>
    </row>
  </sheetData>
  <autoFilter ref="A7:M7" xr:uid="{00000000-0009-0000-0000-00000B000000}">
    <sortState xmlns:xlrd2="http://schemas.microsoft.com/office/spreadsheetml/2017/richdata2" ref="A8:M15">
      <sortCondition descending="1" ref="I7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ageMargins left="0.7" right="0.7" top="0.75" bottom="0.75" header="0.3" footer="0.3"/>
  <pageSetup paperSize="9" scale="8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M41"/>
  <sheetViews>
    <sheetView rightToLeft="1" view="pageBreakPreview" zoomScaleNormal="100" zoomScaleSheetLayoutView="100" workbookViewId="0">
      <selection activeCell="E13" sqref="E13"/>
    </sheetView>
  </sheetViews>
  <sheetFormatPr defaultColWidth="9.140625" defaultRowHeight="18" x14ac:dyDescent="0.4"/>
  <cols>
    <col min="1" max="1" width="32.42578125" style="26" customWidth="1"/>
    <col min="2" max="2" width="1.42578125" style="26" customWidth="1"/>
    <col min="3" max="3" width="17.7109375" style="26" bestFit="1" customWidth="1"/>
    <col min="4" max="4" width="0.85546875" style="26" customWidth="1"/>
    <col min="5" max="5" width="18.140625" style="26" customWidth="1"/>
    <col min="6" max="16384" width="9.140625" style="26"/>
  </cols>
  <sheetData>
    <row r="1" spans="1:5" s="95" customFormat="1" ht="18.75" x14ac:dyDescent="0.45">
      <c r="A1" s="259" t="s">
        <v>94</v>
      </c>
      <c r="B1" s="259"/>
      <c r="C1" s="259"/>
      <c r="D1" s="259"/>
      <c r="E1" s="259"/>
    </row>
    <row r="2" spans="1:5" s="96" customFormat="1" ht="18.75" x14ac:dyDescent="0.45">
      <c r="A2" s="318" t="s">
        <v>58</v>
      </c>
      <c r="B2" s="318"/>
      <c r="C2" s="318"/>
      <c r="D2" s="318"/>
      <c r="E2" s="318"/>
    </row>
    <row r="3" spans="1:5" s="95" customFormat="1" ht="18.75" x14ac:dyDescent="0.45">
      <c r="A3" s="259" t="str">
        <f>' سهام'!A3:W3</f>
        <v>برای ماه منتهی به 1401/01/31</v>
      </c>
      <c r="B3" s="259"/>
      <c r="C3" s="259"/>
      <c r="D3" s="259"/>
      <c r="E3" s="259"/>
    </row>
    <row r="4" spans="1:5" ht="18.75" x14ac:dyDescent="0.4">
      <c r="A4" s="262" t="s">
        <v>31</v>
      </c>
      <c r="B4" s="262"/>
      <c r="C4" s="262"/>
      <c r="D4" s="262"/>
      <c r="E4" s="262"/>
    </row>
    <row r="5" spans="1:5" ht="49.5" customHeight="1" thickBot="1" x14ac:dyDescent="0.45">
      <c r="A5" s="97"/>
      <c r="B5" s="98"/>
      <c r="C5" s="99" t="s">
        <v>125</v>
      </c>
      <c r="D5" s="31"/>
      <c r="E5" s="99" t="s">
        <v>128</v>
      </c>
    </row>
    <row r="6" spans="1:5" ht="16.5" customHeight="1" x14ac:dyDescent="0.4">
      <c r="A6" s="308"/>
      <c r="B6" s="309"/>
      <c r="C6" s="311" t="s">
        <v>6</v>
      </c>
      <c r="D6" s="100"/>
      <c r="E6" s="311" t="s">
        <v>6</v>
      </c>
    </row>
    <row r="7" spans="1:5" ht="18.75" thickBot="1" x14ac:dyDescent="0.45">
      <c r="A7" s="310"/>
      <c r="B7" s="310"/>
      <c r="C7" s="314"/>
      <c r="D7" s="101"/>
      <c r="E7" s="314"/>
    </row>
    <row r="8" spans="1:5" ht="25.9" customHeight="1" x14ac:dyDescent="0.4">
      <c r="A8" s="215" t="s">
        <v>132</v>
      </c>
      <c r="B8" s="21"/>
      <c r="C8" s="153">
        <v>10388409</v>
      </c>
      <c r="D8" s="153"/>
      <c r="E8" s="153">
        <v>10388409</v>
      </c>
    </row>
    <row r="9" spans="1:5" ht="18.75" thickBot="1" x14ac:dyDescent="0.45">
      <c r="A9" s="102" t="s">
        <v>2</v>
      </c>
      <c r="B9" s="31"/>
      <c r="C9" s="184">
        <f>SUM(C8)</f>
        <v>10388409</v>
      </c>
      <c r="D9" s="153"/>
      <c r="E9" s="184">
        <v>10388409</v>
      </c>
    </row>
    <row r="10" spans="1:5" ht="18.75" thickTop="1" x14ac:dyDescent="0.4">
      <c r="D10" s="153"/>
    </row>
    <row r="11" spans="1:5" x14ac:dyDescent="0.4">
      <c r="D11" s="153"/>
    </row>
    <row r="12" spans="1:5" x14ac:dyDescent="0.4">
      <c r="E12" s="103"/>
    </row>
    <row r="14" spans="1:5" x14ac:dyDescent="0.4">
      <c r="C14" s="103"/>
      <c r="E14" s="104"/>
    </row>
    <row r="41" spans="13:13" x14ac:dyDescent="0.4">
      <c r="M41" s="141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"/>
  <sheetViews>
    <sheetView rightToLeft="1" view="pageBreakPreview" zoomScale="60" zoomScaleNormal="100" workbookViewId="0">
      <selection activeCell="W11" sqref="W11"/>
    </sheetView>
  </sheetViews>
  <sheetFormatPr defaultColWidth="9.140625" defaultRowHeight="30.75" x14ac:dyDescent="0.25"/>
  <cols>
    <col min="1" max="1" width="36.7109375" style="140" customWidth="1"/>
    <col min="2" max="2" width="1.85546875" style="140" customWidth="1"/>
    <col min="3" max="3" width="22.5703125" style="145" bestFit="1" customWidth="1"/>
    <col min="4" max="4" width="1.140625" style="145" customWidth="1"/>
    <col min="5" max="5" width="32" style="145" bestFit="1" customWidth="1"/>
    <col min="6" max="6" width="1.42578125" style="145" customWidth="1"/>
    <col min="7" max="7" width="32.140625" style="145" customWidth="1"/>
    <col min="8" max="8" width="1.5703125" style="145" customWidth="1"/>
    <col min="9" max="9" width="20.5703125" style="145" bestFit="1" customWidth="1"/>
    <col min="10" max="10" width="29.140625" style="145" bestFit="1" customWidth="1"/>
    <col min="11" max="11" width="1.42578125" style="145" customWidth="1"/>
    <col min="12" max="12" width="20.7109375" style="145" customWidth="1"/>
    <col min="13" max="13" width="29.140625" style="145" customWidth="1"/>
    <col min="14" max="14" width="1.140625" style="145" customWidth="1"/>
    <col min="15" max="15" width="22.5703125" style="145" bestFit="1" customWidth="1"/>
    <col min="16" max="16" width="1.42578125" style="145" customWidth="1"/>
    <col min="17" max="17" width="18.7109375" style="145" customWidth="1"/>
    <col min="18" max="18" width="1.5703125" style="145" customWidth="1"/>
    <col min="19" max="19" width="32" style="145" bestFit="1" customWidth="1"/>
    <col min="20" max="20" width="1.85546875" style="145" customWidth="1"/>
    <col min="21" max="21" width="37.42578125" style="145" bestFit="1" customWidth="1"/>
    <col min="22" max="22" width="1.5703125" style="140" customWidth="1"/>
    <col min="23" max="23" width="21.85546875" style="152" customWidth="1"/>
    <col min="24" max="24" width="10.140625" style="140" bestFit="1" customWidth="1"/>
    <col min="25" max="16384" width="9.140625" style="140"/>
  </cols>
  <sheetData>
    <row r="1" spans="1:23" ht="31.5" x14ac:dyDescent="0.25">
      <c r="A1" s="234" t="s">
        <v>94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</row>
    <row r="2" spans="1:23" ht="31.5" x14ac:dyDescent="0.25">
      <c r="A2" s="234" t="s">
        <v>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</row>
    <row r="3" spans="1:23" ht="31.5" x14ac:dyDescent="0.25">
      <c r="A3" s="234" t="s">
        <v>129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</row>
    <row r="4" spans="1:23" ht="31.5" x14ac:dyDescent="0.25">
      <c r="A4" s="241" t="s">
        <v>25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</row>
    <row r="5" spans="1:23" ht="31.5" x14ac:dyDescent="0.25">
      <c r="A5" s="241" t="s">
        <v>26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</row>
    <row r="7" spans="1:23" ht="36.75" customHeight="1" thickBot="1" x14ac:dyDescent="0.3">
      <c r="A7" s="1"/>
      <c r="B7" s="2"/>
      <c r="C7" s="226" t="s">
        <v>93</v>
      </c>
      <c r="D7" s="226"/>
      <c r="E7" s="226"/>
      <c r="F7" s="226"/>
      <c r="G7" s="226"/>
      <c r="H7" s="3"/>
      <c r="I7" s="242" t="s">
        <v>7</v>
      </c>
      <c r="J7" s="242"/>
      <c r="K7" s="242"/>
      <c r="L7" s="242"/>
      <c r="M7" s="242"/>
      <c r="O7" s="227" t="s">
        <v>124</v>
      </c>
      <c r="P7" s="227"/>
      <c r="Q7" s="227"/>
      <c r="R7" s="227"/>
      <c r="S7" s="227"/>
      <c r="T7" s="227"/>
      <c r="U7" s="227"/>
      <c r="V7" s="227"/>
      <c r="W7" s="227"/>
    </row>
    <row r="8" spans="1:23" ht="29.25" customHeight="1" x14ac:dyDescent="0.25">
      <c r="A8" s="235" t="s">
        <v>1</v>
      </c>
      <c r="B8" s="4"/>
      <c r="C8" s="240" t="s">
        <v>3</v>
      </c>
      <c r="D8" s="228"/>
      <c r="E8" s="240" t="s">
        <v>0</v>
      </c>
      <c r="F8" s="228"/>
      <c r="G8" s="230" t="s">
        <v>21</v>
      </c>
      <c r="H8" s="144"/>
      <c r="I8" s="237" t="s">
        <v>4</v>
      </c>
      <c r="J8" s="237"/>
      <c r="K8" s="146"/>
      <c r="L8" s="237" t="s">
        <v>5</v>
      </c>
      <c r="M8" s="237"/>
      <c r="O8" s="238" t="s">
        <v>3</v>
      </c>
      <c r="P8" s="228"/>
      <c r="Q8" s="230" t="s">
        <v>33</v>
      </c>
      <c r="R8" s="143"/>
      <c r="S8" s="238" t="s">
        <v>0</v>
      </c>
      <c r="T8" s="228"/>
      <c r="U8" s="230" t="s">
        <v>21</v>
      </c>
      <c r="V8" s="5"/>
      <c r="W8" s="232" t="s">
        <v>22</v>
      </c>
    </row>
    <row r="9" spans="1:23" ht="49.5" customHeight="1" thickBot="1" x14ac:dyDescent="0.3">
      <c r="A9" s="236"/>
      <c r="B9" s="4"/>
      <c r="C9" s="239"/>
      <c r="D9" s="229"/>
      <c r="E9" s="239"/>
      <c r="F9" s="229"/>
      <c r="G9" s="231"/>
      <c r="H9" s="144"/>
      <c r="I9" s="147" t="s">
        <v>3</v>
      </c>
      <c r="J9" s="147" t="s">
        <v>0</v>
      </c>
      <c r="K9" s="146"/>
      <c r="L9" s="147" t="s">
        <v>3</v>
      </c>
      <c r="M9" s="147" t="s">
        <v>51</v>
      </c>
      <c r="O9" s="239"/>
      <c r="P9" s="228"/>
      <c r="Q9" s="231"/>
      <c r="R9" s="143"/>
      <c r="S9" s="239"/>
      <c r="T9" s="228"/>
      <c r="U9" s="231"/>
      <c r="V9" s="5"/>
      <c r="W9" s="233"/>
    </row>
    <row r="10" spans="1:23" ht="28.5" customHeight="1" thickBot="1" x14ac:dyDescent="0.3">
      <c r="A10" s="221" t="s">
        <v>99</v>
      </c>
      <c r="C10" s="145">
        <v>0</v>
      </c>
      <c r="E10" s="145">
        <v>0</v>
      </c>
      <c r="G10" s="145">
        <v>0</v>
      </c>
      <c r="I10" s="145">
        <v>0</v>
      </c>
      <c r="J10" s="145">
        <v>0</v>
      </c>
      <c r="K10" s="6"/>
      <c r="L10" s="145">
        <v>0</v>
      </c>
      <c r="M10" s="145">
        <v>0</v>
      </c>
      <c r="O10" s="145">
        <v>0</v>
      </c>
      <c r="Q10" s="145">
        <v>0</v>
      </c>
      <c r="S10" s="145">
        <v>0</v>
      </c>
      <c r="U10" s="145">
        <v>0</v>
      </c>
      <c r="V10" s="6"/>
      <c r="W10" s="186">
        <f>U10/درآمدها!$J$5</f>
        <v>0</v>
      </c>
    </row>
    <row r="11" spans="1:23" ht="42" customHeight="1" thickBot="1" x14ac:dyDescent="0.3">
      <c r="A11" s="140" t="s">
        <v>2</v>
      </c>
      <c r="B11" s="4"/>
      <c r="D11" s="148">
        <f>SUM(D10:D10)</f>
        <v>0</v>
      </c>
      <c r="E11" s="148">
        <f>SUM(E10:E10)</f>
        <v>0</v>
      </c>
      <c r="G11" s="148">
        <f>SUM(G10:G10)</f>
        <v>0</v>
      </c>
      <c r="J11" s="148">
        <f>SUM(J10:J10)</f>
        <v>0</v>
      </c>
      <c r="M11" s="148">
        <f>SUM(M10:M10)</f>
        <v>0</v>
      </c>
      <c r="S11" s="148">
        <f>SUM(S10:S10)</f>
        <v>0</v>
      </c>
      <c r="U11" s="149">
        <f>SUM(U10:U10)</f>
        <v>0</v>
      </c>
      <c r="W11" s="150">
        <f>SUM(W10:W10)</f>
        <v>0</v>
      </c>
    </row>
    <row r="12" spans="1:23" ht="31.5" thickTop="1" x14ac:dyDescent="0.25">
      <c r="U12" s="151"/>
    </row>
    <row r="14" spans="1:23" x14ac:dyDescent="0.25">
      <c r="E14" s="210"/>
      <c r="G14" s="210"/>
      <c r="S14" s="210"/>
      <c r="U14" s="210"/>
    </row>
    <row r="16" spans="1:23" x14ac:dyDescent="0.25">
      <c r="E16" s="210"/>
      <c r="G16" s="210"/>
      <c r="S16" s="210"/>
      <c r="U16" s="210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  <mergeCell ref="C7:G7"/>
    <mergeCell ref="O7:W7"/>
    <mergeCell ref="F8:F9"/>
    <mergeCell ref="G8:G9"/>
    <mergeCell ref="U8:U9"/>
    <mergeCell ref="Q8:Q9"/>
    <mergeCell ref="W8:W9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24"/>
  <sheetViews>
    <sheetView rightToLeft="1" view="pageBreakPreview" topLeftCell="U4" zoomScale="62" zoomScaleNormal="100" zoomScaleSheetLayoutView="62" workbookViewId="0">
      <selection activeCell="AG16" sqref="AG16"/>
    </sheetView>
  </sheetViews>
  <sheetFormatPr defaultColWidth="9.140625" defaultRowHeight="15.75" x14ac:dyDescent="0.4"/>
  <cols>
    <col min="1" max="1" width="45.7109375" style="8" customWidth="1"/>
    <col min="2" max="2" width="0.5703125" style="8" customWidth="1"/>
    <col min="3" max="3" width="12.5703125" style="8" customWidth="1"/>
    <col min="4" max="4" width="0.5703125" style="8" customWidth="1"/>
    <col min="5" max="5" width="29.140625" style="8" customWidth="1"/>
    <col min="6" max="6" width="0.5703125" style="8" customWidth="1"/>
    <col min="7" max="7" width="15.42578125" style="8" bestFit="1" customWidth="1"/>
    <col min="8" max="8" width="0.5703125" style="8" customWidth="1"/>
    <col min="9" max="9" width="16.5703125" style="8" bestFit="1" customWidth="1"/>
    <col min="10" max="10" width="0.42578125" style="8" customWidth="1"/>
    <col min="11" max="11" width="20.42578125" style="8" bestFit="1" customWidth="1"/>
    <col min="12" max="12" width="0.7109375" style="8" customWidth="1"/>
    <col min="13" max="13" width="13.7109375" style="8" bestFit="1" customWidth="1"/>
    <col min="14" max="14" width="1.140625" style="8" customWidth="1"/>
    <col min="15" max="15" width="19.42578125" style="8" bestFit="1" customWidth="1"/>
    <col min="16" max="16" width="0.5703125" style="8" customWidth="1"/>
    <col min="17" max="17" width="25.42578125" style="8" bestFit="1" customWidth="1"/>
    <col min="18" max="18" width="0.5703125" style="8" customWidth="1"/>
    <col min="19" max="19" width="13.7109375" style="8" bestFit="1" customWidth="1"/>
    <col min="20" max="20" width="25.42578125" style="8" bestFit="1" customWidth="1"/>
    <col min="21" max="21" width="0.5703125" style="8" customWidth="1"/>
    <col min="22" max="22" width="12.140625" style="8" bestFit="1" customWidth="1"/>
    <col min="23" max="23" width="23.7109375" style="8" bestFit="1" customWidth="1"/>
    <col min="24" max="24" width="0.5703125" style="8" customWidth="1"/>
    <col min="25" max="25" width="14.7109375" style="8" bestFit="1" customWidth="1"/>
    <col min="26" max="26" width="0.42578125" style="8" customWidth="1"/>
    <col min="27" max="27" width="23" style="8" bestFit="1" customWidth="1"/>
    <col min="28" max="28" width="0.7109375" style="8" customWidth="1"/>
    <col min="29" max="29" width="25.42578125" style="8" bestFit="1" customWidth="1"/>
    <col min="30" max="30" width="0.7109375" style="8" customWidth="1"/>
    <col min="31" max="31" width="25.42578125" style="8" bestFit="1" customWidth="1"/>
    <col min="32" max="32" width="0.7109375" style="8" customWidth="1"/>
    <col min="33" max="33" width="16.5703125" style="8" customWidth="1"/>
    <col min="34" max="34" width="9.140625" style="8"/>
    <col min="35" max="35" width="25.42578125" style="8" bestFit="1" customWidth="1"/>
    <col min="36" max="16384" width="9.140625" style="8"/>
  </cols>
  <sheetData>
    <row r="1" spans="1:35" s="7" customFormat="1" ht="24.75" x14ac:dyDescent="0.6">
      <c r="A1" s="246" t="s">
        <v>94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</row>
    <row r="2" spans="1:35" s="7" customFormat="1" ht="24.75" x14ac:dyDescent="0.6">
      <c r="A2" s="246" t="s">
        <v>52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</row>
    <row r="3" spans="1:35" s="7" customFormat="1" ht="24.75" x14ac:dyDescent="0.6">
      <c r="A3" s="246" t="str">
        <f>' سهام'!A3:W3</f>
        <v>برای ماه منتهی به 1401/01/31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</row>
    <row r="4" spans="1:35" ht="24.75" x14ac:dyDescent="0.4">
      <c r="A4" s="253" t="s">
        <v>69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</row>
    <row r="5" spans="1:35" ht="24.75" x14ac:dyDescent="0.6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5" ht="27.75" customHeight="1" thickBot="1" x14ac:dyDescent="0.65">
      <c r="A6" s="245" t="s">
        <v>70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 t="s">
        <v>93</v>
      </c>
      <c r="N6" s="245"/>
      <c r="O6" s="245"/>
      <c r="P6" s="245"/>
      <c r="Q6" s="245"/>
      <c r="R6" s="10"/>
      <c r="S6" s="254" t="s">
        <v>7</v>
      </c>
      <c r="T6" s="254"/>
      <c r="U6" s="254"/>
      <c r="V6" s="254"/>
      <c r="W6" s="254"/>
      <c r="X6" s="9"/>
      <c r="Y6" s="245" t="s">
        <v>124</v>
      </c>
      <c r="Z6" s="245"/>
      <c r="AA6" s="245"/>
      <c r="AB6" s="245"/>
      <c r="AC6" s="245"/>
      <c r="AD6" s="245"/>
      <c r="AE6" s="245"/>
      <c r="AF6" s="245"/>
      <c r="AG6" s="245"/>
    </row>
    <row r="7" spans="1:35" ht="26.25" customHeight="1" x14ac:dyDescent="0.6">
      <c r="A7" s="243" t="s">
        <v>71</v>
      </c>
      <c r="B7" s="11"/>
      <c r="C7" s="249" t="s">
        <v>72</v>
      </c>
      <c r="D7" s="12"/>
      <c r="E7" s="251" t="s">
        <v>77</v>
      </c>
      <c r="F7" s="12"/>
      <c r="G7" s="244" t="s">
        <v>73</v>
      </c>
      <c r="H7" s="12"/>
      <c r="I7" s="249" t="s">
        <v>23</v>
      </c>
      <c r="J7" s="12"/>
      <c r="K7" s="251" t="s">
        <v>74</v>
      </c>
      <c r="L7" s="13"/>
      <c r="M7" s="247" t="s">
        <v>3</v>
      </c>
      <c r="N7" s="244"/>
      <c r="O7" s="244" t="s">
        <v>0</v>
      </c>
      <c r="P7" s="244"/>
      <c r="Q7" s="244" t="s">
        <v>21</v>
      </c>
      <c r="R7" s="12"/>
      <c r="S7" s="246" t="s">
        <v>4</v>
      </c>
      <c r="T7" s="246"/>
      <c r="U7" s="14"/>
      <c r="V7" s="246" t="s">
        <v>5</v>
      </c>
      <c r="W7" s="246"/>
      <c r="X7" s="9"/>
      <c r="Y7" s="247" t="s">
        <v>3</v>
      </c>
      <c r="Z7" s="243"/>
      <c r="AA7" s="244" t="s">
        <v>75</v>
      </c>
      <c r="AB7" s="11"/>
      <c r="AC7" s="244" t="s">
        <v>0</v>
      </c>
      <c r="AD7" s="243"/>
      <c r="AE7" s="244" t="s">
        <v>21</v>
      </c>
      <c r="AF7" s="15"/>
      <c r="AG7" s="244" t="s">
        <v>22</v>
      </c>
    </row>
    <row r="8" spans="1:35" s="19" customFormat="1" ht="55.5" customHeight="1" thickBot="1" x14ac:dyDescent="0.3">
      <c r="A8" s="245"/>
      <c r="B8" s="11"/>
      <c r="C8" s="250"/>
      <c r="D8" s="12"/>
      <c r="E8" s="250"/>
      <c r="F8" s="12"/>
      <c r="G8" s="245"/>
      <c r="H8" s="12"/>
      <c r="I8" s="250"/>
      <c r="J8" s="12"/>
      <c r="K8" s="250"/>
      <c r="L8" s="10"/>
      <c r="M8" s="248"/>
      <c r="N8" s="252"/>
      <c r="O8" s="245"/>
      <c r="P8" s="252"/>
      <c r="Q8" s="245"/>
      <c r="R8" s="12"/>
      <c r="S8" s="16" t="s">
        <v>3</v>
      </c>
      <c r="T8" s="16" t="s">
        <v>0</v>
      </c>
      <c r="U8" s="17"/>
      <c r="V8" s="16" t="s">
        <v>3</v>
      </c>
      <c r="W8" s="16" t="s">
        <v>51</v>
      </c>
      <c r="X8" s="18"/>
      <c r="Y8" s="248"/>
      <c r="Z8" s="243"/>
      <c r="AA8" s="245"/>
      <c r="AB8" s="11"/>
      <c r="AC8" s="245"/>
      <c r="AD8" s="243"/>
      <c r="AE8" s="245"/>
      <c r="AF8" s="15"/>
      <c r="AG8" s="245"/>
    </row>
    <row r="9" spans="1:35" s="19" customFormat="1" ht="55.5" customHeight="1" x14ac:dyDescent="0.25">
      <c r="A9" s="220" t="s">
        <v>101</v>
      </c>
      <c r="B9" s="138"/>
      <c r="C9" s="123" t="s">
        <v>102</v>
      </c>
      <c r="D9" s="140"/>
      <c r="E9" s="123" t="s">
        <v>102</v>
      </c>
      <c r="F9" s="140"/>
      <c r="G9" s="123" t="s">
        <v>103</v>
      </c>
      <c r="H9" s="140"/>
      <c r="I9" s="123" t="s">
        <v>104</v>
      </c>
      <c r="J9" s="123"/>
      <c r="K9" s="139" t="s">
        <v>105</v>
      </c>
      <c r="L9" s="10"/>
      <c r="M9" s="145">
        <v>0</v>
      </c>
      <c r="N9" s="6"/>
      <c r="O9" s="145">
        <v>0</v>
      </c>
      <c r="P9" s="145"/>
      <c r="Q9" s="145">
        <v>0</v>
      </c>
      <c r="R9" s="145"/>
      <c r="S9" s="145">
        <v>15000</v>
      </c>
      <c r="T9" s="145">
        <v>14104055895</v>
      </c>
      <c r="U9" s="145"/>
      <c r="V9" s="145">
        <v>12000</v>
      </c>
      <c r="W9" s="145">
        <v>11283244716</v>
      </c>
      <c r="X9" s="145"/>
      <c r="Y9" s="145">
        <v>3000</v>
      </c>
      <c r="Z9" s="145"/>
      <c r="AA9" s="145" t="s">
        <v>112</v>
      </c>
      <c r="AB9" s="145"/>
      <c r="AC9" s="145">
        <v>2820811179</v>
      </c>
      <c r="AD9" s="145"/>
      <c r="AE9" s="145">
        <f>280050750000+88585542+0</f>
        <v>280139335542</v>
      </c>
      <c r="AG9" s="186">
        <f>AE9/درآمدها!$J$5</f>
        <v>0.44233530992155518</v>
      </c>
      <c r="AI9" s="145"/>
    </row>
    <row r="10" spans="1:35" s="19" customFormat="1" ht="55.5" customHeight="1" x14ac:dyDescent="0.25">
      <c r="A10" s="220" t="s">
        <v>106</v>
      </c>
      <c r="B10" s="213"/>
      <c r="C10" s="123" t="s">
        <v>102</v>
      </c>
      <c r="D10" s="140"/>
      <c r="E10" s="123" t="s">
        <v>102</v>
      </c>
      <c r="F10" s="140"/>
      <c r="G10" s="123" t="s">
        <v>107</v>
      </c>
      <c r="H10" s="140"/>
      <c r="I10" s="123" t="s">
        <v>108</v>
      </c>
      <c r="J10" s="123"/>
      <c r="K10" s="139" t="s">
        <v>105</v>
      </c>
      <c r="L10" s="10"/>
      <c r="M10" s="145">
        <v>0</v>
      </c>
      <c r="N10" s="6"/>
      <c r="O10" s="145">
        <v>0</v>
      </c>
      <c r="P10" s="145"/>
      <c r="Q10" s="145">
        <v>0</v>
      </c>
      <c r="R10" s="145"/>
      <c r="S10" s="145">
        <v>65000</v>
      </c>
      <c r="T10" s="145">
        <v>64621710562</v>
      </c>
      <c r="U10" s="145"/>
      <c r="V10" s="145">
        <v>1000</v>
      </c>
      <c r="W10" s="145">
        <v>1036925025</v>
      </c>
      <c r="X10" s="145"/>
      <c r="Y10" s="145">
        <v>64000</v>
      </c>
      <c r="Z10" s="145"/>
      <c r="AA10" s="145" t="s">
        <v>113</v>
      </c>
      <c r="AB10" s="145"/>
      <c r="AC10" s="145">
        <v>63627530400</v>
      </c>
      <c r="AD10" s="145"/>
      <c r="AE10" s="145">
        <f>2820811179+22973293+3033665754</f>
        <v>5877450226</v>
      </c>
      <c r="AG10" s="186">
        <f>AE10/درآمدها!$J$5</f>
        <v>9.2803952798568984E-3</v>
      </c>
      <c r="AI10" s="145"/>
    </row>
    <row r="11" spans="1:35" s="19" customFormat="1" ht="55.5" customHeight="1" thickBot="1" x14ac:dyDescent="0.3">
      <c r="A11" s="220" t="s">
        <v>109</v>
      </c>
      <c r="B11" s="213"/>
      <c r="C11" s="123" t="s">
        <v>102</v>
      </c>
      <c r="D11" s="140"/>
      <c r="E11" s="123" t="s">
        <v>102</v>
      </c>
      <c r="F11" s="140"/>
      <c r="G11" s="123" t="s">
        <v>110</v>
      </c>
      <c r="H11" s="140"/>
      <c r="I11" s="123" t="s">
        <v>111</v>
      </c>
      <c r="J11" s="123"/>
      <c r="K11" s="139" t="s">
        <v>105</v>
      </c>
      <c r="L11" s="10"/>
      <c r="M11" s="145">
        <v>0</v>
      </c>
      <c r="N11" s="6"/>
      <c r="O11" s="145">
        <v>0</v>
      </c>
      <c r="P11" s="145"/>
      <c r="Q11" s="145">
        <v>0</v>
      </c>
      <c r="R11" s="145"/>
      <c r="S11" s="145">
        <v>280000</v>
      </c>
      <c r="T11" s="145">
        <v>280050750000</v>
      </c>
      <c r="U11" s="145"/>
      <c r="V11" s="145"/>
      <c r="W11" s="145"/>
      <c r="X11" s="145"/>
      <c r="Y11" s="145">
        <v>280000</v>
      </c>
      <c r="Z11" s="145"/>
      <c r="AA11" s="145" t="s">
        <v>114</v>
      </c>
      <c r="AB11" s="145"/>
      <c r="AC11" s="145">
        <v>280050750000</v>
      </c>
      <c r="AD11" s="145"/>
      <c r="AE11" s="145">
        <f>63627530400+53725280+20986672625</f>
        <v>84667928305</v>
      </c>
      <c r="AG11" s="186">
        <f>AE11/درآمدها!$J$5</f>
        <v>0.133689238017034</v>
      </c>
      <c r="AI11" s="145"/>
    </row>
    <row r="12" spans="1:35" s="127" customFormat="1" ht="32.25" thickBot="1" x14ac:dyDescent="0.75">
      <c r="A12" s="1" t="s">
        <v>2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8"/>
      <c r="N12" s="8"/>
      <c r="O12" s="125">
        <f>SUM(O9:O9)</f>
        <v>0</v>
      </c>
      <c r="P12" s="8"/>
      <c r="Q12" s="125">
        <f>SUM(Q9:Q9)</f>
        <v>0</v>
      </c>
      <c r="R12" s="8"/>
      <c r="S12" s="8"/>
      <c r="T12" s="125">
        <f>SUM(T9:T11)</f>
        <v>358776516457</v>
      </c>
      <c r="U12" s="8"/>
      <c r="V12" s="8"/>
      <c r="W12" s="125">
        <f>SUM(W9:W11)</f>
        <v>12320169741</v>
      </c>
      <c r="X12" s="8"/>
      <c r="Y12" s="8"/>
      <c r="Z12" s="8"/>
      <c r="AA12" s="8"/>
      <c r="AB12" s="8"/>
      <c r="AC12" s="125">
        <f>SUM(AC9:AC11)</f>
        <v>346499091579</v>
      </c>
      <c r="AD12" s="8"/>
      <c r="AE12" s="125">
        <f>SUM(AE9:AE11)</f>
        <v>370684714073</v>
      </c>
      <c r="AF12" s="8"/>
      <c r="AG12" s="126">
        <f>SUM(AG9:AG11)</f>
        <v>0.58530494321844606</v>
      </c>
    </row>
    <row r="13" spans="1:35" s="120" customFormat="1" ht="32.25" thickTop="1" x14ac:dyDescent="0.75">
      <c r="M13" s="8"/>
      <c r="N13" s="8"/>
      <c r="P13" s="8"/>
      <c r="R13" s="8"/>
      <c r="S13" s="8"/>
      <c r="U13" s="8"/>
      <c r="V13" s="8"/>
      <c r="X13" s="8"/>
      <c r="Y13" s="8"/>
      <c r="Z13" s="8"/>
      <c r="AA13" s="8"/>
      <c r="AB13" s="8"/>
      <c r="AD13" s="8"/>
      <c r="AF13" s="8"/>
    </row>
    <row r="14" spans="1:35" s="145" customFormat="1" ht="30.75" x14ac:dyDescent="0.25"/>
    <row r="15" spans="1:35" s="145" customFormat="1" ht="30.75" x14ac:dyDescent="0.25">
      <c r="AG15" s="186"/>
    </row>
    <row r="16" spans="1:35" s="145" customFormat="1" ht="30.75" x14ac:dyDescent="0.25">
      <c r="AC16" s="186"/>
      <c r="AG16" s="186"/>
    </row>
    <row r="17" spans="29:33" s="145" customFormat="1" ht="30.75" x14ac:dyDescent="0.25">
      <c r="AC17" s="186"/>
      <c r="AG17" s="186"/>
    </row>
    <row r="18" spans="29:33" s="145" customFormat="1" ht="30.75" x14ac:dyDescent="0.25">
      <c r="AC18" s="186"/>
      <c r="AG18" s="210"/>
    </row>
    <row r="19" spans="29:33" s="145" customFormat="1" ht="30.75" x14ac:dyDescent="0.25"/>
    <row r="20" spans="29:33" s="145" customFormat="1" ht="30.75" x14ac:dyDescent="0.25"/>
    <row r="21" spans="29:33" s="145" customFormat="1" ht="30.75" x14ac:dyDescent="0.25"/>
    <row r="22" spans="29:33" s="145" customFormat="1" ht="30.75" x14ac:dyDescent="0.25"/>
    <row r="23" spans="29:33" s="145" customFormat="1" ht="30.75" x14ac:dyDescent="0.25"/>
    <row r="24" spans="29:33" s="145" customFormat="1" ht="30.75" x14ac:dyDescent="0.25"/>
  </sheetData>
  <mergeCells count="28">
    <mergeCell ref="A1:AG1"/>
    <mergeCell ref="A2:AG2"/>
    <mergeCell ref="A3:AG3"/>
    <mergeCell ref="A4:AG4"/>
    <mergeCell ref="A6:L6"/>
    <mergeCell ref="M6:Q6"/>
    <mergeCell ref="S6:W6"/>
    <mergeCell ref="Y6:AG6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D7:AD8"/>
    <mergeCell ref="AE7:AE8"/>
    <mergeCell ref="AG7:AG8"/>
    <mergeCell ref="S7:T7"/>
    <mergeCell ref="V7:W7"/>
    <mergeCell ref="Y7:Y8"/>
    <mergeCell ref="Z7:Z8"/>
    <mergeCell ref="AA7:AA8"/>
    <mergeCell ref="AC7:AC8"/>
  </mergeCells>
  <pageMargins left="0.25" right="0.25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0"/>
  <sheetViews>
    <sheetView rightToLeft="1" view="pageBreakPreview" topLeftCell="J1" zoomScale="90" zoomScaleNormal="100" zoomScaleSheetLayoutView="90" workbookViewId="0">
      <selection activeCell="Q9" sqref="Q9"/>
    </sheetView>
  </sheetViews>
  <sheetFormatPr defaultColWidth="9.140625" defaultRowHeight="15" x14ac:dyDescent="0.35"/>
  <cols>
    <col min="1" max="1" width="39.140625" style="24" bestFit="1" customWidth="1"/>
    <col min="2" max="2" width="0.7109375" style="24" customWidth="1"/>
    <col min="3" max="3" width="24.28515625" style="24" customWidth="1"/>
    <col min="4" max="4" width="0.7109375" style="24" customWidth="1"/>
    <col min="5" max="5" width="9.5703125" style="24" bestFit="1" customWidth="1"/>
    <col min="6" max="6" width="0.7109375" style="24" customWidth="1"/>
    <col min="7" max="7" width="15.85546875" style="24" bestFit="1" customWidth="1"/>
    <col min="8" max="8" width="0.7109375" style="24" customWidth="1"/>
    <col min="9" max="9" width="9.28515625" style="24" customWidth="1"/>
    <col min="10" max="10" width="0.5703125" style="24" customWidth="1"/>
    <col min="11" max="11" width="21.28515625" style="40" customWidth="1"/>
    <col min="12" max="12" width="0.7109375" style="24" customWidth="1"/>
    <col min="13" max="13" width="21.85546875" style="24" customWidth="1"/>
    <col min="14" max="14" width="0.42578125" style="24" customWidth="1"/>
    <col min="15" max="15" width="22.140625" style="24" customWidth="1"/>
    <col min="16" max="16" width="0.42578125" style="24" customWidth="1"/>
    <col min="17" max="17" width="18.42578125" style="24" customWidth="1"/>
    <col min="18" max="18" width="0.5703125" style="24" customWidth="1"/>
    <col min="19" max="19" width="12.140625" style="24" customWidth="1"/>
    <col min="20" max="16384" width="9.140625" style="24"/>
  </cols>
  <sheetData>
    <row r="1" spans="1:19" ht="18.75" x14ac:dyDescent="0.45">
      <c r="A1" s="259" t="s">
        <v>94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</row>
    <row r="2" spans="1:19" ht="18.75" x14ac:dyDescent="0.45">
      <c r="A2" s="259" t="s">
        <v>52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</row>
    <row r="3" spans="1:19" ht="18.75" x14ac:dyDescent="0.45">
      <c r="A3" s="259" t="str">
        <f>' سهام'!A3:W3</f>
        <v>برای ماه منتهی به 1401/01/31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</row>
    <row r="4" spans="1:19" s="25" customFormat="1" ht="18.75" x14ac:dyDescent="0.35">
      <c r="A4" s="262" t="s">
        <v>53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</row>
    <row r="5" spans="1:19" ht="18.75" thickBot="1" x14ac:dyDescent="0.45">
      <c r="A5" s="26"/>
      <c r="B5" s="26"/>
      <c r="C5" s="27"/>
      <c r="D5" s="27"/>
      <c r="E5" s="27"/>
      <c r="F5" s="27"/>
      <c r="G5" s="27"/>
      <c r="H5" s="27"/>
      <c r="I5" s="27"/>
      <c r="J5" s="27"/>
      <c r="K5" s="28"/>
      <c r="L5" s="27"/>
      <c r="M5" s="27"/>
      <c r="N5" s="27"/>
      <c r="O5" s="27"/>
      <c r="P5" s="27"/>
      <c r="Q5" s="27"/>
      <c r="R5" s="27"/>
      <c r="S5" s="27"/>
    </row>
    <row r="6" spans="1:19" ht="18.75" customHeight="1" thickBot="1" x14ac:dyDescent="0.5">
      <c r="A6" s="29"/>
      <c r="B6" s="26"/>
      <c r="C6" s="257" t="s">
        <v>11</v>
      </c>
      <c r="D6" s="257"/>
      <c r="E6" s="257"/>
      <c r="F6" s="257"/>
      <c r="G6" s="257"/>
      <c r="H6" s="257"/>
      <c r="I6" s="257"/>
      <c r="J6" s="30"/>
      <c r="K6" s="222" t="s">
        <v>93</v>
      </c>
      <c r="L6" s="31"/>
      <c r="M6" s="258" t="s">
        <v>7</v>
      </c>
      <c r="N6" s="258"/>
      <c r="O6" s="258"/>
      <c r="P6" s="26"/>
      <c r="Q6" s="257" t="s">
        <v>124</v>
      </c>
      <c r="R6" s="257"/>
      <c r="S6" s="257"/>
    </row>
    <row r="7" spans="1:19" ht="24" customHeight="1" x14ac:dyDescent="0.4">
      <c r="A7" s="265" t="s">
        <v>8</v>
      </c>
      <c r="B7" s="32"/>
      <c r="C7" s="270" t="s">
        <v>9</v>
      </c>
      <c r="D7" s="33"/>
      <c r="E7" s="270" t="s">
        <v>10</v>
      </c>
      <c r="F7" s="33"/>
      <c r="G7" s="270" t="s">
        <v>34</v>
      </c>
      <c r="H7" s="33"/>
      <c r="I7" s="270" t="s">
        <v>90</v>
      </c>
      <c r="J7" s="265"/>
      <c r="K7" s="268" t="s">
        <v>6</v>
      </c>
      <c r="L7" s="32"/>
      <c r="M7" s="255" t="s">
        <v>36</v>
      </c>
      <c r="N7" s="34"/>
      <c r="O7" s="255" t="s">
        <v>37</v>
      </c>
      <c r="P7" s="26"/>
      <c r="Q7" s="263" t="s">
        <v>6</v>
      </c>
      <c r="R7" s="265"/>
      <c r="S7" s="260" t="s">
        <v>22</v>
      </c>
    </row>
    <row r="8" spans="1:19" ht="18.75" thickBot="1" x14ac:dyDescent="0.45">
      <c r="A8" s="266"/>
      <c r="B8" s="32"/>
      <c r="C8" s="261"/>
      <c r="D8" s="35"/>
      <c r="E8" s="261"/>
      <c r="F8" s="35"/>
      <c r="G8" s="261"/>
      <c r="H8" s="35"/>
      <c r="I8" s="261"/>
      <c r="J8" s="267"/>
      <c r="K8" s="269"/>
      <c r="L8" s="32"/>
      <c r="M8" s="256"/>
      <c r="N8" s="36"/>
      <c r="O8" s="256"/>
      <c r="P8" s="26"/>
      <c r="Q8" s="264"/>
      <c r="R8" s="265"/>
      <c r="S8" s="261"/>
    </row>
    <row r="9" spans="1:19" s="26" customFormat="1" ht="18" x14ac:dyDescent="0.4">
      <c r="A9" s="37" t="s">
        <v>95</v>
      </c>
      <c r="C9" s="20" t="s">
        <v>96</v>
      </c>
      <c r="E9" s="38" t="s">
        <v>97</v>
      </c>
      <c r="G9" s="20"/>
      <c r="I9" s="223">
        <v>10</v>
      </c>
      <c r="J9" s="153"/>
      <c r="K9" s="153">
        <v>637659243148</v>
      </c>
      <c r="L9" s="153"/>
      <c r="M9" s="153">
        <v>4588652304</v>
      </c>
      <c r="N9" s="153"/>
      <c r="O9" s="153">
        <v>634004277332</v>
      </c>
      <c r="P9" s="153"/>
      <c r="Q9" s="153">
        <v>8243618120</v>
      </c>
      <c r="S9" s="117">
        <f>Q9/درآمدها!$J$5</f>
        <v>1.3016534678823972E-2</v>
      </c>
    </row>
    <row r="10" spans="1:19" s="26" customFormat="1" ht="18" x14ac:dyDescent="0.4">
      <c r="A10" s="37" t="s">
        <v>115</v>
      </c>
      <c r="C10" s="20" t="s">
        <v>117</v>
      </c>
      <c r="E10" s="38" t="s">
        <v>97</v>
      </c>
      <c r="G10" s="20"/>
      <c r="I10" s="223">
        <v>10</v>
      </c>
      <c r="J10" s="153"/>
      <c r="K10" s="153">
        <v>637659243148</v>
      </c>
      <c r="L10" s="153"/>
      <c r="M10" s="153">
        <v>250000500000</v>
      </c>
      <c r="N10" s="153"/>
      <c r="O10" s="153">
        <v>250000060000</v>
      </c>
      <c r="P10" s="153"/>
      <c r="Q10" s="153">
        <v>440000</v>
      </c>
      <c r="S10" s="117">
        <f>Q10/درآمدها!$J$5</f>
        <v>6.9475261654679212E-7</v>
      </c>
    </row>
    <row r="11" spans="1:19" s="26" customFormat="1" ht="18.75" thickBot="1" x14ac:dyDescent="0.45">
      <c r="A11" s="37" t="s">
        <v>131</v>
      </c>
      <c r="C11" s="20" t="s">
        <v>118</v>
      </c>
      <c r="E11" s="38" t="s">
        <v>130</v>
      </c>
      <c r="G11" s="20"/>
      <c r="I11" s="223">
        <v>21</v>
      </c>
      <c r="J11" s="153"/>
      <c r="K11" s="153">
        <v>637659243148</v>
      </c>
      <c r="L11" s="153"/>
      <c r="M11" s="153">
        <v>250000000000</v>
      </c>
      <c r="N11" s="153"/>
      <c r="O11" s="153">
        <v>0</v>
      </c>
      <c r="P11" s="153"/>
      <c r="Q11" s="153">
        <v>250000000000</v>
      </c>
      <c r="S11" s="117">
        <f>Q11/درآمدها!$J$5</f>
        <v>0.39474580485613192</v>
      </c>
    </row>
    <row r="12" spans="1:19" s="26" customFormat="1" ht="24" customHeight="1" thickBot="1" x14ac:dyDescent="0.45">
      <c r="A12" s="32" t="s">
        <v>2</v>
      </c>
      <c r="B12" s="32"/>
      <c r="C12" s="32"/>
      <c r="D12" s="32"/>
      <c r="E12" s="32"/>
      <c r="F12" s="32"/>
      <c r="G12" s="32"/>
      <c r="H12" s="32"/>
      <c r="I12" s="32"/>
      <c r="J12" s="121"/>
      <c r="K12" s="39">
        <f>SUM(K9:K11)</f>
        <v>1912977729444</v>
      </c>
      <c r="M12" s="39">
        <f>SUM(M9:M11)</f>
        <v>504589152304</v>
      </c>
      <c r="O12" s="39">
        <f>SUM(O9:O11)</f>
        <v>884004337332</v>
      </c>
      <c r="Q12" s="39">
        <f>SUM(Q9:Q11)</f>
        <v>258244058120</v>
      </c>
      <c r="S12" s="118">
        <f>SUM(S9:S11)</f>
        <v>0.40776303428757243</v>
      </c>
    </row>
    <row r="13" spans="1:19" ht="18.75" thickTop="1" x14ac:dyDescent="0.4">
      <c r="L13" s="26"/>
      <c r="N13" s="26"/>
      <c r="P13" s="26"/>
      <c r="R13" s="26"/>
    </row>
    <row r="14" spans="1:19" ht="18" x14ac:dyDescent="0.4">
      <c r="L14" s="26"/>
      <c r="N14" s="26"/>
      <c r="P14" s="26"/>
      <c r="R14" s="26"/>
    </row>
    <row r="15" spans="1:19" ht="21.75" x14ac:dyDescent="0.5">
      <c r="K15" s="154"/>
      <c r="L15" s="154"/>
      <c r="M15" s="154"/>
      <c r="N15" s="7"/>
      <c r="O15" s="154"/>
      <c r="P15" s="154"/>
      <c r="Q15" s="154"/>
    </row>
    <row r="16" spans="1:19" ht="21.75" x14ac:dyDescent="0.5">
      <c r="K16" s="154"/>
      <c r="L16" s="154"/>
      <c r="M16" s="154"/>
      <c r="N16" s="7"/>
      <c r="O16" s="154"/>
      <c r="P16" s="154"/>
      <c r="Q16" s="154"/>
    </row>
    <row r="17" spans="11:17" ht="21.75" x14ac:dyDescent="0.35">
      <c r="K17" s="154"/>
      <c r="M17" s="154"/>
      <c r="O17" s="154"/>
      <c r="Q17" s="154"/>
    </row>
    <row r="18" spans="11:17" ht="21.75" x14ac:dyDescent="0.5">
      <c r="K18" s="154"/>
      <c r="L18" s="154"/>
      <c r="M18" s="154"/>
      <c r="N18" s="7"/>
      <c r="O18" s="154"/>
      <c r="P18" s="154"/>
      <c r="Q18" s="154"/>
    </row>
    <row r="19" spans="11:17" ht="21.75" x14ac:dyDescent="0.35">
      <c r="K19" s="154"/>
      <c r="M19" s="154"/>
      <c r="O19" s="154"/>
      <c r="Q19" s="154"/>
    </row>
    <row r="20" spans="11:17" x14ac:dyDescent="0.35">
      <c r="Q20" s="41"/>
    </row>
  </sheetData>
  <autoFilter ref="A8:S8" xr:uid="{00000000-0009-0000-0000-000003000000}">
    <sortState xmlns:xlrd2="http://schemas.microsoft.com/office/spreadsheetml/2017/richdata2" ref="A10:S11">
      <sortCondition descending="1" ref="Q8"/>
    </sortState>
  </autoFilter>
  <mergeCells count="19">
    <mergeCell ref="G7:G8"/>
    <mergeCell ref="I7:I8"/>
    <mergeCell ref="M7:M8"/>
    <mergeCell ref="O7:O8"/>
    <mergeCell ref="C6:I6"/>
    <mergeCell ref="M6:O6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</mergeCells>
  <pageMargins left="0.25" right="0.25" top="0.75" bottom="0.75" header="0.3" footer="0.3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A1:N38"/>
  <sheetViews>
    <sheetView rightToLeft="1" view="pageBreakPreview" zoomScaleNormal="100" zoomScaleSheetLayoutView="100" workbookViewId="0">
      <selection activeCell="I16" sqref="I16"/>
    </sheetView>
  </sheetViews>
  <sheetFormatPr defaultColWidth="9.140625" defaultRowHeight="18" x14ac:dyDescent="0.45"/>
  <cols>
    <col min="1" max="1" width="60.140625" style="56" customWidth="1"/>
    <col min="2" max="2" width="1" style="56" customWidth="1"/>
    <col min="3" max="3" width="9.140625" style="21"/>
    <col min="4" max="4" width="1.140625" style="21" customWidth="1"/>
    <col min="5" max="5" width="25.28515625" style="57" bestFit="1" customWidth="1"/>
    <col min="6" max="6" width="1" style="21" customWidth="1"/>
    <col min="7" max="7" width="19.7109375" style="21" customWidth="1"/>
    <col min="8" max="8" width="0.42578125" style="21" customWidth="1"/>
    <col min="9" max="9" width="24.5703125" style="21" customWidth="1"/>
    <col min="10" max="10" width="21.28515625" style="136" bestFit="1" customWidth="1"/>
    <col min="11" max="11" width="17.7109375" style="136" bestFit="1" customWidth="1"/>
    <col min="12" max="12" width="14.28515625" style="21" bestFit="1" customWidth="1"/>
    <col min="13" max="13" width="12.5703125" style="21" bestFit="1" customWidth="1"/>
    <col min="14" max="14" width="9.5703125" style="21" bestFit="1" customWidth="1"/>
    <col min="15" max="16384" width="9.140625" style="21"/>
  </cols>
  <sheetData>
    <row r="1" spans="1:14" ht="21" x14ac:dyDescent="0.55000000000000004">
      <c r="A1" s="259" t="s">
        <v>94</v>
      </c>
      <c r="B1" s="259"/>
      <c r="C1" s="259"/>
      <c r="D1" s="259"/>
      <c r="E1" s="259"/>
      <c r="F1" s="259"/>
      <c r="G1" s="259"/>
      <c r="H1" s="259"/>
      <c r="I1" s="259"/>
      <c r="J1" s="135"/>
      <c r="K1" s="135"/>
    </row>
    <row r="2" spans="1:14" ht="21" x14ac:dyDescent="0.55000000000000004">
      <c r="A2" s="259" t="s">
        <v>52</v>
      </c>
      <c r="B2" s="259"/>
      <c r="C2" s="259"/>
      <c r="D2" s="259"/>
      <c r="E2" s="259"/>
      <c r="F2" s="259"/>
      <c r="G2" s="259"/>
      <c r="H2" s="259"/>
      <c r="I2" s="259"/>
      <c r="J2" s="202"/>
      <c r="K2" s="135"/>
    </row>
    <row r="3" spans="1:14" ht="21.75" thickBot="1" x14ac:dyDescent="0.6">
      <c r="A3" s="259" t="str">
        <f>سپرده!A3</f>
        <v>برای ماه منتهی به 1401/01/31</v>
      </c>
      <c r="B3" s="259"/>
      <c r="C3" s="259"/>
      <c r="D3" s="259"/>
      <c r="E3" s="259"/>
      <c r="F3" s="259"/>
      <c r="G3" s="259"/>
      <c r="H3" s="259"/>
      <c r="I3" s="259"/>
      <c r="J3" s="135"/>
      <c r="K3" s="135"/>
    </row>
    <row r="4" spans="1:14" ht="21.75" thickBot="1" x14ac:dyDescent="0.45">
      <c r="A4" s="185" t="s">
        <v>27</v>
      </c>
      <c r="B4" s="51"/>
      <c r="C4" s="51"/>
      <c r="D4" s="51"/>
      <c r="E4" s="51"/>
      <c r="F4" s="51"/>
      <c r="G4" s="51"/>
      <c r="H4" s="51"/>
      <c r="I4" s="51"/>
      <c r="J4" s="203">
        <v>17584411928</v>
      </c>
      <c r="K4" s="137" t="s">
        <v>92</v>
      </c>
    </row>
    <row r="5" spans="1:14" ht="21.75" customHeight="1" thickBot="1" x14ac:dyDescent="0.45">
      <c r="A5" s="42"/>
      <c r="B5" s="42"/>
      <c r="C5" s="42"/>
      <c r="D5" s="42"/>
      <c r="E5" s="257" t="s">
        <v>124</v>
      </c>
      <c r="F5" s="257"/>
      <c r="G5" s="257"/>
      <c r="H5" s="257"/>
      <c r="I5" s="257"/>
      <c r="J5" s="203">
        <v>633318953424</v>
      </c>
      <c r="K5" s="137" t="s">
        <v>91</v>
      </c>
    </row>
    <row r="6" spans="1:14" ht="21.75" customHeight="1" thickBot="1" x14ac:dyDescent="0.45">
      <c r="A6" s="43" t="s">
        <v>38</v>
      </c>
      <c r="B6" s="44"/>
      <c r="C6" s="45" t="s">
        <v>39</v>
      </c>
      <c r="D6" s="46"/>
      <c r="E6" s="47" t="s">
        <v>6</v>
      </c>
      <c r="F6" s="46"/>
      <c r="G6" s="45" t="s">
        <v>19</v>
      </c>
      <c r="H6" s="34"/>
      <c r="I6" s="48" t="s">
        <v>89</v>
      </c>
      <c r="J6" s="212"/>
      <c r="K6" s="212"/>
    </row>
    <row r="7" spans="1:14" ht="21" customHeight="1" x14ac:dyDescent="0.4">
      <c r="A7" s="49" t="s">
        <v>48</v>
      </c>
      <c r="B7" s="49"/>
      <c r="C7" s="50" t="s">
        <v>54</v>
      </c>
      <c r="D7" s="51"/>
      <c r="E7" s="131">
        <f>'درآمد سرمایه گذاری در سهام '!S12</f>
        <v>0</v>
      </c>
      <c r="F7" s="51"/>
      <c r="G7" s="52">
        <f>E7/$E$11*100</f>
        <v>0</v>
      </c>
      <c r="H7" s="53"/>
      <c r="I7" s="130">
        <f>E7/$J$5*100</f>
        <v>0</v>
      </c>
      <c r="J7" s="212"/>
      <c r="K7" s="212"/>
    </row>
    <row r="8" spans="1:14" ht="18.75" customHeight="1" x14ac:dyDescent="0.4">
      <c r="A8" s="49" t="s">
        <v>49</v>
      </c>
      <c r="B8" s="49"/>
      <c r="C8" s="50" t="s">
        <v>55</v>
      </c>
      <c r="D8" s="51"/>
      <c r="E8" s="131">
        <f>'درآمد سرمایه گذاری در اوراق بها'!Q15</f>
        <v>2419730153</v>
      </c>
      <c r="F8" s="51"/>
      <c r="G8" s="52">
        <f t="shared" ref="G8:G10" si="0">E8/$E$11*100</f>
        <v>13.806859309488923</v>
      </c>
      <c r="H8" s="53"/>
      <c r="I8" s="130">
        <f>E8/$J$5*100</f>
        <v>0.38207133071225446</v>
      </c>
      <c r="J8" s="212"/>
      <c r="K8" s="212"/>
      <c r="L8" s="212"/>
      <c r="M8" s="187"/>
      <c r="N8" s="224"/>
    </row>
    <row r="9" spans="1:14" ht="18.75" customHeight="1" x14ac:dyDescent="0.4">
      <c r="A9" s="49" t="s">
        <v>50</v>
      </c>
      <c r="B9" s="49"/>
      <c r="C9" s="50" t="s">
        <v>56</v>
      </c>
      <c r="D9" s="51"/>
      <c r="E9" s="131">
        <f>'درآمد سپرده بانکی'!I10</f>
        <v>15095446802</v>
      </c>
      <c r="F9" s="51"/>
      <c r="G9" s="52">
        <f t="shared" si="0"/>
        <v>86.133864947993004</v>
      </c>
      <c r="H9" s="53"/>
      <c r="I9" s="130">
        <f>E9/$J$5*100</f>
        <v>2.383545719007365</v>
      </c>
      <c r="J9" s="212"/>
      <c r="K9" s="212"/>
      <c r="M9" s="187"/>
      <c r="N9" s="224"/>
    </row>
    <row r="10" spans="1:14" ht="19.5" customHeight="1" thickBot="1" x14ac:dyDescent="0.45">
      <c r="A10" s="49" t="s">
        <v>32</v>
      </c>
      <c r="B10" s="49"/>
      <c r="C10" s="50" t="s">
        <v>57</v>
      </c>
      <c r="D10" s="51"/>
      <c r="E10" s="132">
        <f>'سایر درآمدها'!E9</f>
        <v>10388409</v>
      </c>
      <c r="F10" s="51"/>
      <c r="G10" s="52">
        <f t="shared" si="0"/>
        <v>5.927574251806602E-2</v>
      </c>
      <c r="H10" s="53"/>
      <c r="I10" s="130">
        <f>E10/$J$5*100</f>
        <v>1.6403123487518738E-3</v>
      </c>
      <c r="J10" s="212"/>
      <c r="K10" s="212"/>
      <c r="M10" s="187"/>
      <c r="N10" s="224"/>
    </row>
    <row r="11" spans="1:14" ht="19.5" customHeight="1" thickBot="1" x14ac:dyDescent="0.45">
      <c r="A11" s="49" t="s">
        <v>2</v>
      </c>
      <c r="B11" s="54"/>
      <c r="C11" s="26"/>
      <c r="D11" s="26"/>
      <c r="E11" s="180">
        <f>SUM(E7:E10)</f>
        <v>17525565364</v>
      </c>
      <c r="F11" s="26"/>
      <c r="G11" s="179">
        <f>SUM(G7:G10)</f>
        <v>100</v>
      </c>
      <c r="H11" s="55"/>
      <c r="I11" s="133">
        <f>SUM(I7:I10)</f>
        <v>2.7672573620683711</v>
      </c>
      <c r="J11" s="212"/>
      <c r="K11" s="212"/>
    </row>
    <row r="12" spans="1:14" ht="18.75" customHeight="1" thickTop="1" x14ac:dyDescent="0.4">
      <c r="J12" s="212"/>
      <c r="K12" s="212"/>
    </row>
    <row r="13" spans="1:14" ht="18" customHeight="1" x14ac:dyDescent="0.4">
      <c r="E13" s="201"/>
      <c r="F13" s="201"/>
      <c r="G13" s="201"/>
      <c r="J13" s="212"/>
      <c r="K13" s="212"/>
    </row>
    <row r="14" spans="1:14" ht="18" customHeight="1" x14ac:dyDescent="0.4">
      <c r="E14" s="201"/>
      <c r="F14" s="201"/>
      <c r="G14" s="201"/>
      <c r="J14" s="212"/>
      <c r="K14" s="212"/>
    </row>
    <row r="15" spans="1:14" ht="18" customHeight="1" x14ac:dyDescent="0.4">
      <c r="E15" s="201"/>
      <c r="F15" s="201"/>
      <c r="G15" s="201"/>
      <c r="J15" s="212"/>
      <c r="K15" s="212"/>
    </row>
    <row r="16" spans="1:14" ht="18" customHeight="1" x14ac:dyDescent="0.4">
      <c r="E16" s="201"/>
      <c r="F16" s="201"/>
      <c r="G16" s="201"/>
      <c r="J16" s="212"/>
      <c r="K16" s="212"/>
    </row>
    <row r="17" spans="1:11" ht="17.45" customHeight="1" x14ac:dyDescent="0.4">
      <c r="E17" s="201"/>
      <c r="F17" s="201"/>
      <c r="G17" s="201"/>
      <c r="J17" s="212"/>
      <c r="K17" s="212"/>
    </row>
    <row r="18" spans="1:11" ht="17.45" customHeight="1" x14ac:dyDescent="0.45">
      <c r="E18" s="201"/>
      <c r="F18" s="201"/>
      <c r="G18" s="201"/>
    </row>
    <row r="19" spans="1:11" ht="17.45" customHeight="1" x14ac:dyDescent="0.45"/>
    <row r="21" spans="1:11" x14ac:dyDescent="0.45">
      <c r="A21" s="56" t="s">
        <v>61</v>
      </c>
    </row>
    <row r="27" spans="1:11" ht="18.75" customHeight="1" x14ac:dyDescent="0.45"/>
    <row r="36" ht="18.75" customHeight="1" x14ac:dyDescent="0.45"/>
    <row r="37" ht="17.45" customHeight="1" x14ac:dyDescent="0.45"/>
    <row r="38" ht="17.45" customHeight="1" x14ac:dyDescent="0.45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2"/>
  <sheetViews>
    <sheetView rightToLeft="1" view="pageBreakPreview" zoomScale="80" zoomScaleNormal="100" zoomScaleSheetLayoutView="80" workbookViewId="0">
      <selection activeCell="N11" sqref="N11"/>
    </sheetView>
  </sheetViews>
  <sheetFormatPr defaultColWidth="9.140625" defaultRowHeight="18" x14ac:dyDescent="0.4"/>
  <cols>
    <col min="1" max="1" width="50.85546875" style="26" customWidth="1"/>
    <col min="2" max="2" width="15.5703125" style="26" bestFit="1" customWidth="1"/>
    <col min="3" max="3" width="0.85546875" style="26" customWidth="1"/>
    <col min="4" max="4" width="14" style="26" bestFit="1" customWidth="1"/>
    <col min="5" max="5" width="1.28515625" style="26" customWidth="1"/>
    <col min="6" max="6" width="12.42578125" style="26" customWidth="1"/>
    <col min="7" max="7" width="1" style="26" customWidth="1"/>
    <col min="8" max="8" width="25" style="91" bestFit="1" customWidth="1"/>
    <col min="9" max="9" width="0.85546875" style="91" customWidth="1"/>
    <col min="10" max="10" width="25" style="91" bestFit="1" customWidth="1"/>
    <col min="11" max="11" width="0.7109375" style="91" customWidth="1"/>
    <col min="12" max="12" width="23.140625" style="91" bestFit="1" customWidth="1"/>
    <col min="13" max="13" width="0.7109375" style="91" customWidth="1"/>
    <col min="14" max="14" width="23.140625" style="91" bestFit="1" customWidth="1"/>
    <col min="15" max="15" width="0.5703125" style="91" customWidth="1"/>
    <col min="16" max="16" width="17" style="91" bestFit="1" customWidth="1"/>
    <col min="17" max="17" width="0.5703125" style="91" customWidth="1"/>
    <col min="18" max="18" width="23.140625" style="91" bestFit="1" customWidth="1"/>
    <col min="19" max="19" width="9.140625" style="26"/>
    <col min="20" max="20" width="14.28515625" style="26" bestFit="1" customWidth="1"/>
    <col min="21" max="16384" width="9.140625" style="26"/>
  </cols>
  <sheetData>
    <row r="1" spans="1:18" ht="24.75" x14ac:dyDescent="0.6">
      <c r="A1" s="246" t="s">
        <v>94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</row>
    <row r="2" spans="1:18" ht="24.75" x14ac:dyDescent="0.6">
      <c r="A2" s="246" t="s">
        <v>58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</row>
    <row r="3" spans="1:18" ht="24.75" x14ac:dyDescent="0.6">
      <c r="A3" s="246" t="str">
        <f>' سهام'!A3:W3</f>
        <v>برای ماه منتهی به 1401/01/31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</row>
    <row r="4" spans="1:18" ht="24.75" x14ac:dyDescent="0.55000000000000004">
      <c r="A4" s="253" t="s">
        <v>67</v>
      </c>
      <c r="B4" s="253"/>
      <c r="C4" s="253"/>
      <c r="D4" s="253"/>
      <c r="E4" s="253"/>
      <c r="F4" s="253"/>
      <c r="G4" s="253"/>
      <c r="H4" s="253"/>
      <c r="I4" s="82"/>
      <c r="J4" s="60"/>
      <c r="K4" s="60"/>
      <c r="L4" s="60"/>
      <c r="M4" s="60"/>
      <c r="N4" s="60"/>
      <c r="O4" s="60"/>
      <c r="P4" s="60"/>
      <c r="Q4" s="60"/>
      <c r="R4" s="60"/>
    </row>
    <row r="5" spans="1:18" ht="24.75" customHeight="1" thickBot="1" x14ac:dyDescent="0.6">
      <c r="A5" s="83"/>
      <c r="B5" s="271"/>
      <c r="C5" s="271"/>
      <c r="D5" s="271"/>
      <c r="E5" s="271"/>
      <c r="F5" s="271"/>
      <c r="G5" s="84"/>
      <c r="H5" s="272" t="s">
        <v>125</v>
      </c>
      <c r="I5" s="272"/>
      <c r="J5" s="272"/>
      <c r="K5" s="272"/>
      <c r="L5" s="272"/>
      <c r="M5" s="60"/>
      <c r="N5" s="272" t="s">
        <v>126</v>
      </c>
      <c r="O5" s="272"/>
      <c r="P5" s="272"/>
      <c r="Q5" s="272"/>
      <c r="R5" s="272"/>
    </row>
    <row r="6" spans="1:18" ht="46.5" customHeight="1" thickBot="1" x14ac:dyDescent="0.6">
      <c r="A6" s="134" t="s">
        <v>38</v>
      </c>
      <c r="B6" s="85" t="s">
        <v>41</v>
      </c>
      <c r="C6" s="86"/>
      <c r="D6" s="85" t="s">
        <v>23</v>
      </c>
      <c r="E6" s="86"/>
      <c r="F6" s="85" t="s">
        <v>35</v>
      </c>
      <c r="G6" s="86"/>
      <c r="H6" s="87" t="s">
        <v>59</v>
      </c>
      <c r="I6" s="88"/>
      <c r="J6" s="87" t="s">
        <v>40</v>
      </c>
      <c r="K6" s="88"/>
      <c r="L6" s="87" t="s">
        <v>42</v>
      </c>
      <c r="M6" s="60"/>
      <c r="N6" s="87" t="s">
        <v>59</v>
      </c>
      <c r="O6" s="88"/>
      <c r="P6" s="87" t="s">
        <v>40</v>
      </c>
      <c r="Q6" s="88"/>
      <c r="R6" s="87" t="s">
        <v>42</v>
      </c>
    </row>
    <row r="7" spans="1:18" s="7" customFormat="1" ht="46.5" customHeight="1" x14ac:dyDescent="0.5">
      <c r="A7" s="38" t="s">
        <v>109</v>
      </c>
      <c r="B7" s="89" t="s">
        <v>119</v>
      </c>
      <c r="C7" s="90"/>
      <c r="D7" s="79" t="s">
        <v>111</v>
      </c>
      <c r="F7" s="154" t="s">
        <v>120</v>
      </c>
      <c r="H7" s="154">
        <v>1171307262</v>
      </c>
      <c r="I7" s="154"/>
      <c r="J7" s="154">
        <v>0</v>
      </c>
      <c r="K7" s="154"/>
      <c r="L7" s="154">
        <f>H7+J7</f>
        <v>1171307262</v>
      </c>
      <c r="M7" s="154"/>
      <c r="N7" s="154">
        <v>1171307262</v>
      </c>
      <c r="O7" s="154"/>
      <c r="P7" s="154">
        <v>0</v>
      </c>
      <c r="Q7" s="154"/>
      <c r="R7" s="154">
        <f>N7+P7</f>
        <v>1171307262</v>
      </c>
    </row>
    <row r="8" spans="1:18" s="7" customFormat="1" ht="46.5" customHeight="1" x14ac:dyDescent="0.5">
      <c r="A8" s="38" t="s">
        <v>106</v>
      </c>
      <c r="B8" s="89" t="s">
        <v>108</v>
      </c>
      <c r="C8" s="90"/>
      <c r="D8" s="79" t="s">
        <v>108</v>
      </c>
      <c r="F8" s="154" t="s">
        <v>121</v>
      </c>
      <c r="H8" s="154">
        <v>434672603</v>
      </c>
      <c r="I8" s="154"/>
      <c r="J8" s="154">
        <v>0</v>
      </c>
      <c r="K8" s="154"/>
      <c r="L8" s="154">
        <f t="shared" ref="L8:L10" si="0">H8+J8</f>
        <v>434672603</v>
      </c>
      <c r="M8" s="154"/>
      <c r="N8" s="154">
        <v>434672603</v>
      </c>
      <c r="O8" s="154"/>
      <c r="P8" s="154">
        <v>0</v>
      </c>
      <c r="Q8" s="154"/>
      <c r="R8" s="154">
        <f t="shared" ref="R8:R10" si="1">N8+P8</f>
        <v>434672603</v>
      </c>
    </row>
    <row r="9" spans="1:18" s="7" customFormat="1" ht="46.5" customHeight="1" x14ac:dyDescent="0.5">
      <c r="A9" s="38" t="s">
        <v>116</v>
      </c>
      <c r="B9" s="89" t="s">
        <v>98</v>
      </c>
      <c r="C9" s="90"/>
      <c r="D9" s="79" t="s">
        <v>98</v>
      </c>
      <c r="F9" s="154" t="s">
        <v>98</v>
      </c>
      <c r="H9" s="154">
        <v>3020547936</v>
      </c>
      <c r="I9" s="154"/>
      <c r="J9" s="154">
        <v>-17279081</v>
      </c>
      <c r="K9" s="154"/>
      <c r="L9" s="154">
        <f>H9+J9</f>
        <v>3003268855</v>
      </c>
      <c r="M9" s="154"/>
      <c r="N9" s="154">
        <v>3020547936</v>
      </c>
      <c r="O9" s="154"/>
      <c r="P9" s="154">
        <v>-17279081</v>
      </c>
      <c r="Q9" s="154"/>
      <c r="R9" s="154">
        <f t="shared" si="1"/>
        <v>3003268855</v>
      </c>
    </row>
    <row r="10" spans="1:18" s="7" customFormat="1" ht="46.5" customHeight="1" x14ac:dyDescent="0.5">
      <c r="A10" s="38" t="s">
        <v>95</v>
      </c>
      <c r="B10" s="89" t="s">
        <v>98</v>
      </c>
      <c r="C10" s="90"/>
      <c r="D10" s="79" t="s">
        <v>98</v>
      </c>
      <c r="F10" s="154" t="s">
        <v>98</v>
      </c>
      <c r="H10" s="154">
        <v>83232829</v>
      </c>
      <c r="I10" s="154"/>
      <c r="J10" s="154">
        <v>0</v>
      </c>
      <c r="K10" s="154"/>
      <c r="L10" s="154">
        <f t="shared" si="0"/>
        <v>83232829</v>
      </c>
      <c r="M10" s="154"/>
      <c r="N10" s="154">
        <v>12092177947</v>
      </c>
      <c r="O10" s="154"/>
      <c r="P10" s="154">
        <v>0</v>
      </c>
      <c r="Q10" s="154"/>
      <c r="R10" s="154">
        <f t="shared" si="1"/>
        <v>12092177947</v>
      </c>
    </row>
    <row r="11" spans="1:18" ht="47.45" customHeight="1" thickBot="1" x14ac:dyDescent="0.6">
      <c r="A11" s="38"/>
      <c r="B11" s="59"/>
      <c r="C11" s="59"/>
      <c r="D11" s="59"/>
      <c r="E11" s="59"/>
      <c r="F11" s="59"/>
      <c r="G11" s="59"/>
      <c r="H11" s="157">
        <f>SUM(H7:H10)</f>
        <v>4709760630</v>
      </c>
      <c r="I11" s="155"/>
      <c r="J11" s="157">
        <f>SUM(J7:J10)</f>
        <v>-17279081</v>
      </c>
      <c r="K11" s="155"/>
      <c r="L11" s="157">
        <f>SUM(L7:L10)</f>
        <v>4692481549</v>
      </c>
      <c r="M11" s="155"/>
      <c r="N11" s="157">
        <f>SUM(N7:N10)</f>
        <v>16718705748</v>
      </c>
      <c r="O11" s="155"/>
      <c r="P11" s="157">
        <f>SUM(P7:P10)</f>
        <v>-17279081</v>
      </c>
      <c r="Q11" s="156" t="e">
        <f>SUM(#REF!)</f>
        <v>#REF!</v>
      </c>
      <c r="R11" s="157">
        <f>SUM(R7:R10)</f>
        <v>16701426667</v>
      </c>
    </row>
    <row r="12" spans="1:18" ht="22.5" thickTop="1" x14ac:dyDescent="0.5">
      <c r="I12" s="7"/>
      <c r="K12" s="7"/>
      <c r="M12" s="7"/>
      <c r="O12" s="7"/>
    </row>
    <row r="13" spans="1:18" ht="21.75" x14ac:dyDescent="0.5">
      <c r="I13" s="7"/>
      <c r="K13" s="7"/>
      <c r="M13" s="7"/>
      <c r="O13" s="7"/>
    </row>
    <row r="14" spans="1:18" ht="21.75" x14ac:dyDescent="0.5">
      <c r="I14" s="7"/>
      <c r="K14" s="7"/>
      <c r="M14" s="7"/>
    </row>
    <row r="15" spans="1:18" s="21" customFormat="1" ht="21.75" x14ac:dyDescent="0.4">
      <c r="H15" s="154"/>
      <c r="L15" s="153"/>
      <c r="N15" s="154"/>
      <c r="R15" s="153"/>
    </row>
    <row r="16" spans="1:18" s="21" customFormat="1" ht="21.75" x14ac:dyDescent="0.4">
      <c r="H16" s="204"/>
      <c r="I16" s="187"/>
      <c r="L16" s="153"/>
      <c r="N16" s="204"/>
      <c r="P16" s="187"/>
      <c r="R16" s="153"/>
    </row>
    <row r="17" spans="8:18" ht="21.75" x14ac:dyDescent="0.5">
      <c r="H17" s="154"/>
      <c r="I17" s="7"/>
      <c r="K17" s="7"/>
      <c r="L17" s="153"/>
      <c r="N17" s="154"/>
      <c r="R17" s="153"/>
    </row>
    <row r="18" spans="8:18" ht="21.75" x14ac:dyDescent="0.5">
      <c r="H18" s="204"/>
      <c r="K18" s="7"/>
      <c r="L18" s="153"/>
      <c r="N18" s="204"/>
      <c r="R18" s="153"/>
    </row>
    <row r="19" spans="8:18" x14ac:dyDescent="0.4">
      <c r="L19" s="153"/>
      <c r="R19" s="153"/>
    </row>
    <row r="20" spans="8:18" x14ac:dyDescent="0.4">
      <c r="L20" s="153"/>
      <c r="R20" s="153"/>
    </row>
    <row r="21" spans="8:18" x14ac:dyDescent="0.4">
      <c r="L21" s="153"/>
      <c r="R21" s="153"/>
    </row>
    <row r="22" spans="8:18" x14ac:dyDescent="0.4">
      <c r="L22" s="153"/>
      <c r="R22" s="153"/>
    </row>
  </sheetData>
  <autoFilter ref="A6:R6" xr:uid="{00000000-0009-0000-0000-000005000000}">
    <sortState xmlns:xlrd2="http://schemas.microsoft.com/office/spreadsheetml/2017/richdata2" ref="A7:R14">
      <sortCondition descending="1" ref="R6"/>
    </sortState>
  </autoFilter>
  <mergeCells count="7">
    <mergeCell ref="A4:H4"/>
    <mergeCell ref="B5:F5"/>
    <mergeCell ref="N5:R5"/>
    <mergeCell ref="A1:R1"/>
    <mergeCell ref="A2:R2"/>
    <mergeCell ref="A3:R3"/>
    <mergeCell ref="H5:L5"/>
  </mergeCells>
  <printOptions horizontalCentered="1"/>
  <pageMargins left="0.25" right="0.25" top="0.75" bottom="0.75" header="0.3" footer="0.3"/>
  <pageSetup paperSize="9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0"/>
  <sheetViews>
    <sheetView rightToLeft="1" view="pageBreakPreview" zoomScale="80" zoomScaleNormal="100" zoomScaleSheetLayoutView="80" workbookViewId="0">
      <selection activeCell="K5" sqref="K5"/>
    </sheetView>
  </sheetViews>
  <sheetFormatPr defaultColWidth="9.140625" defaultRowHeight="17.25" x14ac:dyDescent="0.4"/>
  <cols>
    <col min="1" max="1" width="24.7109375" style="21" customWidth="1"/>
    <col min="2" max="2" width="0.5703125" style="21" customWidth="1"/>
    <col min="3" max="3" width="15" style="21" customWidth="1"/>
    <col min="4" max="4" width="0.85546875" style="21" customWidth="1"/>
    <col min="5" max="5" width="15.28515625" style="21" bestFit="1" customWidth="1"/>
    <col min="6" max="6" width="1.140625" style="21" customWidth="1"/>
    <col min="7" max="7" width="9.42578125" style="21" bestFit="1" customWidth="1"/>
    <col min="8" max="8" width="0.5703125" style="21" customWidth="1"/>
    <col min="9" max="9" width="19.42578125" style="21" customWidth="1"/>
    <col min="10" max="10" width="1" style="21" customWidth="1"/>
    <col min="11" max="11" width="15.28515625" style="21" customWidth="1"/>
    <col min="12" max="12" width="1.140625" style="21" customWidth="1"/>
    <col min="13" max="13" width="18.28515625" style="21" customWidth="1"/>
    <col min="14" max="14" width="1" style="21" customWidth="1"/>
    <col min="15" max="15" width="19.42578125" style="21" bestFit="1" customWidth="1"/>
    <col min="16" max="16" width="1.140625" style="21" customWidth="1"/>
    <col min="17" max="17" width="16" style="21" bestFit="1" customWidth="1"/>
    <col min="18" max="18" width="1.140625" style="21" customWidth="1"/>
    <col min="19" max="19" width="21.140625" style="21" bestFit="1" customWidth="1"/>
    <col min="20" max="20" width="2.85546875" style="21" customWidth="1"/>
    <col min="21" max="16384" width="9.140625" style="21"/>
  </cols>
  <sheetData>
    <row r="1" spans="1:19" ht="22.5" x14ac:dyDescent="0.55000000000000004">
      <c r="A1" s="275" t="s">
        <v>94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</row>
    <row r="2" spans="1:19" ht="22.5" x14ac:dyDescent="0.55000000000000004">
      <c r="A2" s="275" t="s">
        <v>58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</row>
    <row r="3" spans="1:19" ht="22.5" x14ac:dyDescent="0.55000000000000004">
      <c r="A3" s="275" t="s">
        <v>129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</row>
    <row r="4" spans="1:19" ht="22.5" x14ac:dyDescent="0.4">
      <c r="A4" s="276" t="s">
        <v>78</v>
      </c>
      <c r="B4" s="276"/>
      <c r="C4" s="276"/>
      <c r="D4" s="276"/>
      <c r="E4" s="276"/>
      <c r="F4" s="276"/>
      <c r="G4" s="276"/>
      <c r="H4" s="276"/>
      <c r="I4" s="277"/>
      <c r="J4" s="277"/>
      <c r="K4" s="277"/>
      <c r="L4" s="277"/>
      <c r="M4" s="277"/>
      <c r="N4" s="277"/>
      <c r="O4" s="277"/>
      <c r="P4" s="277"/>
      <c r="Q4" s="276"/>
      <c r="R4" s="276"/>
      <c r="S4" s="276"/>
    </row>
    <row r="6" spans="1:19" ht="18.75" x14ac:dyDescent="0.4">
      <c r="C6" s="273" t="s">
        <v>79</v>
      </c>
      <c r="D6" s="274"/>
      <c r="E6" s="274"/>
      <c r="F6" s="274"/>
      <c r="G6" s="274"/>
      <c r="I6" s="273" t="s">
        <v>80</v>
      </c>
      <c r="J6" s="274"/>
      <c r="K6" s="274"/>
      <c r="L6" s="274"/>
      <c r="M6" s="274"/>
      <c r="O6" s="273" t="s">
        <v>127</v>
      </c>
      <c r="P6" s="274"/>
      <c r="Q6" s="274"/>
      <c r="R6" s="274"/>
      <c r="S6" s="274"/>
    </row>
    <row r="7" spans="1:19" ht="56.25" x14ac:dyDescent="0.4">
      <c r="A7" s="119" t="s">
        <v>81</v>
      </c>
      <c r="C7" s="92" t="s">
        <v>82</v>
      </c>
      <c r="E7" s="92" t="s">
        <v>83</v>
      </c>
      <c r="G7" s="92" t="s">
        <v>84</v>
      </c>
      <c r="I7" s="92" t="s">
        <v>85</v>
      </c>
      <c r="K7" s="92" t="s">
        <v>86</v>
      </c>
      <c r="M7" s="92" t="s">
        <v>87</v>
      </c>
      <c r="O7" s="92" t="s">
        <v>85</v>
      </c>
      <c r="Q7" s="92" t="s">
        <v>86</v>
      </c>
      <c r="S7" s="92" t="s">
        <v>87</v>
      </c>
    </row>
    <row r="8" spans="1:19" ht="21.75" x14ac:dyDescent="0.4">
      <c r="A8" s="219" t="s">
        <v>99</v>
      </c>
      <c r="B8" s="89"/>
      <c r="C8" s="142" t="s">
        <v>98</v>
      </c>
      <c r="D8" s="22"/>
      <c r="E8" s="142" t="s">
        <v>98</v>
      </c>
      <c r="F8" s="22"/>
      <c r="G8" s="159">
        <v>0</v>
      </c>
      <c r="H8" s="22"/>
      <c r="I8" s="153">
        <v>0</v>
      </c>
      <c r="J8" s="153"/>
      <c r="K8" s="153">
        <v>0</v>
      </c>
      <c r="L8" s="153"/>
      <c r="M8" s="153">
        <f>I8+K8</f>
        <v>0</v>
      </c>
      <c r="N8" s="153"/>
      <c r="O8" s="153">
        <v>0</v>
      </c>
      <c r="P8" s="153"/>
      <c r="Q8" s="153">
        <v>0</v>
      </c>
      <c r="R8" s="153"/>
      <c r="S8" s="153">
        <f>O8+Q8</f>
        <v>0</v>
      </c>
    </row>
    <row r="9" spans="1:19" ht="18.75" thickBot="1" x14ac:dyDescent="0.45">
      <c r="A9" s="93" t="s">
        <v>88</v>
      </c>
      <c r="I9" s="158">
        <f>SUM(I8:I8)</f>
        <v>0</v>
      </c>
      <c r="J9" s="93" t="e">
        <f>SUM(#REF!)</f>
        <v>#REF!</v>
      </c>
      <c r="K9" s="158">
        <f>SUM(K8:K8)</f>
        <v>0</v>
      </c>
      <c r="L9" s="93" t="e">
        <f>SUM(#REF!)</f>
        <v>#REF!</v>
      </c>
      <c r="M9" s="158">
        <f>SUM(M8:M8)</f>
        <v>0</v>
      </c>
      <c r="N9" s="93" t="e">
        <f>SUM(#REF!)</f>
        <v>#REF!</v>
      </c>
      <c r="O9" s="158">
        <f>SUM(O8:O8)</f>
        <v>0</v>
      </c>
      <c r="P9" s="93"/>
      <c r="Q9" s="158">
        <f>SUM(Q8)</f>
        <v>0</v>
      </c>
      <c r="R9" s="93" t="e">
        <f>SUM(#REF!)</f>
        <v>#REF!</v>
      </c>
      <c r="S9" s="158">
        <f>SUM(S8:S8)</f>
        <v>0</v>
      </c>
    </row>
    <row r="10" spans="1:19" ht="18.75" thickTop="1" x14ac:dyDescent="0.4">
      <c r="I10" s="94"/>
      <c r="K10" s="94"/>
      <c r="M10" s="94"/>
      <c r="O10" s="94"/>
      <c r="Q10" s="94"/>
      <c r="S10" s="94"/>
    </row>
    <row r="11" spans="1:19" ht="16.5" customHeight="1" x14ac:dyDescent="0.4"/>
    <row r="12" spans="1:19" s="153" customFormat="1" ht="18" x14ac:dyDescent="0.25"/>
    <row r="13" spans="1:19" s="153" customFormat="1" ht="18" x14ac:dyDescent="0.25"/>
    <row r="14" spans="1:19" s="153" customFormat="1" ht="18" x14ac:dyDescent="0.25"/>
    <row r="15" spans="1:19" s="153" customFormat="1" ht="18" x14ac:dyDescent="0.25"/>
    <row r="16" spans="1:19" s="153" customFormat="1" ht="18" x14ac:dyDescent="0.25"/>
    <row r="17" s="153" customFormat="1" ht="18" x14ac:dyDescent="0.25"/>
    <row r="18" s="153" customFormat="1" ht="18" x14ac:dyDescent="0.25"/>
    <row r="19" s="153" customFormat="1" ht="18" x14ac:dyDescent="0.25"/>
    <row r="20" s="153" customFormat="1" ht="18" x14ac:dyDescent="0.25"/>
  </sheetData>
  <autoFilter ref="A7:S7" xr:uid="{00000000-0009-0000-0000-000006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7"/>
  <sheetViews>
    <sheetView rightToLeft="1" view="pageBreakPreview" zoomScale="70" zoomScaleNormal="100" zoomScaleSheetLayoutView="70" workbookViewId="0">
      <selection activeCell="T31" sqref="T31"/>
    </sheetView>
  </sheetViews>
  <sheetFormatPr defaultColWidth="9.140625" defaultRowHeight="17.25" x14ac:dyDescent="0.4"/>
  <cols>
    <col min="1" max="1" width="37" style="21" bestFit="1" customWidth="1"/>
    <col min="2" max="2" width="1.28515625" style="21" customWidth="1"/>
    <col min="3" max="3" width="17.28515625" style="21" bestFit="1" customWidth="1"/>
    <col min="4" max="4" width="0.85546875" style="21" customWidth="1"/>
    <col min="5" max="5" width="24.5703125" style="57" bestFit="1" customWidth="1"/>
    <col min="6" max="6" width="0.5703125" style="57" customWidth="1"/>
    <col min="7" max="7" width="22.5703125" style="57" bestFit="1" customWidth="1"/>
    <col min="8" max="8" width="0.85546875" style="57" customWidth="1"/>
    <col min="9" max="9" width="22" style="81" bestFit="1" customWidth="1"/>
    <col min="10" max="10" width="0.5703125" style="81" customWidth="1"/>
    <col min="11" max="11" width="19" style="81" bestFit="1" customWidth="1"/>
    <col min="12" max="12" width="0.42578125" style="81" customWidth="1"/>
    <col min="13" max="13" width="26.28515625" style="81" bestFit="1" customWidth="1"/>
    <col min="14" max="14" width="0.42578125" style="81" customWidth="1"/>
    <col min="15" max="15" width="24.28515625" style="81" bestFit="1" customWidth="1"/>
    <col min="16" max="16" width="0.5703125" style="81" customWidth="1"/>
    <col min="17" max="17" width="24.28515625" style="81" bestFit="1" customWidth="1"/>
    <col min="18" max="19" width="9.140625" style="21"/>
    <col min="20" max="20" width="23.140625" style="21" bestFit="1" customWidth="1"/>
    <col min="21" max="16384" width="9.140625" style="21"/>
  </cols>
  <sheetData>
    <row r="1" spans="1:17" ht="22.5" x14ac:dyDescent="0.55000000000000004">
      <c r="A1" s="275" t="s">
        <v>94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ht="22.5" x14ac:dyDescent="0.55000000000000004">
      <c r="A2" s="275" t="s">
        <v>58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</row>
    <row r="3" spans="1:17" ht="22.5" x14ac:dyDescent="0.55000000000000004">
      <c r="A3" s="275" t="str">
        <f>' سهام'!A3:W3</f>
        <v>برای ماه منتهی به 1401/01/31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</row>
    <row r="4" spans="1:17" ht="22.5" x14ac:dyDescent="0.4">
      <c r="A4" s="276" t="s">
        <v>66</v>
      </c>
      <c r="B4" s="276"/>
      <c r="C4" s="276"/>
      <c r="D4" s="276"/>
      <c r="E4" s="276"/>
      <c r="F4" s="276"/>
      <c r="G4" s="276"/>
      <c r="H4" s="276"/>
      <c r="I4" s="276"/>
      <c r="J4" s="277"/>
      <c r="K4" s="277"/>
      <c r="L4" s="277"/>
      <c r="M4" s="277"/>
      <c r="N4" s="277"/>
      <c r="O4" s="277"/>
      <c r="P4" s="277"/>
      <c r="Q4" s="277"/>
    </row>
    <row r="5" spans="1:17" ht="15.75" customHeight="1" thickBot="1" x14ac:dyDescent="0.55000000000000004">
      <c r="A5" s="7"/>
      <c r="B5" s="7"/>
      <c r="C5" s="281" t="s">
        <v>125</v>
      </c>
      <c r="D5" s="281"/>
      <c r="E5" s="281"/>
      <c r="F5" s="281"/>
      <c r="G5" s="281"/>
      <c r="H5" s="281"/>
      <c r="I5" s="281"/>
      <c r="J5" s="65"/>
      <c r="K5" s="282" t="s">
        <v>126</v>
      </c>
      <c r="L5" s="282"/>
      <c r="M5" s="282"/>
      <c r="N5" s="282"/>
      <c r="O5" s="282"/>
      <c r="P5" s="282"/>
      <c r="Q5" s="282"/>
    </row>
    <row r="6" spans="1:17" ht="22.5" thickBot="1" x14ac:dyDescent="0.55000000000000004">
      <c r="A6" s="74" t="s">
        <v>38</v>
      </c>
      <c r="B6" s="74"/>
      <c r="C6" s="75" t="s">
        <v>3</v>
      </c>
      <c r="D6" s="74"/>
      <c r="E6" s="76" t="s">
        <v>46</v>
      </c>
      <c r="F6" s="77"/>
      <c r="G6" s="78" t="s">
        <v>43</v>
      </c>
      <c r="H6" s="77"/>
      <c r="I6" s="69" t="s">
        <v>47</v>
      </c>
      <c r="J6" s="65"/>
      <c r="K6" s="67" t="s">
        <v>3</v>
      </c>
      <c r="L6" s="68"/>
      <c r="M6" s="69" t="s">
        <v>21</v>
      </c>
      <c r="N6" s="68"/>
      <c r="O6" s="67" t="s">
        <v>43</v>
      </c>
      <c r="P6" s="68"/>
      <c r="Q6" s="70" t="s">
        <v>47</v>
      </c>
    </row>
    <row r="7" spans="1:17" ht="21.75" x14ac:dyDescent="0.5">
      <c r="A7" s="218" t="s">
        <v>101</v>
      </c>
      <c r="B7" s="205"/>
      <c r="C7" s="206">
        <v>12000</v>
      </c>
      <c r="D7" s="205"/>
      <c r="E7" s="206">
        <v>11336984803</v>
      </c>
      <c r="F7" s="154"/>
      <c r="G7" s="207">
        <v>11283244716</v>
      </c>
      <c r="H7" s="154"/>
      <c r="I7" s="154">
        <f>E7-G7</f>
        <v>53740087</v>
      </c>
      <c r="J7" s="208"/>
      <c r="K7" s="206">
        <v>12000</v>
      </c>
      <c r="L7" s="205"/>
      <c r="M7" s="206">
        <v>11336984803</v>
      </c>
      <c r="N7" s="154"/>
      <c r="O7" s="207">
        <v>11283244716</v>
      </c>
      <c r="P7" s="209"/>
      <c r="Q7" s="154">
        <v>53740087</v>
      </c>
    </row>
    <row r="8" spans="1:17" ht="21.75" x14ac:dyDescent="0.5">
      <c r="A8" s="218" t="s">
        <v>122</v>
      </c>
      <c r="B8" s="205"/>
      <c r="C8" s="206">
        <v>84732</v>
      </c>
      <c r="D8" s="205"/>
      <c r="E8" s="206">
        <v>83090630896</v>
      </c>
      <c r="F8" s="154"/>
      <c r="G8" s="207">
        <v>82819899252</v>
      </c>
      <c r="H8" s="154"/>
      <c r="I8" s="154">
        <f t="shared" ref="I8:I10" si="0">E8-G8</f>
        <v>270731644</v>
      </c>
      <c r="J8" s="208"/>
      <c r="K8" s="206">
        <v>84732</v>
      </c>
      <c r="L8" s="205"/>
      <c r="M8" s="206">
        <v>83090630896</v>
      </c>
      <c r="N8" s="154"/>
      <c r="O8" s="207">
        <v>82819899252</v>
      </c>
      <c r="P8" s="209"/>
      <c r="Q8" s="154">
        <v>270731644</v>
      </c>
    </row>
    <row r="9" spans="1:17" ht="21.75" x14ac:dyDescent="0.5">
      <c r="A9" s="218" t="s">
        <v>123</v>
      </c>
      <c r="B9" s="205"/>
      <c r="C9" s="206">
        <v>99342</v>
      </c>
      <c r="D9" s="205"/>
      <c r="E9" s="206">
        <v>95873912831</v>
      </c>
      <c r="F9" s="154"/>
      <c r="G9" s="207">
        <v>95543669134</v>
      </c>
      <c r="H9" s="154"/>
      <c r="I9" s="154">
        <f t="shared" si="0"/>
        <v>330243697</v>
      </c>
      <c r="J9" s="208"/>
      <c r="K9" s="206">
        <v>99342</v>
      </c>
      <c r="L9" s="205"/>
      <c r="M9" s="206">
        <v>95873912831</v>
      </c>
      <c r="N9" s="154"/>
      <c r="O9" s="207">
        <v>95543669134</v>
      </c>
      <c r="P9" s="209"/>
      <c r="Q9" s="154">
        <v>330243697</v>
      </c>
    </row>
    <row r="10" spans="1:17" ht="21.75" x14ac:dyDescent="0.5">
      <c r="A10" s="218" t="s">
        <v>106</v>
      </c>
      <c r="B10" s="205"/>
      <c r="C10" s="206">
        <v>1000</v>
      </c>
      <c r="D10" s="205"/>
      <c r="E10" s="206">
        <v>994819657</v>
      </c>
      <c r="F10" s="154"/>
      <c r="G10" s="207">
        <v>994180162</v>
      </c>
      <c r="H10" s="154"/>
      <c r="I10" s="154">
        <f t="shared" si="0"/>
        <v>639495</v>
      </c>
      <c r="J10" s="208"/>
      <c r="K10" s="206">
        <v>1000</v>
      </c>
      <c r="L10" s="205"/>
      <c r="M10" s="206">
        <v>994819657</v>
      </c>
      <c r="N10" s="154"/>
      <c r="O10" s="207">
        <v>994180162</v>
      </c>
      <c r="P10" s="209"/>
      <c r="Q10" s="154">
        <v>639495</v>
      </c>
    </row>
    <row r="11" spans="1:17" ht="23.25" thickBot="1" x14ac:dyDescent="0.45">
      <c r="E11" s="80">
        <f>SUM(E7:E10)</f>
        <v>191296348187</v>
      </c>
      <c r="F11" s="21"/>
      <c r="G11" s="80">
        <f>SUM(G7:G10)</f>
        <v>190640993264</v>
      </c>
      <c r="H11" s="21"/>
      <c r="I11" s="80">
        <f>SUM(I7:I10)</f>
        <v>655354923</v>
      </c>
      <c r="J11" s="21"/>
      <c r="K11" s="21"/>
      <c r="L11" s="21"/>
      <c r="M11" s="80">
        <f>SUM(M7:M10)</f>
        <v>191296348187</v>
      </c>
      <c r="N11" s="21"/>
      <c r="O11" s="80">
        <f>SUM(O7:O10)</f>
        <v>190640993264</v>
      </c>
      <c r="P11" s="21"/>
      <c r="Q11" s="80">
        <f>SUM(Q7:Q10)</f>
        <v>655354923</v>
      </c>
    </row>
    <row r="12" spans="1:17" ht="23.25" thickTop="1" x14ac:dyDescent="0.4">
      <c r="E12" s="160"/>
      <c r="F12" s="21"/>
      <c r="G12" s="160"/>
      <c r="H12" s="21"/>
      <c r="I12" s="160"/>
      <c r="J12" s="21"/>
      <c r="K12" s="21"/>
      <c r="L12" s="21"/>
      <c r="M12" s="160"/>
      <c r="N12" s="21"/>
      <c r="O12" s="160"/>
      <c r="P12" s="21"/>
      <c r="Q12" s="160"/>
    </row>
    <row r="13" spans="1:17" ht="10.5" customHeight="1" x14ac:dyDescent="0.5">
      <c r="A13" s="7"/>
      <c r="B13" s="7"/>
      <c r="C13" s="7"/>
      <c r="D13" s="7"/>
      <c r="E13" s="58"/>
      <c r="F13" s="58"/>
      <c r="G13" s="58"/>
      <c r="H13" s="58"/>
      <c r="I13" s="65"/>
      <c r="J13" s="65"/>
      <c r="K13" s="65"/>
      <c r="L13" s="65"/>
      <c r="M13" s="65"/>
      <c r="N13" s="65"/>
      <c r="O13" s="65"/>
      <c r="P13" s="65"/>
      <c r="Q13" s="65"/>
    </row>
    <row r="14" spans="1:17" ht="21.75" x14ac:dyDescent="0.5">
      <c r="A14" s="278" t="s">
        <v>45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80"/>
    </row>
    <row r="15" spans="1:17" ht="6" customHeight="1" x14ac:dyDescent="0.4">
      <c r="A15" s="194"/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</row>
    <row r="16" spans="1:17" ht="18" customHeight="1" x14ac:dyDescent="0.4">
      <c r="A16" s="195"/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</row>
    <row r="17" spans="9:17" ht="21.75" x14ac:dyDescent="0.4">
      <c r="I17" s="154"/>
      <c r="Q17" s="154"/>
    </row>
    <row r="18" spans="9:17" s="61" customFormat="1" ht="24" x14ac:dyDescent="0.55000000000000004">
      <c r="I18" s="204"/>
      <c r="Q18" s="204"/>
    </row>
    <row r="19" spans="9:17" s="61" customFormat="1" ht="24" x14ac:dyDescent="0.55000000000000004">
      <c r="I19" s="161"/>
      <c r="Q19" s="161"/>
    </row>
    <row r="20" spans="9:17" s="61" customFormat="1" ht="24" x14ac:dyDescent="0.55000000000000004">
      <c r="I20" s="161"/>
      <c r="Q20" s="161"/>
    </row>
    <row r="21" spans="9:17" s="61" customFormat="1" ht="24" x14ac:dyDescent="0.55000000000000004">
      <c r="I21" s="161"/>
      <c r="Q21" s="161"/>
    </row>
    <row r="22" spans="9:17" s="61" customFormat="1" ht="24" x14ac:dyDescent="0.55000000000000004">
      <c r="I22" s="161"/>
      <c r="Q22" s="161"/>
    </row>
    <row r="23" spans="9:17" s="61" customFormat="1" ht="24" x14ac:dyDescent="0.55000000000000004">
      <c r="I23" s="161"/>
      <c r="Q23" s="161"/>
    </row>
    <row r="24" spans="9:17" ht="24" x14ac:dyDescent="0.4">
      <c r="I24" s="161"/>
      <c r="Q24" s="161"/>
    </row>
    <row r="25" spans="9:17" ht="24" x14ac:dyDescent="0.4">
      <c r="Q25" s="161"/>
    </row>
    <row r="26" spans="9:17" ht="24" x14ac:dyDescent="0.55000000000000004">
      <c r="Q26" s="61"/>
    </row>
    <row r="27" spans="9:17" ht="24" x14ac:dyDescent="0.55000000000000004">
      <c r="Q27" s="61"/>
    </row>
  </sheetData>
  <autoFilter ref="A6:Q6" xr:uid="{00000000-0009-0000-0000-000007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4:Q14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4" fitToHeight="0" orientation="landscape" r:id="rId1"/>
  <rowBreaks count="1" manualBreakCount="1">
    <brk id="15" max="15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25"/>
  <sheetViews>
    <sheetView rightToLeft="1" view="pageBreakPreview" zoomScale="85" zoomScaleNormal="100" zoomScaleSheetLayoutView="85" workbookViewId="0">
      <selection activeCell="I10" sqref="I10"/>
    </sheetView>
  </sheetViews>
  <sheetFormatPr defaultColWidth="9.140625" defaultRowHeight="21.75" x14ac:dyDescent="0.5"/>
  <cols>
    <col min="1" max="1" width="33.5703125" style="21" customWidth="1"/>
    <col min="2" max="2" width="0.5703125" style="21" customWidth="1"/>
    <col min="3" max="3" width="17.7109375" style="65" bestFit="1" customWidth="1"/>
    <col min="4" max="4" width="0.85546875" style="65" customWidth="1"/>
    <col min="5" max="5" width="25.7109375" style="65" bestFit="1" customWidth="1"/>
    <col min="6" max="6" width="0.85546875" style="65" customWidth="1"/>
    <col min="7" max="7" width="25.7109375" style="65" bestFit="1" customWidth="1"/>
    <col min="8" max="8" width="0.7109375" style="65" customWidth="1"/>
    <col min="9" max="9" width="25.140625" style="65" customWidth="1"/>
    <col min="10" max="10" width="1.42578125" style="65" customWidth="1"/>
    <col min="11" max="11" width="17.7109375" style="65" bestFit="1" customWidth="1"/>
    <col min="12" max="12" width="1.140625" style="65" customWidth="1"/>
    <col min="13" max="13" width="25.7109375" style="65" bestFit="1" customWidth="1"/>
    <col min="14" max="14" width="1" style="65" customWidth="1"/>
    <col min="15" max="15" width="25.7109375" style="65" bestFit="1" customWidth="1"/>
    <col min="16" max="16" width="1.140625" style="65" customWidth="1"/>
    <col min="17" max="17" width="25.7109375" style="66" bestFit="1" customWidth="1"/>
    <col min="18" max="16384" width="9.140625" style="21"/>
  </cols>
  <sheetData>
    <row r="1" spans="1:17" ht="22.5" x14ac:dyDescent="0.55000000000000004">
      <c r="A1" s="275" t="s">
        <v>94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ht="22.5" x14ac:dyDescent="0.55000000000000004">
      <c r="A2" s="275" t="s">
        <v>58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</row>
    <row r="3" spans="1:17" ht="22.5" x14ac:dyDescent="0.55000000000000004">
      <c r="A3" s="275" t="str">
        <f>' سهام'!A3:W3</f>
        <v>برای ماه منتهی به 1401/01/31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</row>
    <row r="4" spans="1:17" x14ac:dyDescent="0.5">
      <c r="A4" s="262" t="s">
        <v>65</v>
      </c>
      <c r="B4" s="262"/>
      <c r="C4" s="262"/>
      <c r="D4" s="262"/>
      <c r="E4" s="262"/>
      <c r="F4" s="262"/>
      <c r="G4" s="262"/>
      <c r="H4" s="262"/>
    </row>
    <row r="5" spans="1:17" ht="16.5" customHeight="1" thickBot="1" x14ac:dyDescent="0.55000000000000004">
      <c r="A5" s="26"/>
      <c r="B5" s="26"/>
      <c r="C5" s="286" t="s">
        <v>125</v>
      </c>
      <c r="D5" s="286"/>
      <c r="E5" s="286"/>
      <c r="F5" s="286"/>
      <c r="G5" s="286"/>
      <c r="H5" s="286"/>
      <c r="I5" s="286"/>
      <c r="K5" s="282" t="s">
        <v>126</v>
      </c>
      <c r="L5" s="282"/>
      <c r="M5" s="282"/>
      <c r="N5" s="282"/>
      <c r="O5" s="282"/>
      <c r="P5" s="282"/>
      <c r="Q5" s="282"/>
    </row>
    <row r="6" spans="1:17" ht="27" customHeight="1" thickBot="1" x14ac:dyDescent="0.55000000000000004">
      <c r="A6" s="44" t="s">
        <v>38</v>
      </c>
      <c r="B6" s="44"/>
      <c r="C6" s="67" t="s">
        <v>3</v>
      </c>
      <c r="D6" s="68"/>
      <c r="E6" s="69" t="s">
        <v>21</v>
      </c>
      <c r="F6" s="68"/>
      <c r="G6" s="67" t="s">
        <v>43</v>
      </c>
      <c r="H6" s="68"/>
      <c r="I6" s="70" t="s">
        <v>44</v>
      </c>
      <c r="K6" s="67" t="s">
        <v>3</v>
      </c>
      <c r="L6" s="68"/>
      <c r="M6" s="69" t="s">
        <v>21</v>
      </c>
      <c r="N6" s="68"/>
      <c r="O6" s="67" t="s">
        <v>43</v>
      </c>
      <c r="P6" s="68"/>
      <c r="Q6" s="71" t="s">
        <v>44</v>
      </c>
    </row>
    <row r="7" spans="1:17" x14ac:dyDescent="0.4">
      <c r="A7" s="219" t="s">
        <v>109</v>
      </c>
      <c r="C7" s="154">
        <v>280000</v>
      </c>
      <c r="D7" s="154"/>
      <c r="E7" s="154">
        <v>279830215542</v>
      </c>
      <c r="F7" s="154"/>
      <c r="G7" s="154">
        <v>279741630000</v>
      </c>
      <c r="H7" s="154"/>
      <c r="I7" s="154">
        <f>E7-G7</f>
        <v>88585542</v>
      </c>
      <c r="J7" s="154"/>
      <c r="K7" s="154">
        <v>280000</v>
      </c>
      <c r="L7" s="154"/>
      <c r="M7" s="154">
        <v>279830215542</v>
      </c>
      <c r="N7" s="154"/>
      <c r="O7" s="154">
        <v>279741630000</v>
      </c>
      <c r="P7" s="154"/>
      <c r="Q7" s="154">
        <f>M7-O7</f>
        <v>88585542</v>
      </c>
    </row>
    <row r="8" spans="1:17" x14ac:dyDescent="0.4">
      <c r="A8" s="219" t="s">
        <v>106</v>
      </c>
      <c r="C8" s="154">
        <v>64000</v>
      </c>
      <c r="D8" s="154"/>
      <c r="E8" s="154">
        <v>63674216957</v>
      </c>
      <c r="F8" s="154"/>
      <c r="G8" s="154">
        <v>63627530400</v>
      </c>
      <c r="H8" s="154"/>
      <c r="I8" s="154">
        <f t="shared" ref="I8" si="0">E8-G8</f>
        <v>46686557</v>
      </c>
      <c r="J8" s="154"/>
      <c r="K8" s="154">
        <v>64000</v>
      </c>
      <c r="L8" s="154"/>
      <c r="M8" s="154">
        <v>63674216957</v>
      </c>
      <c r="N8" s="154"/>
      <c r="O8" s="154">
        <v>63627530400</v>
      </c>
      <c r="P8" s="154"/>
      <c r="Q8" s="154">
        <f t="shared" ref="Q8" si="1">M8-O8</f>
        <v>46686557</v>
      </c>
    </row>
    <row r="9" spans="1:17" x14ac:dyDescent="0.4">
      <c r="A9" s="219" t="s">
        <v>101</v>
      </c>
      <c r="C9" s="154">
        <v>3000</v>
      </c>
      <c r="D9" s="154"/>
      <c r="E9" s="154">
        <v>2843934445</v>
      </c>
      <c r="F9" s="154"/>
      <c r="G9" s="154">
        <v>2820811179</v>
      </c>
      <c r="H9" s="154"/>
      <c r="I9" s="154">
        <f>E9-G9</f>
        <v>23123266</v>
      </c>
      <c r="J9" s="154"/>
      <c r="K9" s="154">
        <v>3000</v>
      </c>
      <c r="L9" s="154"/>
      <c r="M9" s="154">
        <v>2843934445</v>
      </c>
      <c r="N9" s="154"/>
      <c r="O9" s="154">
        <v>2820811179</v>
      </c>
      <c r="P9" s="154"/>
      <c r="Q9" s="154">
        <f>M9-O9</f>
        <v>23123266</v>
      </c>
    </row>
    <row r="10" spans="1:17" ht="23.25" thickBot="1" x14ac:dyDescent="0.45">
      <c r="A10" s="72"/>
      <c r="B10" s="72"/>
      <c r="C10" s="72"/>
      <c r="D10" s="72"/>
      <c r="E10" s="217">
        <f>SUM(E7:E9)</f>
        <v>346348366944</v>
      </c>
      <c r="F10" s="73"/>
      <c r="G10" s="217">
        <f>SUM(G7:G9)</f>
        <v>346189971579</v>
      </c>
      <c r="H10" s="73"/>
      <c r="I10" s="217">
        <f>SUM(I7:I9)</f>
        <v>158395365</v>
      </c>
      <c r="J10" s="73"/>
      <c r="K10" s="72"/>
      <c r="L10" s="73"/>
      <c r="M10" s="217">
        <f>SUM(M7:M9)</f>
        <v>346348366944</v>
      </c>
      <c r="N10" s="73"/>
      <c r="O10" s="217">
        <f>SUM(O7:O9)</f>
        <v>346189971579</v>
      </c>
      <c r="P10" s="73"/>
      <c r="Q10" s="217">
        <f>SUM(Q7:Q9)</f>
        <v>158395365</v>
      </c>
    </row>
    <row r="11" spans="1:17" ht="7.5" customHeight="1" thickTop="1" x14ac:dyDescent="0.5">
      <c r="A11" s="26"/>
      <c r="B11" s="26"/>
    </row>
    <row r="12" spans="1:17" ht="24.75" customHeight="1" x14ac:dyDescent="0.4">
      <c r="A12" s="283" t="s">
        <v>45</v>
      </c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5"/>
    </row>
    <row r="13" spans="1:17" x14ac:dyDescent="0.5">
      <c r="Q13" s="195"/>
    </row>
    <row r="14" spans="1:17" s="161" customFormat="1" ht="24" x14ac:dyDescent="0.4">
      <c r="I14" s="154"/>
      <c r="J14" s="81"/>
      <c r="K14" s="81"/>
      <c r="L14" s="81"/>
      <c r="M14" s="81"/>
      <c r="N14" s="81"/>
      <c r="O14" s="81"/>
      <c r="P14" s="81"/>
      <c r="Q14" s="154"/>
    </row>
    <row r="15" spans="1:17" x14ac:dyDescent="0.4">
      <c r="A15" s="38"/>
      <c r="C15" s="154"/>
      <c r="D15" s="154"/>
      <c r="E15" s="154"/>
      <c r="F15" s="154"/>
      <c r="G15" s="154"/>
      <c r="H15" s="154"/>
      <c r="I15" s="211"/>
      <c r="J15" s="154"/>
      <c r="K15" s="154"/>
      <c r="L15" s="154"/>
      <c r="M15" s="154"/>
      <c r="N15" s="154"/>
      <c r="O15" s="154"/>
      <c r="P15" s="154"/>
      <c r="Q15" s="154"/>
    </row>
    <row r="16" spans="1:17" x14ac:dyDescent="0.4">
      <c r="A16" s="38"/>
      <c r="C16" s="154"/>
      <c r="D16" s="154"/>
      <c r="E16" s="154"/>
      <c r="F16" s="154"/>
      <c r="G16" s="154"/>
      <c r="H16" s="154"/>
      <c r="I16" s="211"/>
      <c r="J16" s="154"/>
      <c r="K16" s="154"/>
      <c r="L16" s="154"/>
      <c r="M16" s="154"/>
      <c r="N16" s="154"/>
      <c r="O16" s="154"/>
      <c r="P16" s="154"/>
      <c r="Q16" s="154"/>
    </row>
    <row r="17" spans="9:17" s="161" customFormat="1" ht="24" x14ac:dyDescent="0.55000000000000004">
      <c r="I17" s="204"/>
      <c r="J17" s="61"/>
      <c r="K17" s="61"/>
      <c r="L17" s="61"/>
      <c r="M17" s="61"/>
      <c r="N17" s="61"/>
      <c r="O17" s="61"/>
      <c r="P17" s="61"/>
      <c r="Q17" s="204"/>
    </row>
    <row r="18" spans="9:17" s="161" customFormat="1" ht="24" x14ac:dyDescent="0.25">
      <c r="I18" s="154"/>
      <c r="Q18" s="154"/>
    </row>
    <row r="19" spans="9:17" s="161" customFormat="1" ht="24" x14ac:dyDescent="0.25">
      <c r="I19" s="204"/>
      <c r="Q19" s="204"/>
    </row>
    <row r="20" spans="9:17" s="161" customFormat="1" ht="24" x14ac:dyDescent="0.25"/>
    <row r="21" spans="9:17" s="161" customFormat="1" ht="24" x14ac:dyDescent="0.25"/>
    <row r="22" spans="9:17" s="161" customFormat="1" ht="24" x14ac:dyDescent="0.25"/>
    <row r="23" spans="9:17" s="161" customFormat="1" ht="24" x14ac:dyDescent="0.25"/>
    <row r="24" spans="9:17" s="161" customFormat="1" ht="24" x14ac:dyDescent="0.25"/>
    <row r="25" spans="9:17" s="161" customFormat="1" ht="24" x14ac:dyDescent="0.25"/>
  </sheetData>
  <autoFilter ref="A6:Q6" xr:uid="{00000000-0009-0000-0000-000008000000}">
    <sortState xmlns:xlrd2="http://schemas.microsoft.com/office/spreadsheetml/2017/richdata2" ref="A7:Q32">
      <sortCondition descending="1" ref="Q6"/>
    </sortState>
  </autoFilter>
  <mergeCells count="7">
    <mergeCell ref="A12:Q12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17</vt:i4>
      </vt:variant>
    </vt:vector>
  </HeadingPairs>
  <TitlesOfParts>
    <vt:vector size="30" baseType="lpstr">
      <vt:lpstr>روکش</vt:lpstr>
      <vt:lpstr> سهام</vt:lpstr>
      <vt:lpstr>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Sadaf Najiun</cp:lastModifiedBy>
  <cp:lastPrinted>2019-05-29T09:35:10Z</cp:lastPrinted>
  <dcterms:created xsi:type="dcterms:W3CDTF">2017-11-22T14:26:20Z</dcterms:created>
  <dcterms:modified xsi:type="dcterms:W3CDTF">2022-04-30T14:06:20Z</dcterms:modified>
</cp:coreProperties>
</file>