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Y:\fund\7 صندوق ندای ثابت کیان\گزارش ماهانه\1402\11\"/>
    </mc:Choice>
  </mc:AlternateContent>
  <xr:revisionPtr revIDLastSave="0" documentId="13_ncr:1_{E2233B72-F393-4380-AF18-81941829803A}" xr6:coauthVersionLast="47" xr6:coauthVersionMax="47" xr10:uidLastSave="{00000000-0000-0000-0000-000000000000}"/>
  <bookViews>
    <workbookView xWindow="-120" yWindow="-120" windowWidth="24240" windowHeight="13140" tabRatio="914" firstSheet="7" activeTab="13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درآمد سود سهام" sheetId="18" r:id="rId7"/>
    <sheet name="سود اوراق بهادار و سپرده بانکی" sheetId="13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definedNames>
    <definedName name="_xlnm._FilterDatabase" localSheetId="1" hidden="1">' سهام'!$A$9:$W$9</definedName>
    <definedName name="_xlnm._FilterDatabase" localSheetId="12" hidden="1">'درآمد سپرده بانکی'!$A$7:$L$7</definedName>
    <definedName name="_xlnm._FilterDatabase" localSheetId="11" hidden="1">'درآمد سرمایه گذاری در اوراق بها'!$A$9:$Q$9</definedName>
    <definedName name="_xlnm._FilterDatabase" localSheetId="10" hidden="1">'درآمد سرمایه گذاری در سهام '!$A$10:$U$10</definedName>
    <definedName name="_xlnm._FilterDatabase" localSheetId="6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سپرده!$A$8:$S$78</definedName>
    <definedName name="_xlnm._FilterDatabase" localSheetId="7" hidden="1">'سود اوراق بهادار و سپرده بانکی'!$A$6:$Q$75</definedName>
    <definedName name="A">'سود اوراق بهادار و سپرده بانکی'!$A$7:$Q$76</definedName>
    <definedName name="_xlnm.Print_Area" localSheetId="1">' سهام'!$A$1:$W$12</definedName>
    <definedName name="_xlnm.Print_Area" localSheetId="2">اوراق!$A$1:$AG$17</definedName>
    <definedName name="_xlnm.Print_Area" localSheetId="3">'تعدیل اوراق'!$A$1:$M$13</definedName>
    <definedName name="_xlnm.Print_Area" localSheetId="12">'درآمد سپرده بانکی'!$A$1:$L$73</definedName>
    <definedName name="_xlnm.Print_Area" localSheetId="11">'درآمد سرمایه گذاری در اوراق بها'!$A$1:$Q$19</definedName>
    <definedName name="_xlnm.Print_Area" localSheetId="10">'درآمد سرمایه گذاری در سهام '!$A$1:$U$13</definedName>
    <definedName name="_xlnm.Print_Area" localSheetId="6">'درآمد سود سهام'!$A$1:$S$11</definedName>
    <definedName name="_xlnm.Print_Area" localSheetId="9">'درآمد ناشی از تغییر قیمت اوراق '!$A$1:$Q$15</definedName>
    <definedName name="_xlnm.Print_Area" localSheetId="8">'درآمد ناشی ازفروش'!$A$1:$Q$12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درآمدها'!$A$1:$E$10</definedName>
    <definedName name="_xlnm.Print_Area" localSheetId="4">سپرده!$A$1:$S$79</definedName>
    <definedName name="_xlnm.Print_Area" localSheetId="7">'سود اوراق بهادار و سپرده بانکی'!$A$1:$Q$77</definedName>
    <definedName name="_xlnm.Print_Titles" localSheetId="1">' سهام'!$7:$9</definedName>
    <definedName name="_xlnm.Print_Titles" localSheetId="10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5" i="13" l="1"/>
  <c r="G75" i="13"/>
  <c r="M76" i="13"/>
  <c r="G76" i="13"/>
  <c r="I76" i="13" l="1"/>
  <c r="Q75" i="13"/>
  <c r="I13" i="7" s="1"/>
  <c r="K75" i="13" l="1"/>
  <c r="E13" i="7" s="1"/>
  <c r="Q11" i="6"/>
  <c r="Q12" i="6"/>
  <c r="Q13" i="6"/>
  <c r="Q14" i="6"/>
  <c r="Q15" i="6"/>
  <c r="Q16" i="6"/>
  <c r="Q17" i="6"/>
  <c r="Q10" i="6"/>
  <c r="I11" i="6"/>
  <c r="I12" i="6"/>
  <c r="I13" i="6"/>
  <c r="I14" i="6"/>
  <c r="I15" i="6"/>
  <c r="I16" i="6"/>
  <c r="I17" i="6"/>
  <c r="I10" i="6"/>
  <c r="G9" i="15"/>
  <c r="I9" i="15" s="1"/>
  <c r="Q8" i="15"/>
  <c r="Q9" i="15"/>
  <c r="Q7" i="15"/>
  <c r="I7" i="15"/>
  <c r="I8" i="15"/>
  <c r="Q8" i="13"/>
  <c r="Q9" i="13"/>
  <c r="Q10" i="13"/>
  <c r="Q11" i="13"/>
  <c r="Q12" i="13"/>
  <c r="I15" i="7" s="1"/>
  <c r="Q13" i="13"/>
  <c r="I8" i="7" s="1"/>
  <c r="Q14" i="13"/>
  <c r="I11" i="7" s="1"/>
  <c r="Q15" i="13"/>
  <c r="I12" i="7" s="1"/>
  <c r="Q17" i="13"/>
  <c r="I35" i="7" s="1"/>
  <c r="Q18" i="13"/>
  <c r="I26" i="7" s="1"/>
  <c r="Q19" i="13"/>
  <c r="I28" i="7" s="1"/>
  <c r="Q20" i="13"/>
  <c r="I25" i="7" s="1"/>
  <c r="Q23" i="13"/>
  <c r="I24" i="7" s="1"/>
  <c r="Q16" i="13"/>
  <c r="I9" i="7" s="1"/>
  <c r="Q21" i="13"/>
  <c r="I23" i="7" s="1"/>
  <c r="Q22" i="13"/>
  <c r="I32" i="7" s="1"/>
  <c r="Q25" i="13"/>
  <c r="I31" i="7" s="1"/>
  <c r="Q26" i="13"/>
  <c r="I30" i="7" s="1"/>
  <c r="Q27" i="13"/>
  <c r="I71" i="7" s="1"/>
  <c r="Q28" i="13"/>
  <c r="I42" i="7" s="1"/>
  <c r="Q29" i="13"/>
  <c r="I40" i="7" s="1"/>
  <c r="Q30" i="13"/>
  <c r="I60" i="7" s="1"/>
  <c r="Q31" i="13"/>
  <c r="I66" i="7" s="1"/>
  <c r="Q33" i="13"/>
  <c r="I53" i="7" s="1"/>
  <c r="Q34" i="13"/>
  <c r="I70" i="7" s="1"/>
  <c r="Q35" i="13"/>
  <c r="I50" i="7" s="1"/>
  <c r="Q36" i="13"/>
  <c r="I69" i="7" s="1"/>
  <c r="Q37" i="13"/>
  <c r="I65" i="7" s="1"/>
  <c r="Q38" i="13"/>
  <c r="I58" i="7" s="1"/>
  <c r="Q39" i="13"/>
  <c r="I57" i="7" s="1"/>
  <c r="Q40" i="13"/>
  <c r="I54" i="7" s="1"/>
  <c r="Q41" i="13"/>
  <c r="I52" i="7" s="1"/>
  <c r="Q42" i="13"/>
  <c r="I43" i="7" s="1"/>
  <c r="Q43" i="13"/>
  <c r="I37" i="7" s="1"/>
  <c r="Q44" i="13"/>
  <c r="I34" i="7" s="1"/>
  <c r="Q45" i="13"/>
  <c r="I39" i="7" s="1"/>
  <c r="Q46" i="13"/>
  <c r="I62" i="7" s="1"/>
  <c r="Q47" i="13"/>
  <c r="I33" i="7" s="1"/>
  <c r="Q48" i="13"/>
  <c r="I56" i="7" s="1"/>
  <c r="Q49" i="13"/>
  <c r="I63" i="7" s="1"/>
  <c r="Q50" i="13"/>
  <c r="I61" i="7" s="1"/>
  <c r="Q51" i="13"/>
  <c r="I51" i="7" s="1"/>
  <c r="Q52" i="13"/>
  <c r="I55" i="7" s="1"/>
  <c r="Q53" i="13"/>
  <c r="I49" i="7" s="1"/>
  <c r="Q54" i="13"/>
  <c r="I36" i="7" s="1"/>
  <c r="Q55" i="13"/>
  <c r="I64" i="7" s="1"/>
  <c r="Q56" i="13"/>
  <c r="I68" i="7" s="1"/>
  <c r="Q57" i="13"/>
  <c r="I41" i="7" s="1"/>
  <c r="Q58" i="13"/>
  <c r="I38" i="7" s="1"/>
  <c r="Q59" i="13"/>
  <c r="I10" i="7" s="1"/>
  <c r="Q60" i="13"/>
  <c r="I27" i="7" s="1"/>
  <c r="Q61" i="13"/>
  <c r="I21" i="7" s="1"/>
  <c r="Q62" i="13"/>
  <c r="I17" i="7" s="1"/>
  <c r="Q63" i="13"/>
  <c r="I46" i="7" s="1"/>
  <c r="Q64" i="13"/>
  <c r="I22" i="7" s="1"/>
  <c r="Q65" i="13"/>
  <c r="I47" i="7" s="1"/>
  <c r="Q66" i="13"/>
  <c r="I45" i="7" s="1"/>
  <c r="Q67" i="13"/>
  <c r="I14" i="7" s="1"/>
  <c r="Q68" i="13"/>
  <c r="I48" i="7" s="1"/>
  <c r="Q69" i="13"/>
  <c r="I18" i="7" s="1"/>
  <c r="Q70" i="13"/>
  <c r="I16" i="7" s="1"/>
  <c r="Q71" i="13"/>
  <c r="I19" i="7" s="1"/>
  <c r="Q72" i="13"/>
  <c r="I20" i="7" s="1"/>
  <c r="Q73" i="13"/>
  <c r="I44" i="7" s="1"/>
  <c r="Q74" i="13"/>
  <c r="I29" i="7" s="1"/>
  <c r="Q7" i="13"/>
  <c r="K8" i="13"/>
  <c r="K9" i="13"/>
  <c r="K10" i="13"/>
  <c r="K11" i="13"/>
  <c r="K12" i="13"/>
  <c r="E15" i="7" s="1"/>
  <c r="K13" i="13"/>
  <c r="E8" i="7" s="1"/>
  <c r="K14" i="13"/>
  <c r="E11" i="7" s="1"/>
  <c r="K15" i="13"/>
  <c r="E12" i="7" s="1"/>
  <c r="K17" i="13"/>
  <c r="E35" i="7" s="1"/>
  <c r="K18" i="13"/>
  <c r="E26" i="7" s="1"/>
  <c r="K19" i="13"/>
  <c r="E28" i="7" s="1"/>
  <c r="K20" i="13"/>
  <c r="E25" i="7" s="1"/>
  <c r="K23" i="13"/>
  <c r="E24" i="7" s="1"/>
  <c r="K16" i="13"/>
  <c r="E9" i="7" s="1"/>
  <c r="K21" i="13"/>
  <c r="E23" i="7" s="1"/>
  <c r="K22" i="13"/>
  <c r="E32" i="7" s="1"/>
  <c r="K24" i="13"/>
  <c r="E67" i="7" s="1"/>
  <c r="K25" i="13"/>
  <c r="E31" i="7" s="1"/>
  <c r="K26" i="13"/>
  <c r="E30" i="7" s="1"/>
  <c r="K27" i="13"/>
  <c r="E71" i="7" s="1"/>
  <c r="K28" i="13"/>
  <c r="E42" i="7" s="1"/>
  <c r="K29" i="13"/>
  <c r="E40" i="7" s="1"/>
  <c r="K30" i="13"/>
  <c r="E60" i="7" s="1"/>
  <c r="K31" i="13"/>
  <c r="E66" i="7" s="1"/>
  <c r="K32" i="13"/>
  <c r="E59" i="7" s="1"/>
  <c r="K33" i="13"/>
  <c r="E53" i="7" s="1"/>
  <c r="K34" i="13"/>
  <c r="E70" i="7" s="1"/>
  <c r="K35" i="13"/>
  <c r="E50" i="7" s="1"/>
  <c r="K36" i="13"/>
  <c r="E69" i="7" s="1"/>
  <c r="K37" i="13"/>
  <c r="E65" i="7" s="1"/>
  <c r="K38" i="13"/>
  <c r="E58" i="7" s="1"/>
  <c r="K39" i="13"/>
  <c r="E57" i="7" s="1"/>
  <c r="K40" i="13"/>
  <c r="E54" i="7" s="1"/>
  <c r="K41" i="13"/>
  <c r="E52" i="7" s="1"/>
  <c r="K42" i="13"/>
  <c r="E43" i="7" s="1"/>
  <c r="K43" i="13"/>
  <c r="E37" i="7" s="1"/>
  <c r="K44" i="13"/>
  <c r="E34" i="7" s="1"/>
  <c r="K45" i="13"/>
  <c r="E39" i="7" s="1"/>
  <c r="K46" i="13"/>
  <c r="E62" i="7" s="1"/>
  <c r="K47" i="13"/>
  <c r="E33" i="7" s="1"/>
  <c r="K48" i="13"/>
  <c r="E56" i="7" s="1"/>
  <c r="K49" i="13"/>
  <c r="E63" i="7" s="1"/>
  <c r="K50" i="13"/>
  <c r="E61" i="7" s="1"/>
  <c r="K51" i="13"/>
  <c r="E51" i="7" s="1"/>
  <c r="K52" i="13"/>
  <c r="E55" i="7" s="1"/>
  <c r="K53" i="13"/>
  <c r="E49" i="7" s="1"/>
  <c r="K54" i="13"/>
  <c r="E36" i="7" s="1"/>
  <c r="K55" i="13"/>
  <c r="E64" i="7" s="1"/>
  <c r="K56" i="13"/>
  <c r="E68" i="7" s="1"/>
  <c r="K57" i="13"/>
  <c r="E41" i="7" s="1"/>
  <c r="K58" i="13"/>
  <c r="E38" i="7" s="1"/>
  <c r="K59" i="13"/>
  <c r="E10" i="7" s="1"/>
  <c r="K60" i="13"/>
  <c r="E27" i="7" s="1"/>
  <c r="K61" i="13"/>
  <c r="E21" i="7" s="1"/>
  <c r="K62" i="13"/>
  <c r="E17" i="7" s="1"/>
  <c r="K63" i="13"/>
  <c r="E46" i="7" s="1"/>
  <c r="K64" i="13"/>
  <c r="E22" i="7" s="1"/>
  <c r="K65" i="13"/>
  <c r="E47" i="7" s="1"/>
  <c r="K66" i="13"/>
  <c r="E45" i="7" s="1"/>
  <c r="K67" i="13"/>
  <c r="E14" i="7" s="1"/>
  <c r="K68" i="13"/>
  <c r="E48" i="7" s="1"/>
  <c r="K69" i="13"/>
  <c r="E18" i="7" s="1"/>
  <c r="K70" i="13"/>
  <c r="E16" i="7" s="1"/>
  <c r="K71" i="13"/>
  <c r="E19" i="7" s="1"/>
  <c r="K72" i="13"/>
  <c r="E20" i="7" s="1"/>
  <c r="K73" i="13"/>
  <c r="E44" i="7" s="1"/>
  <c r="K74" i="13"/>
  <c r="E29" i="7" s="1"/>
  <c r="K7" i="13"/>
  <c r="I8" i="11"/>
  <c r="I9" i="11"/>
  <c r="I10" i="11"/>
  <c r="I7" i="11"/>
  <c r="K11" i="19"/>
  <c r="K10" i="19"/>
  <c r="K9" i="19"/>
  <c r="C11" i="19"/>
  <c r="C10" i="19"/>
  <c r="C9" i="19"/>
  <c r="G11" i="19"/>
  <c r="G10" i="19"/>
  <c r="G9" i="19"/>
  <c r="I9" i="19" s="1"/>
  <c r="E9" i="8"/>
  <c r="C9" i="8"/>
  <c r="G72" i="7"/>
  <c r="O18" i="6"/>
  <c r="M18" i="6"/>
  <c r="K18" i="6"/>
  <c r="G18" i="6"/>
  <c r="E18" i="6"/>
  <c r="C18" i="6"/>
  <c r="O13" i="14"/>
  <c r="M13" i="14"/>
  <c r="G13" i="14"/>
  <c r="E13" i="14"/>
  <c r="O10" i="15"/>
  <c r="M10" i="15"/>
  <c r="E10" i="15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Q78" i="2"/>
  <c r="O78" i="2"/>
  <c r="M78" i="2"/>
  <c r="K78" i="2"/>
  <c r="AG10" i="17"/>
  <c r="AG11" i="17"/>
  <c r="AG12" i="17"/>
  <c r="AG13" i="17"/>
  <c r="AG14" i="17"/>
  <c r="AG15" i="17"/>
  <c r="AG9" i="17"/>
  <c r="AE16" i="17"/>
  <c r="AC16" i="17"/>
  <c r="W16" i="17"/>
  <c r="T16" i="17"/>
  <c r="Q16" i="17"/>
  <c r="O16" i="17"/>
  <c r="G10" i="15" l="1"/>
  <c r="S78" i="2"/>
  <c r="AG16" i="17"/>
  <c r="E72" i="7"/>
  <c r="Q10" i="15"/>
  <c r="K76" i="13"/>
  <c r="Q32" i="13" l="1"/>
  <c r="I59" i="7" s="1"/>
  <c r="Q24" i="13"/>
  <c r="I67" i="7" s="1"/>
  <c r="Q76" i="13" l="1"/>
  <c r="I10" i="19" l="1"/>
  <c r="I11" i="19"/>
  <c r="I18" i="6" l="1"/>
  <c r="Q11" i="14"/>
  <c r="Q10" i="14"/>
  <c r="Q9" i="14"/>
  <c r="Q8" i="14"/>
  <c r="I8" i="14"/>
  <c r="I9" i="14"/>
  <c r="I10" i="14"/>
  <c r="I10" i="15"/>
  <c r="Q18" i="6" l="1"/>
  <c r="I72" i="7"/>
  <c r="Q12" i="14" l="1"/>
  <c r="Q7" i="14"/>
  <c r="Q13" i="14" l="1"/>
  <c r="O76" i="13"/>
  <c r="I11" i="14"/>
  <c r="I12" i="14"/>
  <c r="K8" i="7" l="1"/>
  <c r="K19" i="7" l="1"/>
  <c r="K23" i="7"/>
  <c r="K27" i="7"/>
  <c r="K31" i="7"/>
  <c r="K35" i="7"/>
  <c r="K39" i="7"/>
  <c r="K43" i="7"/>
  <c r="K48" i="7"/>
  <c r="K52" i="7"/>
  <c r="K55" i="7"/>
  <c r="K59" i="7"/>
  <c r="K63" i="7"/>
  <c r="K67" i="7"/>
  <c r="K71" i="7"/>
  <c r="K53" i="7"/>
  <c r="K68" i="7"/>
  <c r="K41" i="7"/>
  <c r="K61" i="7"/>
  <c r="K69" i="7"/>
  <c r="K22" i="7"/>
  <c r="K34" i="7"/>
  <c r="K46" i="7"/>
  <c r="K62" i="7"/>
  <c r="K20" i="7"/>
  <c r="K24" i="7"/>
  <c r="K28" i="7"/>
  <c r="K32" i="7"/>
  <c r="K36" i="7"/>
  <c r="K40" i="7"/>
  <c r="K44" i="7"/>
  <c r="K49" i="7"/>
  <c r="K56" i="7"/>
  <c r="K60" i="7"/>
  <c r="K64" i="7"/>
  <c r="K47" i="7"/>
  <c r="K30" i="7"/>
  <c r="K38" i="7"/>
  <c r="K51" i="7"/>
  <c r="K58" i="7"/>
  <c r="K70" i="7"/>
  <c r="K21" i="7"/>
  <c r="K25" i="7"/>
  <c r="K29" i="7"/>
  <c r="K33" i="7"/>
  <c r="K37" i="7"/>
  <c r="K45" i="7"/>
  <c r="K50" i="7"/>
  <c r="K57" i="7"/>
  <c r="K65" i="7"/>
  <c r="K26" i="7"/>
  <c r="K42" i="7"/>
  <c r="K54" i="7"/>
  <c r="K66" i="7"/>
  <c r="K17" i="7" l="1"/>
  <c r="K18" i="7"/>
  <c r="K15" i="7"/>
  <c r="K9" i="7"/>
  <c r="K10" i="7"/>
  <c r="K12" i="7"/>
  <c r="K14" i="7"/>
  <c r="K13" i="7"/>
  <c r="K16" i="7"/>
  <c r="K11" i="7"/>
  <c r="A3" i="13"/>
  <c r="K72" i="7" l="1"/>
  <c r="F76" i="13"/>
  <c r="H76" i="13"/>
  <c r="J76" i="13"/>
  <c r="N76" i="13"/>
  <c r="P76" i="13"/>
  <c r="E11" i="11" l="1"/>
  <c r="I11" i="11"/>
  <c r="L33" i="13"/>
  <c r="L76" i="13" s="1"/>
  <c r="G7" i="11" l="1"/>
  <c r="G10" i="11"/>
  <c r="G8" i="11"/>
  <c r="G9" i="11"/>
  <c r="C12" i="5"/>
  <c r="I11" i="5"/>
  <c r="I12" i="5" s="1"/>
  <c r="S11" i="5"/>
  <c r="S12" i="5" s="1"/>
  <c r="E12" i="5"/>
  <c r="M12" i="5"/>
  <c r="O12" i="5"/>
  <c r="G11" i="11" l="1"/>
  <c r="A3" i="19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U12" i="5" l="1"/>
  <c r="K12" i="5" l="1"/>
  <c r="J9" i="18" l="1"/>
  <c r="L9" i="18"/>
  <c r="N9" i="18"/>
  <c r="R9" i="18"/>
  <c r="D18" i="6" l="1"/>
  <c r="F18" i="6"/>
  <c r="H18" i="6"/>
  <c r="J18" i="6"/>
  <c r="L18" i="6"/>
  <c r="N18" i="6"/>
  <c r="P18" i="6"/>
  <c r="A3" i="14" l="1"/>
  <c r="A3" i="8" l="1"/>
  <c r="A3" i="7"/>
  <c r="A3" i="6"/>
  <c r="A3" i="5"/>
  <c r="A3" i="15"/>
  <c r="A3" i="2" l="1"/>
  <c r="A3" i="11" s="1"/>
  <c r="I7" i="14"/>
  <c r="I13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<sst xmlns="http://schemas.openxmlformats.org/spreadsheetml/2006/main" count="847" uniqueCount="314">
  <si>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</si>
  <si>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</si>
  <si>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</si>
  <si>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</si>
  <si>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</si>
  <si>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</si>
  <si>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</si>
  <si>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</si>
  <si>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</si>
  <si>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</si>
  <si>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</si>
  <si>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</si>
  <si>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</si>
  <si>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</si>
  <si>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</si>
  <si>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</si>
  <si>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</si>
  <si>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</si>
  <si>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</si>
  <si>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</si>
  <si>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</si>
  <si>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</si>
  <si>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</si>
  <si>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</si>
  <si>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</si>
  <si>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</si>
  <si>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</si>
  <si>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</si>
  <si>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</si>
  <si>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</si>
  <si>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</si>
  <si>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</si>
  <si>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</si>
  <si>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</si>
  <si>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</si>
  <si>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</si>
  <si>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</si>
  <si>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</si>
  <si>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</si>
  <si>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</si>
  <si>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</si>
  <si>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</si>
  <si>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</si>
  <si>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</si>
  <si>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</si>
  <si>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</si>
  <si>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</si>
  <si>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</si>
  <si>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</si>
  <si>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</si>
  <si>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</si>
  <si>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</si>
  <si>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</si>
  <si>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</si>
  <si>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</si>
  <si>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</si>
  <si>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</si>
  <si>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</si>
  <si>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</si>
  <si>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</si>
  <si>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</si>
  <si>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</si>
  <si>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</si>
  <si>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</si>
  <si>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</si>
  <si>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</si>
  <si>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</si>
  <si>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</si>
  <si>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</si>
  <si>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</si>
  <si>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</si>
  <si>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</si>
  <si>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</si>
  <si>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</si>
  <si>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</si>
  <si>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</si>
  <si>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</si>
  <si>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</si>
  <si>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</si>
  <si>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</si>
  <si>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</si>
  <si>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</si>
  <si>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</si>
  <si>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</si>
  <si>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</si>
  <si>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</si>
  <si>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</si>
  <si>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</si>
  <si>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درآمدها</t>
  </si>
  <si>
    <t>صندوق سرمایه گذاری ندای ثابت کیان</t>
  </si>
  <si>
    <t>کوتاه مدت</t>
  </si>
  <si>
    <t>-</t>
  </si>
  <si>
    <t>---</t>
  </si>
  <si>
    <t>بلی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</si>
  <si>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</si>
  <si>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</si>
  <si>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</si>
  <si>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</si>
  <si>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</si>
  <si>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</si>
  <si>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</si>
  <si>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t>‫قیمت
پایانی</t>
  </si>
  <si>
    <t>سپرده سرمایه‌گذاری</t>
  </si>
  <si>
    <t>864-810-3998429-1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</si>
  <si>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</si>
  <si>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0228580617005</t>
  </si>
  <si>
    <t>دارایی</t>
  </si>
  <si>
    <t>124-850-6867480-1</t>
  </si>
  <si>
    <t>0217918818004</t>
  </si>
  <si>
    <t>371-4-5277300-1</t>
  </si>
  <si>
    <t>جاری</t>
  </si>
  <si>
    <t>مسکن کوتاه مدت	-310058720239</t>
  </si>
  <si>
    <t>مسکن کوتاه مدت-4110001907768</t>
  </si>
  <si>
    <t>310058720239</t>
  </si>
  <si>
    <t>4110001907768</t>
  </si>
  <si>
    <t xml:space="preserve">اقتصاد نوین کوتاه مدت-12485068674801	</t>
  </si>
  <si>
    <t xml:space="preserve">سامان کوتاه مدت-86481039984291	</t>
  </si>
  <si>
    <t xml:space="preserve"> خاور میانه کوتاه مدت-100510810707074272	</t>
  </si>
  <si>
    <t>صادرات کوتاه مدت-0217918818004</t>
  </si>
  <si>
    <t>ملی کوتاه مدت- 0228580617005</t>
  </si>
  <si>
    <t>مرابحه عام دولت69-ش.خ0310 (اراد69)</t>
  </si>
  <si>
    <t>1399/10/21</t>
  </si>
  <si>
    <t>1403/10/21</t>
  </si>
  <si>
    <t>1406/06/26</t>
  </si>
  <si>
    <t>مرابحه عام دولت69-ش.خ0310</t>
  </si>
  <si>
    <t>سینا جاری-371452773001</t>
  </si>
  <si>
    <t>مسکن 5600931334082</t>
  </si>
  <si>
    <t>رفاه کوتاه مدت 359490219</t>
  </si>
  <si>
    <t>مسکن 5600931334074</t>
  </si>
  <si>
    <t>اقتصاد نوین 32-6867480-283-124</t>
  </si>
  <si>
    <t>1005/10/810/707074272</t>
  </si>
  <si>
    <t>124-283-6867480-32</t>
  </si>
  <si>
    <t>359490219</t>
  </si>
  <si>
    <t>5600931334074</t>
  </si>
  <si>
    <t>5600931334082</t>
  </si>
  <si>
    <t>درآمد حاصل از سرمایه­گذاری در سهام و حق تقدم سهام و صندوق‌های سرمایه‌گذاری</t>
  </si>
  <si>
    <t>تعدیل کارمزد کارگزاری</t>
  </si>
  <si>
    <t>1000000.0000</t>
  </si>
  <si>
    <t>مسکن 5600929334672</t>
  </si>
  <si>
    <t>اقتصادنوین - ۱۲۴.۲۸۳.۶۸۶۷۴۸۰.۳۶</t>
  </si>
  <si>
    <t>مسکن 5600929334698</t>
  </si>
  <si>
    <t>5600929334672</t>
  </si>
  <si>
    <t>124283686748036</t>
  </si>
  <si>
    <t>5600929334698</t>
  </si>
  <si>
    <t>مرابحه عام دولت3-ش.خ 0303 (اراد33)</t>
  </si>
  <si>
    <t>صکوک مرابحه غدیر504-3ماهه18% (صغدیر504)</t>
  </si>
  <si>
    <t>1401/04/07</t>
  </si>
  <si>
    <t>1403/03/27</t>
  </si>
  <si>
    <t>1405/04/07</t>
  </si>
  <si>
    <t>صکوک مرابحه غدیر504-3ماهه18%</t>
  </si>
  <si>
    <t>بانک اقتصاد نوین 124283686748038</t>
  </si>
  <si>
    <t>پاسارگاد 2093071522726814</t>
  </si>
  <si>
    <t>پاسارگاد 2093071522726813</t>
  </si>
  <si>
    <t>پاسارگاد- 2093071522726815</t>
  </si>
  <si>
    <t>پاسارگاد 209306152272682</t>
  </si>
  <si>
    <t>124283686748038</t>
  </si>
  <si>
    <t>2093071522726814</t>
  </si>
  <si>
    <t>2093071522726813</t>
  </si>
  <si>
    <t>2093071522726815</t>
  </si>
  <si>
    <t>209306152272682</t>
  </si>
  <si>
    <t>مرابحه عام دولت142-ش.خ031009 (اراد142)</t>
  </si>
  <si>
    <t>1402/08/09</t>
  </si>
  <si>
    <t>1403/10/09</t>
  </si>
  <si>
    <t xml:space="preserve">پاسارگاد کوتاه مدت 2098100152272681	</t>
  </si>
  <si>
    <t>تجارت کوتاه مدت 104458815</t>
  </si>
  <si>
    <t>اقتصاد نوین 124283686748039</t>
  </si>
  <si>
    <t>پاسارگاد 2093071522726816</t>
  </si>
  <si>
    <t>بانک شهر 7001003214661</t>
  </si>
  <si>
    <t>پاسارگاد 209306152272683</t>
  </si>
  <si>
    <t>بانک صادرات 0406996080002</t>
  </si>
  <si>
    <t>تجارت بلندمدت 6174547090</t>
  </si>
  <si>
    <t>پاسارگاد 2093071522726817</t>
  </si>
  <si>
    <t>بانک شهر 4001003077600</t>
  </si>
  <si>
    <t>بانک شهر 7001003214649</t>
  </si>
  <si>
    <t>2098100152272681</t>
  </si>
  <si>
    <t>104458815</t>
  </si>
  <si>
    <t>124283686748039</t>
  </si>
  <si>
    <t>2093071522726816</t>
  </si>
  <si>
    <t>7001003214661</t>
  </si>
  <si>
    <t>209306152272683</t>
  </si>
  <si>
    <t>0406996080002</t>
  </si>
  <si>
    <t>6174547090</t>
  </si>
  <si>
    <t>2093071522726817</t>
  </si>
  <si>
    <t>4001003077600</t>
  </si>
  <si>
    <t>7001003214649</t>
  </si>
  <si>
    <t>1402/10/30</t>
  </si>
  <si>
    <t>اسنادخزانه-م4بودجه01-040917 (اخزا104)</t>
  </si>
  <si>
    <t>مرابحه مادیران-کیان060626 (لوازم مادیران063)</t>
  </si>
  <si>
    <t>1401/12/08</t>
  </si>
  <si>
    <t>1404/09/17</t>
  </si>
  <si>
    <t>1402/06/26</t>
  </si>
  <si>
    <t>بانک شهر 7001003258763</t>
  </si>
  <si>
    <t>بانک شهر 7001003260318</t>
  </si>
  <si>
    <t>بانک شهر کوتاه مدت 7001003242019</t>
  </si>
  <si>
    <t xml:space="preserve">بانک شهر 7001003258678 </t>
  </si>
  <si>
    <t>اقتصاد نوین ۱۲۴۲۸۳۶۸۶۷۴۸۰۴۱</t>
  </si>
  <si>
    <t>بانک شهر 7001003316349</t>
  </si>
  <si>
    <t>بانک شهر 7001003356883</t>
  </si>
  <si>
    <t>مسکن 5600931334165</t>
  </si>
  <si>
    <t>بانک اقتصاد نوین ۱۲۴۲۸۳۶۸۶۷۴۸۰۴۲</t>
  </si>
  <si>
    <t>بانک شهر 7001003356893</t>
  </si>
  <si>
    <t>مسکن 5600929335463</t>
  </si>
  <si>
    <t>بانک شهر 7001003316357</t>
  </si>
  <si>
    <t>بانک شهر 7001003258822</t>
  </si>
  <si>
    <t>بانک شهر 7001003316350</t>
  </si>
  <si>
    <t>بانک شهر 7001003259908</t>
  </si>
  <si>
    <t>بانک شهر 7001003260834</t>
  </si>
  <si>
    <t>اقتصادنوین 124283686748040</t>
  </si>
  <si>
    <t>بانک شهر 7001003317861</t>
  </si>
  <si>
    <t xml:space="preserve">بانک شهر 7001003258695 </t>
  </si>
  <si>
    <t>بانک شهر 7001003260934</t>
  </si>
  <si>
    <t>بانک شهر 7001003316468</t>
  </si>
  <si>
    <t>بانک شهر 7001003345278</t>
  </si>
  <si>
    <t>7001003258763</t>
  </si>
  <si>
    <t>7001003260318</t>
  </si>
  <si>
    <t>7001003242019</t>
  </si>
  <si>
    <t>7001003258678</t>
  </si>
  <si>
    <t>124283686748041</t>
  </si>
  <si>
    <t>7001003316349</t>
  </si>
  <si>
    <t>7001003356883</t>
  </si>
  <si>
    <t>5600931334165</t>
  </si>
  <si>
    <t>124283686748042</t>
  </si>
  <si>
    <t>7001003356893</t>
  </si>
  <si>
    <t>5600929335463</t>
  </si>
  <si>
    <t>7001003316357</t>
  </si>
  <si>
    <t>7001003258822</t>
  </si>
  <si>
    <t>7001003316350</t>
  </si>
  <si>
    <t>7001003259908</t>
  </si>
  <si>
    <t>7001003260834</t>
  </si>
  <si>
    <t>124283686748040</t>
  </si>
  <si>
    <t>7001003317861</t>
  </si>
  <si>
    <t>7001003258695</t>
  </si>
  <si>
    <t>7001003260934</t>
  </si>
  <si>
    <t>7001003316468</t>
  </si>
  <si>
    <t>7001003345278</t>
  </si>
  <si>
    <t>منتهی به 1402/11/30</t>
  </si>
  <si>
    <t>برای ماه منتهی به 1402/11/30</t>
  </si>
  <si>
    <t>1402/11/30</t>
  </si>
  <si>
    <t>از ابتدای سال مالی تا پایان بهمن ماه</t>
  </si>
  <si>
    <t>از ابتدای سال مالی تا بهمن ماه</t>
  </si>
  <si>
    <t>اسنادخزانه-م7بودجه00-030912 (اخزا007)</t>
  </si>
  <si>
    <t>اسنادخزانه-م7بودجه01-040714 (اخزا107)</t>
  </si>
  <si>
    <t>1400/04/14</t>
  </si>
  <si>
    <t>1401/12/10</t>
  </si>
  <si>
    <t>1403/09/12</t>
  </si>
  <si>
    <t>1404/07/14</t>
  </si>
  <si>
    <t>957,500</t>
  </si>
  <si>
    <t>813,850</t>
  </si>
  <si>
    <t>1,049,972</t>
  </si>
  <si>
    <t>621,700</t>
  </si>
  <si>
    <t>652,750</t>
  </si>
  <si>
    <t>979,100</t>
  </si>
  <si>
    <t>مرابحه عام دولت142-ش.خ031009</t>
  </si>
  <si>
    <t>بانک شهر 7001003400845</t>
  </si>
  <si>
    <t>بانک شهر 7001003374932</t>
  </si>
  <si>
    <t>بانک شهر 7001003374469</t>
  </si>
  <si>
    <t>بانک تجارت کوتاه مدت 24845478</t>
  </si>
  <si>
    <t>بانک شهر 7001003374403</t>
  </si>
  <si>
    <t>بانک شهر 7001003374230</t>
  </si>
  <si>
    <t>بانک شهر 7001003374148</t>
  </si>
  <si>
    <t>بانک شهر 7001003401283</t>
  </si>
  <si>
    <t>بانک شهر 7001003373974</t>
  </si>
  <si>
    <t>بانک شهر 7001003375223</t>
  </si>
  <si>
    <t>بانک تجارت 0479601842490</t>
  </si>
  <si>
    <t>بانک شهر 7001003400925</t>
  </si>
  <si>
    <t>بانک شهر 7001003359645</t>
  </si>
  <si>
    <t>بانک شهر 7001003373626</t>
  </si>
  <si>
    <t>بانک شهر 7001003374935</t>
  </si>
  <si>
    <t>بانک شهر 7001003400910</t>
  </si>
  <si>
    <t>7001003400845</t>
  </si>
  <si>
    <t>7001003374932</t>
  </si>
  <si>
    <t>7001003374469</t>
  </si>
  <si>
    <t>24845478</t>
  </si>
  <si>
    <t>7001003374403</t>
  </si>
  <si>
    <t>7001003374230</t>
  </si>
  <si>
    <t>7001003374148</t>
  </si>
  <si>
    <t>7001003401283</t>
  </si>
  <si>
    <t>7001003373974</t>
  </si>
  <si>
    <t>7001003375223</t>
  </si>
  <si>
    <t>0479601842490</t>
  </si>
  <si>
    <t>7001003400925</t>
  </si>
  <si>
    <t>7001003359645</t>
  </si>
  <si>
    <t>7001003373626</t>
  </si>
  <si>
    <t>7001003374935</t>
  </si>
  <si>
    <t>7001003400910</t>
  </si>
  <si>
    <t>0.00</t>
  </si>
  <si>
    <t>0.14</t>
  </si>
  <si>
    <t>0.41</t>
  </si>
  <si>
    <t>0.31</t>
  </si>
  <si>
    <t>4.00</t>
  </si>
  <si>
    <t>2.10</t>
  </si>
  <si>
    <t>0.02</t>
  </si>
  <si>
    <t>0.44</t>
  </si>
  <si>
    <t>0.90</t>
  </si>
  <si>
    <t>1.82</t>
  </si>
  <si>
    <t>1.47</t>
  </si>
  <si>
    <t>0.55</t>
  </si>
  <si>
    <t>4.68</t>
  </si>
  <si>
    <t>2.17</t>
  </si>
  <si>
    <t>2.64</t>
  </si>
  <si>
    <t>2.72</t>
  </si>
  <si>
    <t>4.15</t>
  </si>
  <si>
    <t>3.06</t>
  </si>
  <si>
    <t>1.90</t>
  </si>
  <si>
    <t>3.55</t>
  </si>
  <si>
    <t>2.52</t>
  </si>
  <si>
    <t>4.13</t>
  </si>
  <si>
    <t>1.89</t>
  </si>
  <si>
    <t>3.51</t>
  </si>
  <si>
    <t>3.15</t>
  </si>
  <si>
    <t>3.10</t>
  </si>
  <si>
    <t>2.32</t>
  </si>
  <si>
    <t>طی بهمن ماه</t>
  </si>
  <si>
    <t>با توجه به قرارداد خرید و تعهد به بازخرید اوراق مذکور بین صندوق و بازارگردان، تفاوت قیمت بازخرید و قیمت تمام شده آن را به صورت روزانه تحت عنوان قیمت کارشناسی تا تاریخ سررسید قرارداد لحاظ شده است.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</si>
</sst>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0.0%"/>
    <numFmt numFmtId="170" formatCode="_(* #,##0.00000000_);_(* \(#,##0.00000000\);_(* &quot;-&quot;??_);_(@_)"/>
  </numFmts>
  <fonts count="5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1"/>
      <color rgb="FFFF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EBEBEB"/>
      </left>
      <right style="medium">
        <color rgb="FFEBEBEB"/>
      </right>
      <top style="medium">
        <color rgb="FFEBEBEB"/>
      </top>
      <bottom style="medium">
        <color rgb="FFEBEBEB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66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164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 vertical="center" readingOrder="2"/>
    </xf>
    <xf numFmtId="164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4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4" fontId="20" fillId="0" borderId="0" xfId="1" applyNumberFormat="1" applyFont="1" applyAlignment="1">
      <alignment vertical="center"/>
    </xf>
    <xf numFmtId="164" fontId="20" fillId="0" borderId="8" xfId="1" applyNumberFormat="1" applyFont="1" applyBorder="1" applyAlignment="1">
      <alignment vertical="center"/>
    </xf>
    <xf numFmtId="164" fontId="20" fillId="0" borderId="0" xfId="1" applyNumberFormat="1" applyFont="1" applyAlignment="1">
      <alignment horizontal="center" vertical="center" wrapText="1" shrinkToFit="1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10" fontId="8" fillId="0" borderId="0" xfId="2" applyNumberFormat="1" applyFont="1" applyAlignment="1">
      <alignment horizontal="center" vertical="center"/>
    </xf>
    <xf numFmtId="164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5" fontId="41" fillId="0" borderId="0" xfId="1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8" fillId="0" borderId="0" xfId="0" applyNumberFormat="1" applyFont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164" fontId="6" fillId="0" borderId="0" xfId="1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4" fontId="6" fillId="0" borderId="0" xfId="1" applyNumberFormat="1" applyFont="1" applyFill="1" applyAlignment="1">
      <alignment horizontal="center" vertical="center"/>
    </xf>
    <xf numFmtId="164" fontId="20" fillId="0" borderId="1" xfId="1" applyNumberFormat="1" applyFont="1" applyFill="1" applyBorder="1"/>
    <xf numFmtId="164" fontId="18" fillId="0" borderId="1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0" fillId="0" borderId="0" xfId="1" applyNumberFormat="1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164" fontId="20" fillId="0" borderId="0" xfId="1" applyNumberFormat="1" applyFont="1" applyFill="1"/>
    <xf numFmtId="164" fontId="10" fillId="0" borderId="0" xfId="1" applyNumberFormat="1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164" fontId="10" fillId="0" borderId="0" xfId="1" applyNumberFormat="1" applyFont="1" applyFill="1" applyBorder="1" applyAlignment="1">
      <alignment vertical="center"/>
    </xf>
    <xf numFmtId="164" fontId="14" fillId="0" borderId="0" xfId="1" applyNumberFormat="1" applyFont="1" applyFill="1"/>
    <xf numFmtId="165" fontId="14" fillId="0" borderId="0" xfId="1" applyNumberFormat="1" applyFont="1" applyFill="1"/>
    <xf numFmtId="164" fontId="15" fillId="0" borderId="0" xfId="1" applyNumberFormat="1" applyFont="1" applyFill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9" fontId="10" fillId="0" borderId="0" xfId="2" applyFont="1" applyFill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Alignment="1">
      <alignment horizontal="right" vertical="center"/>
    </xf>
    <xf numFmtId="164" fontId="20" fillId="0" borderId="0" xfId="1" applyNumberFormat="1" applyFont="1" applyFill="1" applyBorder="1" applyAlignment="1">
      <alignment vertical="center" wrapText="1"/>
    </xf>
    <xf numFmtId="169" fontId="10" fillId="0" borderId="0" xfId="2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horizontal="right" vertical="center"/>
    </xf>
    <xf numFmtId="164" fontId="12" fillId="0" borderId="0" xfId="1" applyNumberFormat="1" applyFont="1" applyFill="1" applyAlignment="1">
      <alignment horizontal="center"/>
    </xf>
    <xf numFmtId="164" fontId="9" fillId="0" borderId="0" xfId="1" applyNumberFormat="1" applyFont="1" applyFill="1" applyAlignment="1"/>
    <xf numFmtId="166" fontId="47" fillId="0" borderId="0" xfId="1" applyNumberFormat="1" applyFont="1" applyFill="1" applyAlignment="1">
      <alignment horizontal="left" vertical="center" wrapText="1" shrinkToFit="1"/>
    </xf>
    <xf numFmtId="164" fontId="47" fillId="0" borderId="0" xfId="1" applyNumberFormat="1" applyFont="1" applyFill="1" applyAlignment="1">
      <alignment horizontal="left" vertical="center" wrapText="1" shrinkToFit="1"/>
    </xf>
    <xf numFmtId="167" fontId="47" fillId="0" borderId="0" xfId="1" applyNumberFormat="1" applyFont="1" applyFill="1" applyAlignment="1">
      <alignment horizontal="left" vertical="center" wrapText="1" shrinkToFit="1"/>
    </xf>
    <xf numFmtId="164" fontId="44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10" fillId="0" borderId="8" xfId="1" applyNumberFormat="1" applyFont="1" applyFill="1" applyBorder="1" applyAlignment="1">
      <alignment vertical="center"/>
    </xf>
    <xf numFmtId="9" fontId="39" fillId="0" borderId="2" xfId="2" applyFont="1" applyFill="1" applyBorder="1" applyAlignment="1">
      <alignment horizontal="center" vertical="center" wrapText="1" readingOrder="2"/>
    </xf>
    <xf numFmtId="164" fontId="9" fillId="0" borderId="0" xfId="1" applyNumberFormat="1" applyFont="1" applyFill="1" applyAlignment="1">
      <alignment horizontal="center" vertical="center" wrapText="1" readingOrder="2"/>
    </xf>
    <xf numFmtId="164" fontId="8" fillId="0" borderId="0" xfId="1" applyNumberFormat="1" applyFont="1" applyFill="1" applyAlignment="1">
      <alignment horizontal="center" vertical="center"/>
    </xf>
    <xf numFmtId="41" fontId="10" fillId="0" borderId="0" xfId="1" applyNumberFormat="1" applyFont="1" applyFill="1" applyBorder="1" applyAlignment="1">
      <alignment horizontal="center" vertical="center"/>
    </xf>
    <xf numFmtId="170" fontId="57" fillId="0" borderId="0" xfId="1" applyNumberFormat="1" applyFont="1" applyFill="1" applyAlignment="1">
      <alignment vertical="center"/>
    </xf>
    <xf numFmtId="10" fontId="20" fillId="0" borderId="0" xfId="1" applyNumberFormat="1" applyFont="1" applyFill="1" applyAlignment="1">
      <alignment horizontal="center" vertical="center"/>
    </xf>
    <xf numFmtId="169" fontId="20" fillId="0" borderId="0" xfId="1" applyNumberFormat="1" applyFont="1" applyFill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readingOrder="2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7" fontId="34" fillId="0" borderId="0" xfId="0" quotePrefix="1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16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44" fillId="0" borderId="0" xfId="0" applyFont="1"/>
    <xf numFmtId="37" fontId="43" fillId="0" borderId="0" xfId="0" applyNumberFormat="1" applyFont="1" applyAlignment="1">
      <alignment horizontal="right" vertical="center"/>
    </xf>
    <xf numFmtId="37" fontId="43" fillId="0" borderId="16" xfId="0" applyNumberFormat="1" applyFont="1" applyBorder="1" applyAlignment="1">
      <alignment horizontal="center" vertical="center"/>
    </xf>
    <xf numFmtId="0" fontId="44" fillId="0" borderId="3" xfId="0" applyFont="1" applyBorder="1"/>
    <xf numFmtId="37" fontId="43" fillId="0" borderId="3" xfId="0" applyNumberFormat="1" applyFont="1" applyBorder="1" applyAlignment="1">
      <alignment horizontal="center" vertical="center" wrapText="1"/>
    </xf>
    <xf numFmtId="37" fontId="45" fillId="0" borderId="18" xfId="0" applyNumberFormat="1" applyFont="1" applyBorder="1" applyAlignment="1">
      <alignment horizontal="right" vertical="center" wrapText="1"/>
    </xf>
    <xf numFmtId="0" fontId="46" fillId="0" borderId="0" xfId="0" applyFont="1" applyAlignment="1">
      <alignment horizontal="center"/>
    </xf>
    <xf numFmtId="164" fontId="45" fillId="0" borderId="9" xfId="0" applyNumberFormat="1" applyFont="1" applyBorder="1" applyAlignment="1">
      <alignment horizontal="left" vertical="center" wrapText="1" shrinkToFit="1"/>
    </xf>
    <xf numFmtId="168" fontId="45" fillId="0" borderId="0" xfId="0" applyNumberFormat="1" applyFont="1" applyAlignment="1">
      <alignment horizontal="center" vertical="center" wrapText="1" shrinkToFit="1"/>
    </xf>
    <xf numFmtId="0" fontId="47" fillId="0" borderId="0" xfId="0" applyFont="1"/>
    <xf numFmtId="164" fontId="44" fillId="0" borderId="0" xfId="0" applyNumberFormat="1" applyFont="1" applyAlignment="1">
      <alignment vertical="center"/>
    </xf>
    <xf numFmtId="37" fontId="45" fillId="0" borderId="19" xfId="0" applyNumberFormat="1" applyFont="1" applyBorder="1" applyAlignment="1">
      <alignment horizontal="right" vertical="center" wrapText="1"/>
    </xf>
    <xf numFmtId="164" fontId="45" fillId="0" borderId="0" xfId="0" applyNumberFormat="1" applyFont="1" applyAlignment="1">
      <alignment horizontal="left" vertical="center" wrapText="1" shrinkToFit="1"/>
    </xf>
    <xf numFmtId="164" fontId="45" fillId="0" borderId="0" xfId="0" applyNumberFormat="1" applyFont="1" applyAlignment="1">
      <alignment horizontal="right" vertical="center" wrapText="1" shrinkToFit="1"/>
    </xf>
    <xf numFmtId="164" fontId="0" fillId="0" borderId="0" xfId="0" applyNumberFormat="1"/>
    <xf numFmtId="0" fontId="0" fillId="0" borderId="0" xfId="0" applyAlignment="1">
      <alignment horizontal="right"/>
    </xf>
    <xf numFmtId="3" fontId="42" fillId="0" borderId="0" xfId="0" applyNumberFormat="1" applyFont="1"/>
    <xf numFmtId="0" fontId="16" fillId="0" borderId="0" xfId="0" applyFont="1"/>
    <xf numFmtId="0" fontId="20" fillId="0" borderId="0" xfId="0" applyFont="1"/>
    <xf numFmtId="0" fontId="20" fillId="0" borderId="1" xfId="0" applyFont="1" applyBorder="1"/>
    <xf numFmtId="10" fontId="20" fillId="0" borderId="1" xfId="0" applyNumberFormat="1" applyFont="1" applyBorder="1"/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vertical="center" wrapText="1" readingOrder="2"/>
    </xf>
    <xf numFmtId="0" fontId="20" fillId="0" borderId="0" xfId="0" applyFont="1" applyAlignment="1">
      <alignment vertical="center" wrapText="1"/>
    </xf>
    <xf numFmtId="0" fontId="56" fillId="0" borderId="0" xfId="0" applyFont="1"/>
    <xf numFmtId="0" fontId="20" fillId="0" borderId="0" xfId="0" applyFont="1" applyAlignment="1">
      <alignment vertical="center" wrapText="1" readingOrder="2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vertical="center" wrapText="1" readingOrder="2"/>
    </xf>
    <xf numFmtId="37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164" fontId="20" fillId="0" borderId="0" xfId="0" applyNumberFormat="1" applyFont="1"/>
    <xf numFmtId="10" fontId="16" fillId="0" borderId="0" xfId="0" applyNumberFormat="1" applyFont="1"/>
    <xf numFmtId="0" fontId="35" fillId="0" borderId="0" xfId="0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19" fillId="0" borderId="0" xfId="0" applyFont="1" applyAlignment="1">
      <alignment vertical="center" readingOrder="2"/>
    </xf>
    <xf numFmtId="38" fontId="14" fillId="0" borderId="0" xfId="0" applyNumberFormat="1" applyFont="1"/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164" fontId="20" fillId="0" borderId="1" xfId="1" applyNumberFormat="1" applyFont="1" applyFill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164" fontId="18" fillId="0" borderId="0" xfId="1" applyNumberFormat="1" applyFont="1" applyFill="1" applyAlignment="1">
      <alignment horizontal="right" vertical="center" readingOrder="2"/>
    </xf>
    <xf numFmtId="43" fontId="18" fillId="0" borderId="0" xfId="1" applyFont="1" applyFill="1" applyAlignment="1">
      <alignment horizontal="center" vertical="center" wrapText="1" shrinkToFit="1" readingOrder="2"/>
    </xf>
    <xf numFmtId="0" fontId="18" fillId="0" borderId="0" xfId="0" applyFont="1" applyAlignment="1">
      <alignment horizontal="center" vertical="center" readingOrder="2"/>
    </xf>
    <xf numFmtId="40" fontId="18" fillId="0" borderId="0" xfId="0" applyNumberFormat="1" applyFont="1" applyAlignment="1">
      <alignment horizontal="center" vertical="center" wrapText="1" readingOrder="2"/>
    </xf>
    <xf numFmtId="164" fontId="50" fillId="0" borderId="0" xfId="0" applyNumberFormat="1" applyFont="1" applyAlignment="1">
      <alignment vertical="center" wrapText="1" shrinkToFit="1"/>
    </xf>
    <xf numFmtId="0" fontId="20" fillId="0" borderId="0" xfId="0" applyFont="1" applyAlignment="1">
      <alignment horizontal="right" vertical="center"/>
    </xf>
    <xf numFmtId="38" fontId="18" fillId="0" borderId="10" xfId="0" applyNumberFormat="1" applyFont="1" applyBorder="1" applyAlignment="1">
      <alignment horizontal="right" vertical="center" readingOrder="2"/>
    </xf>
    <xf numFmtId="1" fontId="18" fillId="0" borderId="2" xfId="0" applyNumberFormat="1" applyFont="1" applyBorder="1" applyAlignment="1">
      <alignment horizontal="center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4" fillId="0" borderId="0" xfId="0" applyFont="1" applyAlignment="1">
      <alignment horizontal="right" vertical="center"/>
    </xf>
    <xf numFmtId="3" fontId="52" fillId="0" borderId="0" xfId="0" applyNumberFormat="1" applyFont="1"/>
    <xf numFmtId="164" fontId="14" fillId="0" borderId="0" xfId="1" applyNumberFormat="1" applyFont="1" applyFill="1" applyAlignment="1"/>
    <xf numFmtId="3" fontId="14" fillId="0" borderId="0" xfId="0" applyNumberFormat="1" applyFont="1"/>
    <xf numFmtId="164" fontId="51" fillId="0" borderId="0" xfId="1" applyNumberFormat="1" applyFont="1" applyFill="1" applyAlignment="1"/>
    <xf numFmtId="164" fontId="35" fillId="0" borderId="0" xfId="0" applyNumberFormat="1" applyFont="1" applyAlignment="1">
      <alignment vertical="center" wrapText="1"/>
    </xf>
    <xf numFmtId="0" fontId="36" fillId="0" borderId="0" xfId="0" applyFont="1"/>
    <xf numFmtId="3" fontId="36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4" fontId="10" fillId="0" borderId="0" xfId="0" applyNumberFormat="1" applyFont="1"/>
    <xf numFmtId="37" fontId="2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27" fillId="0" borderId="0" xfId="1" applyNumberFormat="1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right" vertical="center" wrapText="1" readingOrder="2"/>
    </xf>
    <xf numFmtId="0" fontId="10" fillId="0" borderId="0" xfId="0" applyFont="1" applyAlignment="1">
      <alignment vertical="center" wrapText="1"/>
    </xf>
    <xf numFmtId="164" fontId="18" fillId="0" borderId="8" xfId="1" applyNumberFormat="1" applyFont="1" applyFill="1" applyBorder="1" applyAlignment="1">
      <alignment vertical="center"/>
    </xf>
    <xf numFmtId="3" fontId="10" fillId="0" borderId="0" xfId="0" applyNumberFormat="1" applyFont="1"/>
    <xf numFmtId="0" fontId="29" fillId="0" borderId="15" xfId="0" applyFont="1" applyBorder="1" applyAlignment="1">
      <alignment horizontal="center" vertical="center" wrapText="1" readingOrder="2"/>
    </xf>
    <xf numFmtId="37" fontId="32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 readingOrder="2"/>
    </xf>
    <xf numFmtId="0" fontId="18" fillId="0" borderId="0" xfId="0" applyFont="1"/>
    <xf numFmtId="0" fontId="29" fillId="0" borderId="1" xfId="0" applyFont="1" applyBorder="1" applyAlignment="1">
      <alignment horizontal="center" vertical="center" wrapText="1" readingOrder="2"/>
    </xf>
    <xf numFmtId="37" fontId="13" fillId="0" borderId="0" xfId="0" quotePrefix="1" applyNumberFormat="1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 readingOrder="2"/>
    </xf>
    <xf numFmtId="0" fontId="13" fillId="0" borderId="0" xfId="0" applyFont="1" applyAlignment="1">
      <alignment horizontal="right" vertical="center"/>
    </xf>
    <xf numFmtId="0" fontId="20" fillId="0" borderId="0" xfId="0" applyFont="1" applyAlignment="1">
      <alignment horizontal="right"/>
    </xf>
    <xf numFmtId="1" fontId="13" fillId="0" borderId="0" xfId="0" applyNumberFormat="1" applyFont="1" applyAlignment="1">
      <alignment horizontal="right" vertical="center"/>
    </xf>
    <xf numFmtId="0" fontId="35" fillId="2" borderId="0" xfId="0" applyFont="1" applyFill="1" applyAlignment="1">
      <alignment horizontal="center"/>
    </xf>
    <xf numFmtId="38" fontId="21" fillId="2" borderId="14" xfId="1" applyNumberFormat="1" applyFont="1" applyFill="1" applyBorder="1" applyAlignment="1">
      <alignment horizontal="right" vertical="center" readingOrder="2"/>
    </xf>
    <xf numFmtId="0" fontId="37" fillId="2" borderId="0" xfId="0" applyFont="1" applyFill="1" applyAlignment="1">
      <alignment horizontal="right" vertical="center" readingOrder="2"/>
    </xf>
    <xf numFmtId="164" fontId="48" fillId="2" borderId="0" xfId="0" applyNumberFormat="1" applyFont="1" applyFill="1" applyAlignment="1">
      <alignment horizontal="center" vertical="center" wrapText="1"/>
    </xf>
    <xf numFmtId="0" fontId="49" fillId="2" borderId="0" xfId="0" applyFont="1" applyFill="1" applyAlignment="1">
      <alignment horizontal="center" vertical="center" wrapText="1"/>
    </xf>
    <xf numFmtId="164" fontId="50" fillId="2" borderId="0" xfId="0" applyNumberFormat="1" applyFont="1" applyFill="1" applyAlignment="1">
      <alignment vertical="center" wrapText="1" shrinkToFit="1"/>
    </xf>
    <xf numFmtId="164" fontId="10" fillId="0" borderId="0" xfId="1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right" vertical="center" wrapText="1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vertical="center"/>
    </xf>
    <xf numFmtId="165" fontId="10" fillId="0" borderId="0" xfId="1" applyNumberFormat="1" applyFont="1" applyFill="1" applyAlignment="1"/>
    <xf numFmtId="0" fontId="20" fillId="0" borderId="0" xfId="0" applyFont="1" applyAlignment="1">
      <alignment horizontal="center" vertical="center" wrapText="1" readingOrder="2"/>
    </xf>
    <xf numFmtId="37" fontId="43" fillId="0" borderId="17" xfId="0" applyNumberFormat="1" applyFont="1" applyBorder="1" applyAlignment="1">
      <alignment horizontal="center" vertical="center"/>
    </xf>
    <xf numFmtId="164" fontId="45" fillId="0" borderId="20" xfId="0" applyNumberFormat="1" applyFont="1" applyBorder="1" applyAlignment="1">
      <alignment horizontal="right" vertical="center" wrapText="1" shrinkToFit="1"/>
    </xf>
    <xf numFmtId="10" fontId="20" fillId="0" borderId="0" xfId="0" applyNumberFormat="1" applyFont="1" applyAlignment="1">
      <alignment vertical="center" wrapText="1" readingOrder="2"/>
    </xf>
    <xf numFmtId="9" fontId="20" fillId="0" borderId="0" xfId="1" applyNumberFormat="1" applyFont="1" applyFill="1" applyAlignment="1">
      <alignment horizontal="center" vertical="center"/>
    </xf>
    <xf numFmtId="164" fontId="10" fillId="0" borderId="21" xfId="1" applyNumberFormat="1" applyFont="1" applyFill="1" applyBorder="1" applyAlignment="1">
      <alignment vertical="center"/>
    </xf>
    <xf numFmtId="0" fontId="55" fillId="0" borderId="1" xfId="0" applyFont="1" applyBorder="1" applyAlignment="1">
      <alignment horizontal="center" vertical="center" wrapText="1" readingOrder="2"/>
    </xf>
    <xf numFmtId="0" fontId="55" fillId="0" borderId="1" xfId="0" applyFont="1" applyBorder="1" applyAlignment="1">
      <alignment vertical="center" wrapText="1" readingOrder="2"/>
    </xf>
    <xf numFmtId="10" fontId="8" fillId="0" borderId="8" xfId="0" applyNumberFormat="1" applyFont="1" applyBorder="1" applyAlignment="1">
      <alignment horizontal="center" vertical="center"/>
    </xf>
    <xf numFmtId="164" fontId="20" fillId="0" borderId="0" xfId="1" applyNumberFormat="1" applyFont="1" applyFill="1" applyBorder="1" applyAlignment="1">
      <alignment horizontal="center" vertical="center" readingOrder="2"/>
    </xf>
    <xf numFmtId="0" fontId="15" fillId="0" borderId="0" xfId="0" applyFont="1" applyAlignment="1">
      <alignment horizontal="center"/>
    </xf>
    <xf numFmtId="38" fontId="10" fillId="0" borderId="0" xfId="1" applyNumberFormat="1" applyFont="1" applyFill="1" applyBorder="1" applyAlignment="1">
      <alignment horizontal="center" vertical="center"/>
    </xf>
    <xf numFmtId="164" fontId="20" fillId="0" borderId="0" xfId="1" applyNumberFormat="1" applyFont="1" applyFill="1" applyBorder="1" applyAlignment="1">
      <alignment vertical="center"/>
    </xf>
    <xf numFmtId="164" fontId="20" fillId="0" borderId="0" xfId="1" applyNumberFormat="1" applyFont="1" applyFill="1" applyBorder="1" applyAlignment="1">
      <alignment horizontal="center" vertical="center"/>
    </xf>
    <xf numFmtId="164" fontId="20" fillId="0" borderId="2" xfId="1" applyNumberFormat="1" applyFont="1" applyFill="1" applyBorder="1" applyAlignment="1">
      <alignment horizontal="center" vertical="center" readingOrder="2"/>
    </xf>
    <xf numFmtId="37" fontId="13" fillId="0" borderId="0" xfId="0" applyNumberFormat="1" applyFont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vertical="center" wrapText="1"/>
    </xf>
    <xf numFmtId="165" fontId="10" fillId="0" borderId="0" xfId="1" applyNumberFormat="1" applyFont="1" applyFill="1" applyAlignment="1">
      <alignment vertical="center"/>
    </xf>
    <xf numFmtId="165" fontId="10" fillId="0" borderId="0" xfId="1" applyNumberFormat="1" applyFont="1" applyFill="1" applyBorder="1" applyAlignment="1">
      <alignment vertical="center"/>
    </xf>
    <xf numFmtId="3" fontId="12" fillId="0" borderId="0" xfId="0" applyNumberFormat="1" applyFont="1" applyAlignment="1">
      <alignment horizontal="center"/>
    </xf>
    <xf numFmtId="164" fontId="14" fillId="0" borderId="0" xfId="1" applyNumberFormat="1" applyFont="1"/>
    <xf numFmtId="165" fontId="20" fillId="3" borderId="0" xfId="0" applyNumberFormat="1" applyFont="1" applyFill="1" applyAlignment="1">
      <alignment horizontal="center" vertical="center"/>
    </xf>
    <xf numFmtId="165" fontId="22" fillId="3" borderId="0" xfId="1" applyNumberFormat="1" applyFont="1" applyFill="1" applyBorder="1" applyAlignment="1">
      <alignment horizontal="center" vertical="center"/>
    </xf>
    <xf numFmtId="164" fontId="22" fillId="3" borderId="8" xfId="1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164" fontId="18" fillId="0" borderId="1" xfId="1" applyNumberFormat="1" applyFont="1" applyFill="1" applyBorder="1" applyAlignment="1">
      <alignment horizontal="right" vertical="center" readingOrder="2"/>
    </xf>
    <xf numFmtId="3" fontId="10" fillId="0" borderId="0" xfId="0" applyNumberFormat="1" applyFont="1" applyAlignment="1">
      <alignment horizontal="right" vertical="center" indent="1"/>
    </xf>
    <xf numFmtId="3" fontId="10" fillId="0" borderId="21" xfId="0" applyNumberFormat="1" applyFont="1" applyBorder="1" applyAlignment="1">
      <alignment horizontal="right" vertical="center" indent="1"/>
    </xf>
    <xf numFmtId="164" fontId="14" fillId="0" borderId="0" xfId="0" applyNumberFormat="1" applyFont="1"/>
    <xf numFmtId="164" fontId="22" fillId="0" borderId="8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/>
    </xf>
    <xf numFmtId="164" fontId="18" fillId="0" borderId="8" xfId="1" applyNumberFormat="1" applyFont="1" applyFill="1" applyBorder="1" applyAlignment="1">
      <alignment horizontal="left" vertical="center"/>
    </xf>
    <xf numFmtId="164" fontId="12" fillId="0" borderId="8" xfId="1" applyNumberFormat="1" applyFont="1" applyFill="1" applyBorder="1" applyAlignment="1">
      <alignment horizontal="center" vertical="center"/>
    </xf>
    <xf numFmtId="164" fontId="12" fillId="0" borderId="8" xfId="1" applyNumberFormat="1" applyFont="1" applyFill="1" applyBorder="1" applyAlignment="1">
      <alignment vertical="center"/>
    </xf>
    <xf numFmtId="164" fontId="12" fillId="0" borderId="2" xfId="1" applyNumberFormat="1" applyFont="1" applyFill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wrapText="1" readingOrder="2"/>
    </xf>
    <xf numFmtId="164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/>
    </xf>
    <xf numFmtId="37" fontId="43" fillId="0" borderId="0" xfId="0" applyNumberFormat="1" applyFont="1" applyAlignment="1">
      <alignment horizontal="right" vertical="center"/>
    </xf>
    <xf numFmtId="0" fontId="44" fillId="0" borderId="0" xfId="0" applyFont="1"/>
    <xf numFmtId="0" fontId="18" fillId="0" borderId="1" xfId="0" applyFont="1" applyBorder="1" applyAlignment="1">
      <alignment horizontal="center" vertical="center" wrapText="1" readingOrder="2"/>
    </xf>
    <xf numFmtId="0" fontId="55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readingOrder="2"/>
    </xf>
    <xf numFmtId="0" fontId="20" fillId="0" borderId="3" xfId="0" applyFont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/>
    </xf>
    <xf numFmtId="10" fontId="20" fillId="0" borderId="0" xfId="0" applyNumberFormat="1" applyFont="1" applyAlignment="1">
      <alignment horizontal="center" vertical="center" wrapText="1"/>
    </xf>
    <xf numFmtId="10" fontId="20" fillId="0" borderId="1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Font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5" fillId="0" borderId="1" xfId="0" applyFont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vertical="center" wrapText="1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9" fillId="0" borderId="4" xfId="0" applyFont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 readingOrder="2"/>
    </xf>
    <xf numFmtId="164" fontId="6" fillId="0" borderId="2" xfId="0" applyNumberFormat="1" applyFont="1" applyFill="1" applyBorder="1" applyAlignment="1">
      <alignment horizontal="center" vertical="center" readingOrder="2"/>
    </xf>
    <xf numFmtId="0" fontId="12" fillId="0" borderId="0" xfId="0" applyFont="1" applyFill="1" applyAlignment="1">
      <alignment horizontal="center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8</xdr:col>
      <xdr:colOff>466725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42875" y="1628775"/>
          <a:ext cx="5172075" cy="2619375"/>
        </a:xfrm>
        <a:prstGeom prst="rect">
          <a:avLst/>
        </a:prstGeom>
      </xdr:spPr>
    </xdr:pic>
    <xdr:clientData/>
  </xdr:twoCellAnchor>
  <xdr:twoCellAnchor editAs="oneCell">
    <xdr:from>
      <xdr:col>0</xdr:col>
      <xdr:colOff>100615</xdr:colOff>
      <xdr:row>0</xdr:row>
      <xdr:rowOff>82020</xdr:rowOff>
    </xdr:from>
    <xdr:to>
      <xdr:col>8</xdr:col>
      <xdr:colOff>547687</xdr:colOff>
      <xdr:row>35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A3F756-A005-81A3-29C0-4BD722535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8243313" y="82020"/>
          <a:ext cx="5400072" cy="7442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8:M31"/>
  <sheetViews>
    <sheetView rightToLeft="1" view="pageBreakPreview" topLeftCell="A7" zoomScaleNormal="100" zoomScaleSheetLayoutView="100" workbookViewId="0">
      <selection activeCell="O30" sqref="O30"/>
    </sheetView>
  </sheetViews>
  <sheetFormatPr defaultColWidth="9.140625" defaultRowHeight="17.25"/>
  <cols>
    <col min="1" max="16384" width="9.140625" style="7"/>
  </cols>
  <sheetData>
    <row r="18" spans="1:13">
      <c r="M18" s="7" t="s">
        <v>58</v>
      </c>
    </row>
    <row r="24" spans="1:13" ht="15" customHeight="1">
      <c r="A24" s="272" t="s">
        <v>73</v>
      </c>
      <c r="B24" s="272"/>
      <c r="C24" s="272"/>
      <c r="D24" s="272"/>
      <c r="E24" s="272"/>
      <c r="F24" s="272"/>
      <c r="G24" s="272"/>
      <c r="H24" s="272"/>
      <c r="I24" s="272"/>
      <c r="J24" s="272"/>
      <c r="K24" s="18"/>
      <c r="L24" s="18"/>
    </row>
    <row r="25" spans="1:13" ht="15" customHeight="1">
      <c r="A25" s="272"/>
      <c r="B25" s="272"/>
      <c r="C25" s="272"/>
      <c r="D25" s="272"/>
      <c r="E25" s="272"/>
      <c r="F25" s="272"/>
      <c r="G25" s="272"/>
      <c r="H25" s="272"/>
      <c r="I25" s="272"/>
      <c r="J25" s="272"/>
      <c r="K25" s="18"/>
      <c r="L25" s="18"/>
    </row>
    <row r="26" spans="1:13" ht="15" customHeight="1">
      <c r="A26" s="272"/>
      <c r="B26" s="272"/>
      <c r="C26" s="272"/>
      <c r="D26" s="272"/>
      <c r="E26" s="272"/>
      <c r="F26" s="272"/>
      <c r="G26" s="272"/>
      <c r="H26" s="272"/>
      <c r="I26" s="272"/>
      <c r="J26" s="272"/>
      <c r="K26" s="18"/>
      <c r="L26" s="18"/>
    </row>
    <row r="28" spans="1:13" ht="15" customHeight="1">
      <c r="A28" s="272" t="s">
        <v>235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</row>
    <row r="29" spans="1:13" ht="15" customHeight="1">
      <c r="A29" s="272"/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</row>
    <row r="30" spans="1:13" ht="15" customHeight="1">
      <c r="A30" s="272"/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</row>
    <row r="31" spans="1:13" ht="15" customHeight="1">
      <c r="A31" s="272"/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  <pageSetUpPr fitToPage="1"/>
  </sheetPr>
  <dimension ref="A1:Q19"/>
  <sheetViews>
    <sheetView rightToLeft="1" view="pageBreakPreview" zoomScale="70" zoomScaleNormal="100" zoomScaleSheetLayoutView="70" workbookViewId="0">
      <selection activeCell="E21" sqref="E21"/>
    </sheetView>
  </sheetViews>
  <sheetFormatPr defaultColWidth="9.140625" defaultRowHeight="21.75"/>
  <cols>
    <col min="1" max="1" width="33.5703125" style="7" customWidth="1"/>
    <col min="2" max="2" width="0.5703125" style="7" customWidth="1"/>
    <col min="3" max="3" width="16.5703125" style="12" customWidth="1"/>
    <col min="4" max="4" width="0.85546875" style="12" customWidth="1"/>
    <col min="5" max="5" width="24.42578125" style="12" customWidth="1"/>
    <col min="6" max="6" width="0.85546875" style="12" customWidth="1"/>
    <col min="7" max="7" width="24.85546875" style="12" customWidth="1"/>
    <col min="8" max="8" width="0.7109375" style="12" customWidth="1"/>
    <col min="9" max="9" width="30.28515625" style="12" bestFit="1" customWidth="1"/>
    <col min="10" max="10" width="1.42578125" style="12" customWidth="1"/>
    <col min="11" max="11" width="15.85546875" style="12" customWidth="1"/>
    <col min="12" max="12" width="1.140625" style="12" customWidth="1"/>
    <col min="13" max="13" width="25.7109375" style="12" bestFit="1" customWidth="1"/>
    <col min="14" max="14" width="1" style="12" customWidth="1"/>
    <col min="15" max="15" width="27" style="12" bestFit="1" customWidth="1"/>
    <col min="16" max="16" width="1.140625" style="12" customWidth="1"/>
    <col min="17" max="17" width="25.7109375" style="12" bestFit="1" customWidth="1"/>
    <col min="18" max="16384" width="9.140625" style="7"/>
  </cols>
  <sheetData>
    <row r="1" spans="1:17" ht="22.5">
      <c r="A1" s="323" t="s">
        <v>89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</row>
    <row r="2" spans="1:17" ht="22.5">
      <c r="A2" s="323" t="s">
        <v>56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</row>
    <row r="3" spans="1:17" ht="22.5">
      <c r="A3" s="323" t="str">
        <f>' سهام'!A3:W3</f>
        <v>برای ماه منتهی به 1402/11/30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</row>
    <row r="4" spans="1:17">
      <c r="A4" s="309" t="s">
        <v>62</v>
      </c>
      <c r="B4" s="309"/>
      <c r="C4" s="309"/>
      <c r="D4" s="309"/>
      <c r="E4" s="309"/>
      <c r="F4" s="309"/>
      <c r="G4" s="309"/>
      <c r="H4" s="309"/>
    </row>
    <row r="5" spans="1:17" s="200" customFormat="1" ht="16.5" customHeight="1" thickBot="1">
      <c r="A5" s="171"/>
      <c r="B5" s="171"/>
      <c r="C5" s="337" t="s">
        <v>312</v>
      </c>
      <c r="D5" s="337"/>
      <c r="E5" s="337"/>
      <c r="F5" s="337"/>
      <c r="G5" s="337"/>
      <c r="H5" s="337"/>
      <c r="I5" s="337"/>
      <c r="J5" s="79"/>
      <c r="K5" s="332" t="s">
        <v>238</v>
      </c>
      <c r="L5" s="332"/>
      <c r="M5" s="332"/>
      <c r="N5" s="332"/>
      <c r="O5" s="332"/>
      <c r="P5" s="332"/>
      <c r="Q5" s="332"/>
    </row>
    <row r="6" spans="1:17" s="200" customFormat="1" ht="27" customHeight="1" thickBot="1">
      <c r="A6" s="171" t="s">
        <v>38</v>
      </c>
      <c r="B6" s="171"/>
      <c r="C6" s="88" t="s">
        <v>3</v>
      </c>
      <c r="D6" s="79"/>
      <c r="E6" s="89" t="s">
        <v>21</v>
      </c>
      <c r="F6" s="79"/>
      <c r="G6" s="88" t="s">
        <v>42</v>
      </c>
      <c r="H6" s="79"/>
      <c r="I6" s="89" t="s">
        <v>43</v>
      </c>
      <c r="J6" s="79"/>
      <c r="K6" s="88" t="s">
        <v>3</v>
      </c>
      <c r="L6" s="79"/>
      <c r="M6" s="89" t="s">
        <v>21</v>
      </c>
      <c r="N6" s="79"/>
      <c r="O6" s="88" t="s">
        <v>42</v>
      </c>
      <c r="P6" s="79"/>
      <c r="Q6" s="89" t="s">
        <v>43</v>
      </c>
    </row>
    <row r="7" spans="1:17" s="200" customFormat="1" ht="27" customHeight="1">
      <c r="A7" s="171" t="s">
        <v>240</v>
      </c>
      <c r="B7" s="171"/>
      <c r="C7" s="91">
        <v>327000</v>
      </c>
      <c r="D7" s="79"/>
      <c r="E7" s="108">
        <v>266080714130</v>
      </c>
      <c r="F7" s="79"/>
      <c r="G7" s="91">
        <v>-266780754218</v>
      </c>
      <c r="H7" s="79"/>
      <c r="I7" s="92">
        <f>E7+G7</f>
        <v>-700040088</v>
      </c>
      <c r="J7" s="79"/>
      <c r="K7" s="91">
        <v>327000</v>
      </c>
      <c r="L7" s="108"/>
      <c r="M7" s="92">
        <v>266080714130</v>
      </c>
      <c r="N7" s="92"/>
      <c r="O7" s="92">
        <v>-266780754218</v>
      </c>
      <c r="P7" s="108"/>
      <c r="Q7" s="246">
        <f>M7+O7</f>
        <v>-700040088</v>
      </c>
    </row>
    <row r="8" spans="1:17" s="200" customFormat="1" ht="27" customHeight="1">
      <c r="A8" s="171" t="s">
        <v>160</v>
      </c>
      <c r="B8" s="171"/>
      <c r="C8" s="91">
        <v>355000</v>
      </c>
      <c r="D8" s="79"/>
      <c r="E8" s="108">
        <v>347517501036</v>
      </c>
      <c r="F8" s="79"/>
      <c r="G8" s="91">
        <v>-346481988755</v>
      </c>
      <c r="H8" s="79"/>
      <c r="I8" s="92">
        <f t="shared" ref="I8:I10" si="0">E8+G8</f>
        <v>1035512281</v>
      </c>
      <c r="J8" s="79"/>
      <c r="K8" s="91">
        <v>355000</v>
      </c>
      <c r="L8" s="108"/>
      <c r="M8" s="92">
        <v>347517501036</v>
      </c>
      <c r="N8" s="92"/>
      <c r="O8" s="92">
        <v>-347411020338</v>
      </c>
      <c r="P8" s="108"/>
      <c r="Q8" s="246">
        <f t="shared" ref="Q8:Q11" si="1">M8+O8</f>
        <v>106480698</v>
      </c>
    </row>
    <row r="9" spans="1:17" s="200" customFormat="1" ht="27" customHeight="1">
      <c r="A9" s="171" t="s">
        <v>120</v>
      </c>
      <c r="B9" s="171"/>
      <c r="C9" s="91">
        <v>500000</v>
      </c>
      <c r="D9" s="79"/>
      <c r="E9" s="108">
        <v>478663226563</v>
      </c>
      <c r="F9" s="79"/>
      <c r="G9" s="91">
        <v>-469595870320</v>
      </c>
      <c r="H9" s="79"/>
      <c r="I9" s="92">
        <f t="shared" si="0"/>
        <v>9067356243</v>
      </c>
      <c r="J9" s="79"/>
      <c r="K9" s="91">
        <v>500000</v>
      </c>
      <c r="L9" s="108"/>
      <c r="M9" s="92">
        <v>478663226563</v>
      </c>
      <c r="N9" s="92"/>
      <c r="O9" s="92">
        <v>-463415990625</v>
      </c>
      <c r="P9" s="108"/>
      <c r="Q9" s="246">
        <f t="shared" si="1"/>
        <v>15247235938</v>
      </c>
    </row>
    <row r="10" spans="1:17" s="200" customFormat="1" ht="27" customHeight="1">
      <c r="A10" s="171" t="s">
        <v>145</v>
      </c>
      <c r="B10" s="171"/>
      <c r="C10" s="91">
        <v>723000</v>
      </c>
      <c r="D10" s="79"/>
      <c r="E10" s="92">
        <v>758992163734</v>
      </c>
      <c r="F10" s="79"/>
      <c r="G10" s="91">
        <v>-753483902287</v>
      </c>
      <c r="H10" s="79"/>
      <c r="I10" s="92">
        <f t="shared" si="0"/>
        <v>5508261447</v>
      </c>
      <c r="J10" s="79"/>
      <c r="K10" s="91">
        <v>723000</v>
      </c>
      <c r="L10" s="79"/>
      <c r="M10" s="92">
        <v>758992163734</v>
      </c>
      <c r="N10" s="79"/>
      <c r="O10" s="92">
        <v>-747976363711</v>
      </c>
      <c r="P10" s="79"/>
      <c r="Q10" s="246">
        <f t="shared" si="1"/>
        <v>11015800023</v>
      </c>
    </row>
    <row r="11" spans="1:17" s="200" customFormat="1" ht="27" customHeight="1">
      <c r="A11" s="171" t="s">
        <v>241</v>
      </c>
      <c r="B11" s="171"/>
      <c r="C11" s="91">
        <v>460000</v>
      </c>
      <c r="D11" s="79"/>
      <c r="E11" s="92">
        <v>300210576970</v>
      </c>
      <c r="F11" s="79"/>
      <c r="G11" s="91">
        <v>-299736973235</v>
      </c>
      <c r="H11" s="79"/>
      <c r="I11" s="92">
        <f t="shared" ref="I11:I12" si="2">E11+G11</f>
        <v>473603735</v>
      </c>
      <c r="J11" s="79"/>
      <c r="K11" s="91">
        <v>460000</v>
      </c>
      <c r="L11" s="79"/>
      <c r="M11" s="92">
        <v>300210576970</v>
      </c>
      <c r="N11" s="79"/>
      <c r="O11" s="91">
        <v>-299736973235</v>
      </c>
      <c r="P11" s="79"/>
      <c r="Q11" s="246">
        <f t="shared" si="1"/>
        <v>473603735</v>
      </c>
    </row>
    <row r="12" spans="1:17" s="200" customFormat="1" ht="27" customHeight="1">
      <c r="A12" s="171" t="s">
        <v>186</v>
      </c>
      <c r="B12" s="171"/>
      <c r="C12" s="91">
        <v>32000</v>
      </c>
      <c r="D12" s="79"/>
      <c r="E12" s="92">
        <v>19890794140</v>
      </c>
      <c r="F12" s="79"/>
      <c r="G12" s="91">
        <v>-19718665345</v>
      </c>
      <c r="H12" s="79"/>
      <c r="I12" s="92">
        <f t="shared" si="2"/>
        <v>172128795</v>
      </c>
      <c r="J12" s="79"/>
      <c r="K12" s="91">
        <v>32000</v>
      </c>
      <c r="L12" s="79"/>
      <c r="M12" s="92">
        <v>19890794140</v>
      </c>
      <c r="N12" s="79"/>
      <c r="O12" s="91">
        <v>-19769911643</v>
      </c>
      <c r="P12" s="79"/>
      <c r="Q12" s="246">
        <f t="shared" ref="Q12" si="3">M12+O12</f>
        <v>120882497</v>
      </c>
    </row>
    <row r="13" spans="1:17" s="200" customFormat="1" ht="23.25" thickBot="1">
      <c r="A13" s="171" t="s">
        <v>2</v>
      </c>
      <c r="B13" s="171"/>
      <c r="C13" s="258"/>
      <c r="D13" s="261"/>
      <c r="E13" s="260">
        <f>SUM(E7:E12)</f>
        <v>2171354976573</v>
      </c>
      <c r="F13" s="259"/>
      <c r="G13" s="260">
        <f>SUM(G7:G12)</f>
        <v>-2155798154160</v>
      </c>
      <c r="H13" s="259"/>
      <c r="I13" s="260">
        <f>SUM(I7:I12)</f>
        <v>15556822413</v>
      </c>
      <c r="J13" s="112"/>
      <c r="K13" s="258"/>
      <c r="L13" s="259"/>
      <c r="M13" s="260">
        <f>SUM(M7:M12)</f>
        <v>2171354976573</v>
      </c>
      <c r="N13" s="259"/>
      <c r="O13" s="260">
        <f>SUM(O7:O12)</f>
        <v>-2145091013770</v>
      </c>
      <c r="P13" s="259"/>
      <c r="Q13" s="260">
        <f>SUM(Q7:Q12)</f>
        <v>26263962803</v>
      </c>
    </row>
    <row r="14" spans="1:17" s="200" customFormat="1" ht="22.5" thickTop="1">
      <c r="A14" s="171"/>
      <c r="B14" s="171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</row>
    <row r="15" spans="1:17" s="200" customFormat="1" ht="24.75" customHeight="1">
      <c r="A15" s="334" t="s">
        <v>44</v>
      </c>
      <c r="B15" s="335"/>
      <c r="C15" s="335"/>
      <c r="D15" s="335"/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6"/>
    </row>
    <row r="16" spans="1:17" s="83" customFormat="1" ht="24">
      <c r="I16" s="186"/>
    </row>
    <row r="17" spans="5:13" s="83" customFormat="1" ht="24">
      <c r="M17" s="186"/>
    </row>
    <row r="18" spans="5:13" s="83" customFormat="1" ht="30.75">
      <c r="E18" s="64"/>
    </row>
    <row r="19" spans="5:13" s="83" customFormat="1" ht="24"/>
  </sheetData>
  <autoFilter ref="A6:Q6" xr:uid="{00000000-0009-0000-0000-000009000000}">
    <sortState xmlns:xlrd2="http://schemas.microsoft.com/office/spreadsheetml/2017/richdata2" ref="A7:Q33">
      <sortCondition descending="1" ref="Q6"/>
    </sortState>
  </autoFilter>
  <mergeCells count="7">
    <mergeCell ref="A15:Q15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  <pageSetUpPr fitToPage="1"/>
  </sheetPr>
  <dimension ref="A1:U20"/>
  <sheetViews>
    <sheetView rightToLeft="1" view="pageBreakPreview" zoomScale="60" zoomScaleNormal="100" workbookViewId="0">
      <selection activeCell="C8" sqref="C8:C9"/>
    </sheetView>
  </sheetViews>
  <sheetFormatPr defaultColWidth="9.140625" defaultRowHeight="15"/>
  <cols>
    <col min="1" max="1" width="40.140625" style="38" customWidth="1"/>
    <col min="2" max="2" width="1.28515625" style="38" customWidth="1"/>
    <col min="3" max="3" width="26.5703125" style="45" customWidth="1"/>
    <col min="4" max="4" width="1" style="38" customWidth="1"/>
    <col min="5" max="5" width="28.42578125" style="46" customWidth="1"/>
    <col min="6" max="6" width="1.42578125" style="46" customWidth="1"/>
    <col min="7" max="7" width="26.5703125" style="46" customWidth="1"/>
    <col min="8" max="8" width="1" style="47" customWidth="1"/>
    <col min="9" max="9" width="28.42578125" style="47" customWidth="1"/>
    <col min="10" max="10" width="2" style="47" customWidth="1"/>
    <col min="11" max="11" width="28.5703125" style="48" customWidth="1"/>
    <col min="12" max="12" width="1.5703125" style="38" customWidth="1"/>
    <col min="13" max="13" width="22.28515625" style="45" customWidth="1"/>
    <col min="14" max="14" width="0.85546875" style="45" customWidth="1"/>
    <col min="15" max="15" width="23" style="46" customWidth="1"/>
    <col min="16" max="16" width="0.85546875" style="46" customWidth="1"/>
    <col min="17" max="17" width="28.42578125" style="46" bestFit="1" customWidth="1"/>
    <col min="18" max="18" width="0.85546875" style="46" customWidth="1"/>
    <col min="19" max="19" width="20" style="46" customWidth="1"/>
    <col min="20" max="20" width="1.42578125" style="46" customWidth="1"/>
    <col min="21" max="21" width="23.7109375" style="48" customWidth="1"/>
    <col min="22" max="16384" width="9.140625" style="38"/>
  </cols>
  <sheetData>
    <row r="1" spans="1:21" ht="27.75">
      <c r="A1" s="338" t="s">
        <v>89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</row>
    <row r="2" spans="1:21" ht="27.75">
      <c r="A2" s="338" t="s">
        <v>56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</row>
    <row r="3" spans="1:21" ht="27.75">
      <c r="A3" s="338" t="str">
        <f>' سهام'!A3:W3</f>
        <v>برای ماه منتهی به 1402/11/30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</row>
    <row r="5" spans="1:21" s="39" customFormat="1" ht="24.75">
      <c r="A5" s="291" t="s">
        <v>28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</row>
    <row r="6" spans="1:21" s="39" customFormat="1" ht="9.75" customHeight="1">
      <c r="C6" s="35"/>
      <c r="E6" s="40"/>
      <c r="F6" s="40"/>
      <c r="G6" s="40"/>
      <c r="H6" s="41"/>
      <c r="I6" s="41"/>
      <c r="J6" s="41"/>
      <c r="K6" s="42"/>
      <c r="M6" s="35"/>
      <c r="N6" s="35"/>
      <c r="O6" s="40"/>
      <c r="P6" s="40"/>
      <c r="Q6" s="40"/>
      <c r="R6" s="40"/>
      <c r="S6" s="40"/>
      <c r="T6" s="40"/>
      <c r="U6" s="42"/>
    </row>
    <row r="7" spans="1:21" s="39" customFormat="1" ht="27" customHeight="1" thickBot="1">
      <c r="A7" s="43"/>
      <c r="B7" s="9"/>
      <c r="C7" s="344" t="s">
        <v>312</v>
      </c>
      <c r="D7" s="344"/>
      <c r="E7" s="344"/>
      <c r="F7" s="344"/>
      <c r="G7" s="344"/>
      <c r="H7" s="344"/>
      <c r="I7" s="344"/>
      <c r="J7" s="344"/>
      <c r="K7" s="344"/>
      <c r="L7" s="9"/>
      <c r="M7" s="344" t="s">
        <v>238</v>
      </c>
      <c r="N7" s="344"/>
      <c r="O7" s="344"/>
      <c r="P7" s="344"/>
      <c r="Q7" s="344"/>
      <c r="R7" s="344"/>
      <c r="S7" s="344"/>
      <c r="T7" s="344"/>
      <c r="U7" s="344"/>
    </row>
    <row r="8" spans="1:21" s="19" customFormat="1" ht="24.75" customHeight="1">
      <c r="A8" s="353" t="s">
        <v>24</v>
      </c>
      <c r="B8" s="353"/>
      <c r="C8" s="339" t="s">
        <v>12</v>
      </c>
      <c r="D8" s="355"/>
      <c r="E8" s="341" t="s">
        <v>13</v>
      </c>
      <c r="F8" s="348"/>
      <c r="G8" s="341" t="s">
        <v>14</v>
      </c>
      <c r="H8" s="351"/>
      <c r="I8" s="343" t="s">
        <v>2</v>
      </c>
      <c r="J8" s="343"/>
      <c r="K8" s="343"/>
      <c r="L8" s="353"/>
      <c r="M8" s="339" t="s">
        <v>12</v>
      </c>
      <c r="N8" s="345"/>
      <c r="O8" s="341" t="s">
        <v>13</v>
      </c>
      <c r="P8" s="348"/>
      <c r="Q8" s="341" t="s">
        <v>14</v>
      </c>
      <c r="R8" s="348"/>
      <c r="S8" s="343" t="s">
        <v>2</v>
      </c>
      <c r="T8" s="343"/>
      <c r="U8" s="343"/>
    </row>
    <row r="9" spans="1:21" s="19" customFormat="1" ht="6" customHeight="1" thickBot="1">
      <c r="A9" s="353"/>
      <c r="B9" s="353"/>
      <c r="C9" s="340"/>
      <c r="D9" s="353"/>
      <c r="E9" s="342"/>
      <c r="F9" s="349"/>
      <c r="G9" s="342"/>
      <c r="H9" s="352"/>
      <c r="I9" s="344"/>
      <c r="J9" s="344"/>
      <c r="K9" s="344"/>
      <c r="L9" s="353"/>
      <c r="M9" s="340"/>
      <c r="N9" s="346"/>
      <c r="O9" s="342"/>
      <c r="P9" s="349"/>
      <c r="Q9" s="342"/>
      <c r="R9" s="349"/>
      <c r="S9" s="344"/>
      <c r="T9" s="344"/>
      <c r="U9" s="344"/>
    </row>
    <row r="10" spans="1:21" s="19" customFormat="1" ht="42.75" customHeight="1" thickBot="1">
      <c r="A10" s="354"/>
      <c r="B10" s="353"/>
      <c r="C10" s="50" t="s">
        <v>59</v>
      </c>
      <c r="D10" s="353"/>
      <c r="E10" s="51" t="s">
        <v>60</v>
      </c>
      <c r="F10" s="350"/>
      <c r="G10" s="51" t="s">
        <v>61</v>
      </c>
      <c r="H10" s="352"/>
      <c r="I10" s="10" t="s">
        <v>6</v>
      </c>
      <c r="J10" s="10"/>
      <c r="K10" s="49" t="s">
        <v>19</v>
      </c>
      <c r="L10" s="353"/>
      <c r="M10" s="50" t="s">
        <v>59</v>
      </c>
      <c r="N10" s="347"/>
      <c r="O10" s="51" t="s">
        <v>60</v>
      </c>
      <c r="P10" s="350"/>
      <c r="Q10" s="51" t="s">
        <v>61</v>
      </c>
      <c r="R10" s="350"/>
      <c r="S10" s="11" t="s">
        <v>6</v>
      </c>
      <c r="T10" s="11"/>
      <c r="U10" s="49" t="s">
        <v>19</v>
      </c>
    </row>
    <row r="11" spans="1:21" s="20" customFormat="1" ht="30.75">
      <c r="A11" s="61" t="s">
        <v>92</v>
      </c>
      <c r="C11" s="30">
        <v>0</v>
      </c>
      <c r="D11" s="30"/>
      <c r="E11" s="30">
        <v>0</v>
      </c>
      <c r="F11" s="30"/>
      <c r="G11" s="30">
        <v>0</v>
      </c>
      <c r="H11" s="30"/>
      <c r="I11" s="24">
        <f>C11+E11+G11</f>
        <v>0</v>
      </c>
      <c r="K11" s="58">
        <v>0</v>
      </c>
      <c r="M11" s="30">
        <v>0</v>
      </c>
      <c r="N11" s="24"/>
      <c r="O11" s="24">
        <v>0</v>
      </c>
      <c r="P11" s="24"/>
      <c r="Q11" s="24">
        <v>0</v>
      </c>
      <c r="R11" s="24"/>
      <c r="S11" s="24">
        <f>M11+O11+Q11</f>
        <v>0</v>
      </c>
      <c r="T11" s="6"/>
      <c r="U11" s="58"/>
    </row>
    <row r="12" spans="1:21" s="44" customFormat="1" ht="25.5" customHeight="1" thickBot="1">
      <c r="C12" s="36">
        <f>SUM(C11:C11)</f>
        <v>0</v>
      </c>
      <c r="D12" s="59">
        <v>0</v>
      </c>
      <c r="E12" s="36">
        <f>SUM(E11:E11)</f>
        <v>0</v>
      </c>
      <c r="F12" s="59">
        <v>0</v>
      </c>
      <c r="G12" s="36">
        <f>SUM(G11:G11)</f>
        <v>0</v>
      </c>
      <c r="H12" s="59">
        <v>0</v>
      </c>
      <c r="I12" s="36">
        <f>SUM(I11:I11)</f>
        <v>0</v>
      </c>
      <c r="J12" s="37">
        <v>0</v>
      </c>
      <c r="K12" s="57">
        <f>SUM(K11:K11)</f>
        <v>0</v>
      </c>
      <c r="M12" s="36">
        <f>SUM(M11:M11)</f>
        <v>0</v>
      </c>
      <c r="N12" s="24"/>
      <c r="O12" s="36">
        <f>SUM(O11:O11)</f>
        <v>0</v>
      </c>
      <c r="P12" s="24"/>
      <c r="Q12" s="36">
        <f>SUM(Q11:Q11)</f>
        <v>0</v>
      </c>
      <c r="R12" s="24"/>
      <c r="S12" s="36">
        <f>SUM(S11:S11)</f>
        <v>0</v>
      </c>
      <c r="T12" s="37"/>
      <c r="U12" s="57">
        <f>SUM(U11:U11)</f>
        <v>0</v>
      </c>
    </row>
    <row r="13" spans="1:21" ht="25.5" customHeight="1" thickTop="1">
      <c r="D13" s="24">
        <v>0</v>
      </c>
      <c r="F13" s="24">
        <v>0</v>
      </c>
      <c r="H13" s="24">
        <v>0</v>
      </c>
      <c r="J13" s="6">
        <v>0</v>
      </c>
      <c r="L13" s="20"/>
      <c r="N13" s="24"/>
      <c r="O13" s="47"/>
      <c r="P13" s="24"/>
      <c r="Q13" s="47"/>
      <c r="R13" s="24"/>
      <c r="S13" s="47"/>
      <c r="T13" s="47"/>
    </row>
    <row r="14" spans="1:21" s="53" customFormat="1" ht="33"/>
    <row r="15" spans="1:21" s="53" customFormat="1" ht="33"/>
    <row r="16" spans="1:21" s="53" customFormat="1" ht="33"/>
    <row r="20" spans="4:8" ht="33">
      <c r="D20" s="54"/>
      <c r="E20" s="55"/>
      <c r="F20" s="55"/>
      <c r="G20" s="55"/>
      <c r="H20" s="56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B0F0"/>
    <pageSetUpPr fitToPage="1"/>
  </sheetPr>
  <dimension ref="A1:Q21"/>
  <sheetViews>
    <sheetView rightToLeft="1" view="pageBreakPreview" topLeftCell="A4" zoomScale="85" zoomScaleNormal="100" zoomScaleSheetLayoutView="85" workbookViewId="0">
      <selection activeCell="I24" sqref="I24"/>
    </sheetView>
  </sheetViews>
  <sheetFormatPr defaultColWidth="9.140625" defaultRowHeight="21.75"/>
  <cols>
    <col min="1" max="1" width="34.42578125" style="114" bestFit="1" customWidth="1"/>
    <col min="2" max="2" width="0.42578125" style="114" customWidth="1"/>
    <col min="3" max="3" width="21.140625" style="114" bestFit="1" customWidth="1"/>
    <col min="4" max="4" width="0.7109375" style="114" customWidth="1"/>
    <col min="5" max="5" width="20" style="114" bestFit="1" customWidth="1"/>
    <col min="6" max="6" width="0.5703125" style="114" customWidth="1"/>
    <col min="7" max="7" width="18.85546875" style="114" bestFit="1" customWidth="1"/>
    <col min="8" max="8" width="0.5703125" style="114" customWidth="1"/>
    <col min="9" max="9" width="22.85546875" style="114" bestFit="1" customWidth="1"/>
    <col min="10" max="10" width="0.42578125" style="114" customWidth="1"/>
    <col min="11" max="11" width="22.85546875" style="114" bestFit="1" customWidth="1"/>
    <col min="12" max="12" width="0.5703125" style="114" customWidth="1"/>
    <col min="13" max="13" width="21.140625" style="114" bestFit="1" customWidth="1"/>
    <col min="14" max="14" width="0.85546875" style="114" customWidth="1"/>
    <col min="15" max="15" width="21.140625" style="114" bestFit="1" customWidth="1"/>
    <col min="16" max="16" width="0.5703125" style="114" customWidth="1"/>
    <col min="17" max="17" width="22.85546875" style="114" bestFit="1" customWidth="1"/>
    <col min="18" max="18" width="9.140625" style="114"/>
    <col min="19" max="19" width="12.7109375" style="114" bestFit="1" customWidth="1"/>
    <col min="20" max="16384" width="9.140625" style="114"/>
  </cols>
  <sheetData>
    <row r="1" spans="1:17" ht="21" customHeight="1">
      <c r="A1" s="323" t="s">
        <v>89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</row>
    <row r="2" spans="1:17" ht="18" customHeight="1">
      <c r="A2" s="323" t="s">
        <v>56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</row>
    <row r="3" spans="1:17" ht="19.5" customHeight="1">
      <c r="A3" s="323" t="str">
        <f>' سهام'!A3:W3</f>
        <v>برای ماه منتهی به 1402/11/30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</row>
    <row r="4" spans="1:17">
      <c r="A4" s="309" t="s">
        <v>29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</row>
    <row r="5" spans="1:17" ht="4.5" customHeight="1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</row>
    <row r="6" spans="1:17" ht="22.5" customHeight="1" thickBot="1">
      <c r="A6" s="201"/>
      <c r="B6" s="202"/>
      <c r="C6" s="358" t="s">
        <v>312</v>
      </c>
      <c r="D6" s="358"/>
      <c r="E6" s="358"/>
      <c r="F6" s="358"/>
      <c r="G6" s="358"/>
      <c r="H6" s="358"/>
      <c r="I6" s="358"/>
      <c r="J6" s="156"/>
      <c r="K6" s="358" t="s">
        <v>238</v>
      </c>
      <c r="L6" s="358"/>
      <c r="M6" s="358"/>
      <c r="N6" s="358"/>
      <c r="O6" s="358"/>
      <c r="P6" s="358"/>
      <c r="Q6" s="358"/>
    </row>
    <row r="7" spans="1:17" ht="15.75" customHeight="1">
      <c r="A7" s="359"/>
      <c r="B7" s="360"/>
      <c r="C7" s="356" t="s">
        <v>15</v>
      </c>
      <c r="D7" s="356"/>
      <c r="E7" s="356" t="s">
        <v>13</v>
      </c>
      <c r="F7" s="359"/>
      <c r="G7" s="356" t="s">
        <v>14</v>
      </c>
      <c r="H7" s="359"/>
      <c r="I7" s="356" t="s">
        <v>2</v>
      </c>
      <c r="J7" s="203"/>
      <c r="K7" s="356" t="s">
        <v>15</v>
      </c>
      <c r="L7" s="356"/>
      <c r="M7" s="356" t="s">
        <v>13</v>
      </c>
      <c r="N7" s="359"/>
      <c r="O7" s="356" t="s">
        <v>14</v>
      </c>
      <c r="P7" s="359"/>
      <c r="Q7" s="356" t="s">
        <v>2</v>
      </c>
    </row>
    <row r="8" spans="1:17" ht="12" customHeight="1">
      <c r="A8" s="360"/>
      <c r="B8" s="360"/>
      <c r="C8" s="357"/>
      <c r="D8" s="357"/>
      <c r="E8" s="357"/>
      <c r="F8" s="360"/>
      <c r="G8" s="357"/>
      <c r="H8" s="360"/>
      <c r="I8" s="357"/>
      <c r="J8" s="203"/>
      <c r="K8" s="357"/>
      <c r="L8" s="357"/>
      <c r="M8" s="357"/>
      <c r="N8" s="360"/>
      <c r="O8" s="357"/>
      <c r="P8" s="360"/>
      <c r="Q8" s="357"/>
    </row>
    <row r="9" spans="1:17" ht="14.25" customHeight="1" thickBot="1">
      <c r="A9" s="360"/>
      <c r="B9" s="360"/>
      <c r="C9" s="204" t="s">
        <v>65</v>
      </c>
      <c r="D9" s="357"/>
      <c r="E9" s="204" t="s">
        <v>60</v>
      </c>
      <c r="F9" s="360"/>
      <c r="G9" s="204" t="s">
        <v>61</v>
      </c>
      <c r="H9" s="360"/>
      <c r="I9" s="358"/>
      <c r="J9" s="205"/>
      <c r="K9" s="204" t="s">
        <v>65</v>
      </c>
      <c r="L9" s="357"/>
      <c r="M9" s="204" t="s">
        <v>60</v>
      </c>
      <c r="N9" s="360"/>
      <c r="O9" s="204" t="s">
        <v>61</v>
      </c>
      <c r="P9" s="360"/>
      <c r="Q9" s="358"/>
    </row>
    <row r="10" spans="1:17" ht="27.75" customHeight="1">
      <c r="A10" s="156" t="s">
        <v>240</v>
      </c>
      <c r="B10" s="156"/>
      <c r="C10" s="71">
        <v>0</v>
      </c>
      <c r="D10" s="203"/>
      <c r="E10" s="71">
        <v>-700040088</v>
      </c>
      <c r="F10" s="156"/>
      <c r="G10" s="71">
        <v>0</v>
      </c>
      <c r="H10" s="156"/>
      <c r="I10" s="71">
        <f>G10+E10+C10</f>
        <v>-700040088</v>
      </c>
      <c r="J10" s="205"/>
      <c r="K10" s="71">
        <v>0</v>
      </c>
      <c r="L10" s="203"/>
      <c r="M10" s="71">
        <v>-700040088</v>
      </c>
      <c r="N10" s="156"/>
      <c r="O10" s="71">
        <v>0</v>
      </c>
      <c r="P10" s="156"/>
      <c r="Q10" s="71">
        <f>K10+M10+O10</f>
        <v>-700040088</v>
      </c>
    </row>
    <row r="11" spans="1:17" ht="27.75" customHeight="1">
      <c r="A11" s="156" t="s">
        <v>160</v>
      </c>
      <c r="B11" s="156"/>
      <c r="C11" s="71">
        <v>6106035290</v>
      </c>
      <c r="D11" s="203"/>
      <c r="E11" s="71">
        <v>1035512281</v>
      </c>
      <c r="F11" s="156"/>
      <c r="G11" s="71">
        <v>-993388875</v>
      </c>
      <c r="H11" s="156"/>
      <c r="I11" s="71">
        <f t="shared" ref="I11:I17" si="0">G11+E11+C11</f>
        <v>6148158696</v>
      </c>
      <c r="J11" s="205"/>
      <c r="K11" s="71">
        <v>14381063376</v>
      </c>
      <c r="L11" s="203"/>
      <c r="M11" s="71">
        <v>106480698</v>
      </c>
      <c r="N11" s="156"/>
      <c r="O11" s="71">
        <v>-993388875</v>
      </c>
      <c r="P11" s="156"/>
      <c r="Q11" s="71">
        <f t="shared" ref="Q11:Q17" si="1">K11+M11+O11</f>
        <v>13494155199</v>
      </c>
    </row>
    <row r="12" spans="1:17" ht="27.75" customHeight="1">
      <c r="A12" s="156" t="s">
        <v>120</v>
      </c>
      <c r="B12" s="156"/>
      <c r="C12" s="71">
        <v>6904382046</v>
      </c>
      <c r="D12" s="203"/>
      <c r="E12" s="71">
        <v>9067356243</v>
      </c>
      <c r="F12" s="156"/>
      <c r="G12" s="71">
        <v>0</v>
      </c>
      <c r="H12" s="156"/>
      <c r="I12" s="71">
        <f t="shared" si="0"/>
        <v>15971738289</v>
      </c>
      <c r="J12" s="205"/>
      <c r="K12" s="71">
        <v>14525559560</v>
      </c>
      <c r="L12" s="203"/>
      <c r="M12" s="71">
        <v>15247235938</v>
      </c>
      <c r="N12" s="156"/>
      <c r="O12" s="71">
        <v>0</v>
      </c>
      <c r="P12" s="156"/>
      <c r="Q12" s="71">
        <f t="shared" si="1"/>
        <v>29772795498</v>
      </c>
    </row>
    <row r="13" spans="1:17" ht="27.75" customHeight="1">
      <c r="A13" s="161" t="s">
        <v>187</v>
      </c>
      <c r="B13" s="156"/>
      <c r="C13" s="71">
        <v>507000335</v>
      </c>
      <c r="D13" s="203"/>
      <c r="E13" s="71">
        <v>0</v>
      </c>
      <c r="F13" s="156"/>
      <c r="G13" s="71">
        <v>68875000</v>
      </c>
      <c r="H13" s="156"/>
      <c r="I13" s="71">
        <f t="shared" si="0"/>
        <v>575875335</v>
      </c>
      <c r="J13" s="205"/>
      <c r="K13" s="71">
        <v>8269843927</v>
      </c>
      <c r="L13" s="203"/>
      <c r="M13" s="71">
        <v>0</v>
      </c>
      <c r="N13" s="156"/>
      <c r="O13" s="71">
        <v>-49375000</v>
      </c>
      <c r="P13" s="156"/>
      <c r="Q13" s="71">
        <f t="shared" si="1"/>
        <v>8220468927</v>
      </c>
    </row>
    <row r="14" spans="1:17" ht="21" customHeight="1">
      <c r="A14" s="161" t="s">
        <v>145</v>
      </c>
      <c r="B14" s="156"/>
      <c r="C14" s="71">
        <v>10625331352</v>
      </c>
      <c r="D14" s="203"/>
      <c r="E14" s="71">
        <v>5508261447</v>
      </c>
      <c r="F14" s="156"/>
      <c r="G14" s="71">
        <v>0</v>
      </c>
      <c r="H14" s="156"/>
      <c r="I14" s="71">
        <f t="shared" si="0"/>
        <v>16133592799</v>
      </c>
      <c r="J14" s="205"/>
      <c r="K14" s="71">
        <v>21149740332</v>
      </c>
      <c r="L14" s="203"/>
      <c r="M14" s="71">
        <v>11015800023</v>
      </c>
      <c r="N14" s="156"/>
      <c r="O14" s="71">
        <v>0</v>
      </c>
      <c r="P14" s="156"/>
      <c r="Q14" s="71">
        <f t="shared" si="1"/>
        <v>32165540355</v>
      </c>
    </row>
    <row r="15" spans="1:17" ht="26.25" customHeight="1">
      <c r="A15" s="161" t="s">
        <v>241</v>
      </c>
      <c r="B15" s="156"/>
      <c r="C15" s="71">
        <v>0</v>
      </c>
      <c r="D15" s="203"/>
      <c r="E15" s="71">
        <v>473603735</v>
      </c>
      <c r="F15" s="156"/>
      <c r="G15" s="71">
        <v>0</v>
      </c>
      <c r="H15" s="156"/>
      <c r="I15" s="71">
        <f t="shared" si="0"/>
        <v>473603735</v>
      </c>
      <c r="J15" s="205"/>
      <c r="K15" s="71">
        <v>0</v>
      </c>
      <c r="L15" s="203"/>
      <c r="M15" s="71">
        <v>473603735</v>
      </c>
      <c r="N15" s="156"/>
      <c r="O15" s="71">
        <v>0</v>
      </c>
      <c r="P15" s="156"/>
      <c r="Q15" s="71">
        <f t="shared" si="1"/>
        <v>473603735</v>
      </c>
    </row>
    <row r="16" spans="1:17" ht="26.25" customHeight="1">
      <c r="A16" s="161" t="s">
        <v>186</v>
      </c>
      <c r="B16" s="156"/>
      <c r="C16" s="71">
        <v>0</v>
      </c>
      <c r="D16" s="203"/>
      <c r="E16" s="71">
        <v>172128795</v>
      </c>
      <c r="F16" s="156"/>
      <c r="G16" s="71">
        <v>0</v>
      </c>
      <c r="H16" s="156"/>
      <c r="I16" s="71">
        <f t="shared" si="0"/>
        <v>172128795</v>
      </c>
      <c r="J16" s="205"/>
      <c r="K16" s="71">
        <v>0</v>
      </c>
      <c r="L16" s="203"/>
      <c r="M16" s="71">
        <v>120882497</v>
      </c>
      <c r="N16" s="156"/>
      <c r="O16" s="71">
        <v>0</v>
      </c>
      <c r="P16" s="156"/>
      <c r="Q16" s="71">
        <f t="shared" si="1"/>
        <v>120882497</v>
      </c>
    </row>
    <row r="17" spans="1:17" ht="26.25" customHeight="1">
      <c r="A17" s="161" t="s">
        <v>144</v>
      </c>
      <c r="B17" s="156"/>
      <c r="C17" s="71">
        <v>0</v>
      </c>
      <c r="D17" s="203"/>
      <c r="E17" s="71">
        <v>0</v>
      </c>
      <c r="F17" s="156"/>
      <c r="G17" s="71">
        <v>0</v>
      </c>
      <c r="H17" s="156"/>
      <c r="I17" s="71">
        <f t="shared" si="0"/>
        <v>0</v>
      </c>
      <c r="J17" s="205"/>
      <c r="K17" s="71">
        <v>760435790</v>
      </c>
      <c r="L17" s="203"/>
      <c r="M17" s="71">
        <v>0</v>
      </c>
      <c r="N17" s="156"/>
      <c r="O17" s="71">
        <v>-104368543</v>
      </c>
      <c r="P17" s="156"/>
      <c r="Q17" s="71">
        <f t="shared" si="1"/>
        <v>656067247</v>
      </c>
    </row>
    <row r="18" spans="1:17" ht="21" customHeight="1" thickBot="1">
      <c r="A18" s="206" t="s">
        <v>2</v>
      </c>
      <c r="B18" s="207"/>
      <c r="C18" s="208">
        <f>SUM(C10:C17)</f>
        <v>24142749023</v>
      </c>
      <c r="D18" s="84" t="e">
        <f>SUM(#REF!)</f>
        <v>#REF!</v>
      </c>
      <c r="E18" s="208">
        <f>SUM(E10:E17)</f>
        <v>15556822413</v>
      </c>
      <c r="F18" s="84" t="e">
        <f>SUM(#REF!)</f>
        <v>#REF!</v>
      </c>
      <c r="G18" s="208">
        <f>SUM(G10:G17)</f>
        <v>-924513875</v>
      </c>
      <c r="H18" s="84" t="e">
        <f>SUM(#REF!)</f>
        <v>#REF!</v>
      </c>
      <c r="I18" s="208">
        <f>SUM(I10:I17)</f>
        <v>38775057561</v>
      </c>
      <c r="J18" s="84" t="e">
        <f>SUM(#REF!)</f>
        <v>#REF!</v>
      </c>
      <c r="K18" s="208">
        <f>SUM(K10:K17)</f>
        <v>59086642985</v>
      </c>
      <c r="L18" s="84" t="e">
        <f>SUM(#REF!)</f>
        <v>#REF!</v>
      </c>
      <c r="M18" s="208">
        <f>SUM(M10:M17)</f>
        <v>26263962803</v>
      </c>
      <c r="N18" s="84" t="e">
        <f>SUM(#REF!)</f>
        <v>#REF!</v>
      </c>
      <c r="O18" s="208">
        <f>SUM(O10:O17)</f>
        <v>-1147132418</v>
      </c>
      <c r="P18" s="84" t="e">
        <f>SUM(#REF!)</f>
        <v>#REF!</v>
      </c>
      <c r="Q18" s="208">
        <f>SUM(Q10:Q17)</f>
        <v>84203473370</v>
      </c>
    </row>
    <row r="19" spans="1:17" ht="22.5" thickTop="1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</row>
    <row r="20" spans="1:17">
      <c r="O20" s="209"/>
      <c r="Q20" s="209"/>
    </row>
    <row r="21" spans="1:17">
      <c r="O21" s="196"/>
      <c r="Q21" s="196"/>
    </row>
  </sheetData>
  <autoFilter ref="A9:Q9" xr:uid="{00000000-0009-0000-0000-00000B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  <pageSetUpPr fitToPage="1"/>
  </sheetPr>
  <dimension ref="A1:L73"/>
  <sheetViews>
    <sheetView rightToLeft="1" view="pageBreakPreview" topLeftCell="A61" zoomScale="85" zoomScaleNormal="100" zoomScaleSheetLayoutView="85" workbookViewId="0">
      <selection activeCell="A71" sqref="A71"/>
    </sheetView>
  </sheetViews>
  <sheetFormatPr defaultColWidth="9.140625" defaultRowHeight="21.75"/>
  <cols>
    <col min="1" max="1" width="43" style="114" customWidth="1"/>
    <col min="2" max="2" width="0.7109375" style="114" customWidth="1"/>
    <col min="3" max="3" width="22.85546875" style="114" customWidth="1"/>
    <col min="4" max="4" width="0.7109375" style="114" customWidth="1"/>
    <col min="5" max="5" width="18.42578125" style="72" customWidth="1"/>
    <col min="6" max="6" width="1.42578125" style="72" customWidth="1"/>
    <col min="7" max="7" width="21.7109375" style="72" customWidth="1"/>
    <col min="8" max="8" width="1.42578125" style="72" customWidth="1"/>
    <col min="9" max="9" width="19.5703125" style="72" customWidth="1"/>
    <col min="10" max="10" width="1.28515625" style="114" customWidth="1"/>
    <col min="11" max="11" width="22" style="114" customWidth="1"/>
    <col min="12" max="12" width="0.7109375" style="114" customWidth="1"/>
    <col min="13" max="16384" width="9.140625" style="114"/>
  </cols>
  <sheetData>
    <row r="1" spans="1:12" ht="22.5">
      <c r="A1" s="323" t="s">
        <v>89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</row>
    <row r="2" spans="1:12" ht="22.5">
      <c r="A2" s="323" t="s">
        <v>56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</row>
    <row r="3" spans="1:12" ht="22.5">
      <c r="A3" s="323" t="str">
        <f>' سهام'!A3:W3</f>
        <v>برای ماه منتهی به 1402/11/30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</row>
    <row r="4" spans="1:12">
      <c r="A4" s="309" t="s">
        <v>30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</row>
    <row r="5" spans="1:12" ht="22.5" thickBot="1">
      <c r="A5" s="152"/>
      <c r="B5" s="152"/>
      <c r="C5" s="152"/>
      <c r="D5" s="151"/>
      <c r="E5" s="65"/>
      <c r="F5" s="65"/>
      <c r="G5" s="65"/>
      <c r="H5" s="65"/>
      <c r="I5" s="65"/>
      <c r="J5" s="152"/>
      <c r="K5" s="152"/>
      <c r="L5" s="152"/>
    </row>
    <row r="6" spans="1:12" ht="37.5" customHeight="1" thickBot="1">
      <c r="A6" s="361" t="s">
        <v>20</v>
      </c>
      <c r="B6" s="361"/>
      <c r="C6" s="361"/>
      <c r="D6" s="156"/>
      <c r="E6" s="362" t="s">
        <v>312</v>
      </c>
      <c r="F6" s="362"/>
      <c r="G6" s="362"/>
      <c r="H6" s="362"/>
      <c r="I6" s="361" t="s">
        <v>238</v>
      </c>
      <c r="J6" s="361"/>
      <c r="K6" s="361"/>
      <c r="L6" s="361"/>
    </row>
    <row r="7" spans="1:12" ht="37.5">
      <c r="A7" s="210" t="s">
        <v>16</v>
      </c>
      <c r="B7" s="156"/>
      <c r="C7" s="210" t="s">
        <v>9</v>
      </c>
      <c r="D7" s="203"/>
      <c r="E7" s="85" t="s">
        <v>17</v>
      </c>
      <c r="F7" s="86"/>
      <c r="G7" s="85" t="s">
        <v>18</v>
      </c>
      <c r="H7" s="87"/>
      <c r="I7" s="85" t="s">
        <v>17</v>
      </c>
      <c r="J7" s="156"/>
      <c r="K7" s="210" t="s">
        <v>18</v>
      </c>
      <c r="L7" s="156"/>
    </row>
    <row r="8" spans="1:12">
      <c r="A8" s="211" t="s">
        <v>117</v>
      </c>
      <c r="B8" s="156"/>
      <c r="C8" s="219" t="s">
        <v>130</v>
      </c>
      <c r="D8" s="203"/>
      <c r="E8" s="68">
        <f>VLOOKUP(A8,'سود اوراق بهادار و سپرده بانکی'!$A$7:$Q$75,11,0)</f>
        <v>8278258</v>
      </c>
      <c r="F8" s="86"/>
      <c r="G8" s="113">
        <v>0.04</v>
      </c>
      <c r="H8" s="94"/>
      <c r="I8" s="68">
        <f>VLOOKUP(A8,'سود اوراق بهادار و سپرده بانکی'!$A$7:$Q$75,17,0)</f>
        <v>10381065</v>
      </c>
      <c r="J8" s="156"/>
      <c r="K8" s="113">
        <f t="shared" ref="K8:K39" si="0">I8/$I$72</f>
        <v>1.2418419618941224E-4</v>
      </c>
      <c r="L8" s="156"/>
    </row>
    <row r="9" spans="1:12">
      <c r="A9" s="211" t="s">
        <v>163</v>
      </c>
      <c r="B9" s="156"/>
      <c r="C9" s="219" t="s">
        <v>174</v>
      </c>
      <c r="D9" s="203"/>
      <c r="E9" s="68">
        <f>VLOOKUP(A9,'سود اوراق بهادار و سپرده بانکی'!$A$7:$Q$75,11,0)</f>
        <v>100219553.16666663</v>
      </c>
      <c r="F9" s="86"/>
      <c r="G9" s="113" t="s">
        <v>285</v>
      </c>
      <c r="H9" s="94"/>
      <c r="I9" s="68">
        <f>VLOOKUP(A9,'سود اوراق بهادار و سپرده بانکی'!$A$7:$Q$75,17,0)</f>
        <v>1040841877.4339625</v>
      </c>
      <c r="J9" s="156"/>
      <c r="K9" s="113">
        <f t="shared" si="0"/>
        <v>1.2451141757557183E-2</v>
      </c>
      <c r="L9" s="156"/>
    </row>
    <row r="10" spans="1:12">
      <c r="A10" s="211" t="s">
        <v>115</v>
      </c>
      <c r="B10" s="156"/>
      <c r="C10" s="219" t="s">
        <v>107</v>
      </c>
      <c r="D10" s="203"/>
      <c r="E10" s="68">
        <f>VLOOKUP(A10,'سود اوراق بهادار و سپرده بانکی'!$A$7:$Q$75,11,0)</f>
        <v>1095855089.8333337</v>
      </c>
      <c r="F10" s="86"/>
      <c r="G10" s="113" t="s">
        <v>286</v>
      </c>
      <c r="H10" s="94"/>
      <c r="I10" s="68">
        <f>VLOOKUP(A10,'سود اوراق بهادار و سپرده بانکی'!$A$7:$Q$75,17,0)</f>
        <v>2344234674.3930826</v>
      </c>
      <c r="J10" s="156"/>
      <c r="K10" s="113">
        <f t="shared" si="0"/>
        <v>2.8043066748821385E-2</v>
      </c>
      <c r="L10" s="156"/>
    </row>
    <row r="11" spans="1:12">
      <c r="A11" s="211" t="s">
        <v>116</v>
      </c>
      <c r="B11" s="156"/>
      <c r="C11" s="219" t="s">
        <v>103</v>
      </c>
      <c r="D11" s="203"/>
      <c r="E11" s="68">
        <f>VLOOKUP(A11,'سود اوراق بهادار و سپرده بانکی'!$A$7:$Q$75,11,0)</f>
        <v>9805</v>
      </c>
      <c r="F11" s="86"/>
      <c r="G11" s="113" t="s">
        <v>287</v>
      </c>
      <c r="H11" s="94"/>
      <c r="I11" s="68">
        <f>VLOOKUP(A11,'سود اوراق بهادار و سپرده بانکی'!$A$7:$Q$75,17,0)</f>
        <v>19570</v>
      </c>
      <c r="J11" s="156"/>
      <c r="K11" s="113">
        <f t="shared" si="0"/>
        <v>2.3410745616435283E-7</v>
      </c>
      <c r="L11" s="156"/>
    </row>
    <row r="12" spans="1:12">
      <c r="A12" s="211" t="s">
        <v>119</v>
      </c>
      <c r="B12" s="156"/>
      <c r="C12" s="219" t="s">
        <v>105</v>
      </c>
      <c r="D12" s="203"/>
      <c r="E12" s="68">
        <f>VLOOKUP(A12,'سود اوراق بهادار و سپرده بانکی'!$A$7:$Q$75,11,0)</f>
        <v>2349</v>
      </c>
      <c r="F12" s="86"/>
      <c r="G12" s="113" t="s">
        <v>287</v>
      </c>
      <c r="H12" s="94"/>
      <c r="I12" s="68">
        <f>VLOOKUP(A12,'سود اوراق بهادار و سپرده بانکی'!$A$7:$Q$75,17,0)</f>
        <v>4689</v>
      </c>
      <c r="J12" s="156"/>
      <c r="K12" s="113">
        <f t="shared" si="0"/>
        <v>5.6092481448883517E-8</v>
      </c>
      <c r="L12" s="156"/>
    </row>
    <row r="13" spans="1:12">
      <c r="A13" s="211" t="s">
        <v>118</v>
      </c>
      <c r="B13" s="156"/>
      <c r="C13" s="219" t="s">
        <v>108</v>
      </c>
      <c r="D13" s="203"/>
      <c r="E13" s="68">
        <f>VLOOKUP(A13,'سود اوراق بهادار و سپرده بانکی'!$A$7:$Q$75,11,0)</f>
        <v>137468480</v>
      </c>
      <c r="F13" s="86"/>
      <c r="G13" s="113" t="s">
        <v>288</v>
      </c>
      <c r="H13" s="94"/>
      <c r="I13" s="68">
        <f>VLOOKUP(A13,'سود اوراق بهادار و سپرده بانکی'!$A$7:$Q$75,17,0)</f>
        <v>1084517707</v>
      </c>
      <c r="J13" s="156"/>
      <c r="K13" s="113">
        <f t="shared" si="0"/>
        <v>1.2973616839599741E-2</v>
      </c>
      <c r="L13" s="156"/>
    </row>
    <row r="14" spans="1:12">
      <c r="A14" s="211" t="s">
        <v>111</v>
      </c>
      <c r="B14" s="156"/>
      <c r="C14" s="219" t="s">
        <v>113</v>
      </c>
      <c r="D14" s="203"/>
      <c r="E14" s="68">
        <f>VLOOKUP(A14,'سود اوراق بهادار و سپرده بانکی'!$A$7:$Q$75,11,0)</f>
        <v>1384526700.0644541</v>
      </c>
      <c r="F14" s="86"/>
      <c r="G14" s="113" t="s">
        <v>285</v>
      </c>
      <c r="H14" s="94"/>
      <c r="I14" s="68">
        <f>VLOOKUP(A14,'سود اوراق بهادار و سپرده بانکی'!$A$7:$Q$75,17,0)</f>
        <v>2559774348.8681979</v>
      </c>
      <c r="J14" s="156"/>
      <c r="K14" s="113">
        <f t="shared" si="0"/>
        <v>3.0621474765881271E-2</v>
      </c>
      <c r="L14" s="156"/>
    </row>
    <row r="15" spans="1:12">
      <c r="A15" s="250" t="s">
        <v>127</v>
      </c>
      <c r="B15" s="156"/>
      <c r="C15" s="219" t="s">
        <v>132</v>
      </c>
      <c r="D15" s="203"/>
      <c r="E15" s="68">
        <f>VLOOKUP(A15,'سود اوراق بهادار و سپرده بانکی'!$A$7:$Q$75,11,0)</f>
        <v>3515</v>
      </c>
      <c r="F15" s="86"/>
      <c r="G15" s="113" t="s">
        <v>287</v>
      </c>
      <c r="H15" s="94"/>
      <c r="I15" s="68">
        <f>VLOOKUP(A15,'سود اوراق بهادار و سپرده بانکی'!$A$7:$Q$75,17,0)</f>
        <v>9056</v>
      </c>
      <c r="J15" s="156"/>
      <c r="K15" s="113">
        <f t="shared" si="0"/>
        <v>1.083330159951139E-7</v>
      </c>
      <c r="L15" s="156"/>
    </row>
    <row r="16" spans="1:12">
      <c r="A16" s="211" t="s">
        <v>128</v>
      </c>
      <c r="B16" s="156"/>
      <c r="C16" s="219" t="s">
        <v>133</v>
      </c>
      <c r="D16" s="203"/>
      <c r="E16" s="68">
        <f>VLOOKUP(A16,'سود اوراق بهادار و سپرده بانکی'!$A$7:$Q$75,11,0)</f>
        <v>0</v>
      </c>
      <c r="F16" s="86"/>
      <c r="G16" s="113" t="s">
        <v>91</v>
      </c>
      <c r="H16" s="94"/>
      <c r="I16" s="68">
        <f>VLOOKUP(A16,'سود اوراق بهادار و سپرده بانکی'!$A$7:$Q$75,17,0)</f>
        <v>13592275.961538462</v>
      </c>
      <c r="J16" s="156"/>
      <c r="K16" s="113">
        <f t="shared" si="0"/>
        <v>1.6259852574551111E-4</v>
      </c>
      <c r="L16" s="156"/>
    </row>
    <row r="17" spans="1:12">
      <c r="A17" s="211" t="s">
        <v>129</v>
      </c>
      <c r="B17" s="156"/>
      <c r="C17" s="219" t="s">
        <v>131</v>
      </c>
      <c r="D17" s="203"/>
      <c r="E17" s="68">
        <f>VLOOKUP(A17,'سود اوراق بهادار و سپرده بانکی'!$A$7:$Q$75,11,0)</f>
        <v>0</v>
      </c>
      <c r="F17" s="86"/>
      <c r="G17" s="113" t="s">
        <v>91</v>
      </c>
      <c r="H17" s="94"/>
      <c r="I17" s="68">
        <f>VLOOKUP(A17,'سود اوراق بهادار و سپرده بانکی'!$A$7:$Q$75,17,0)</f>
        <v>11628496.698113207</v>
      </c>
      <c r="J17" s="156"/>
      <c r="K17" s="113">
        <f t="shared" si="0"/>
        <v>1.391066827292212E-4</v>
      </c>
      <c r="L17" s="156"/>
    </row>
    <row r="18" spans="1:12">
      <c r="A18" s="211" t="s">
        <v>126</v>
      </c>
      <c r="B18" s="156"/>
      <c r="C18" s="219" t="s">
        <v>134</v>
      </c>
      <c r="D18" s="203"/>
      <c r="E18" s="68">
        <f>VLOOKUP(A18,'سود اوراق بهادار و سپرده بانکی'!$A$7:$Q$75,11,0)</f>
        <v>0</v>
      </c>
      <c r="F18" s="86"/>
      <c r="G18" s="113" t="s">
        <v>91</v>
      </c>
      <c r="H18" s="94"/>
      <c r="I18" s="68">
        <f>VLOOKUP(A18,'سود اوراق بهادار و سپرده بانکی'!$A$7:$Q$75,17,0)</f>
        <v>10554357.980769232</v>
      </c>
      <c r="J18" s="156"/>
      <c r="K18" s="113">
        <f t="shared" si="0"/>
        <v>1.2625722525936743E-4</v>
      </c>
      <c r="L18" s="156"/>
    </row>
    <row r="19" spans="1:12">
      <c r="A19" s="211" t="s">
        <v>138</v>
      </c>
      <c r="B19" s="156"/>
      <c r="C19" s="219" t="s">
        <v>141</v>
      </c>
      <c r="D19" s="203"/>
      <c r="E19" s="68">
        <f>VLOOKUP(A19,'سود اوراق بهادار و سپرده بانکی'!$A$7:$Q$75,11,0)</f>
        <v>1301853700</v>
      </c>
      <c r="F19" s="86"/>
      <c r="G19" s="113" t="s">
        <v>289</v>
      </c>
      <c r="H19" s="94"/>
      <c r="I19" s="68">
        <f>VLOOKUP(A19,'سود اوراق بهادار و سپرده بانکی'!$A$7:$Q$75,17,0)</f>
        <v>2648598906.8965516</v>
      </c>
      <c r="J19" s="156"/>
      <c r="K19" s="113">
        <f t="shared" si="0"/>
        <v>3.1684044583200677E-2</v>
      </c>
      <c r="L19" s="156"/>
    </row>
    <row r="20" spans="1:12">
      <c r="A20" s="211" t="s">
        <v>140</v>
      </c>
      <c r="B20" s="156"/>
      <c r="C20" s="219" t="s">
        <v>143</v>
      </c>
      <c r="D20" s="203"/>
      <c r="E20" s="68">
        <f>VLOOKUP(A20,'سود اوراق بهادار و سپرده بانکی'!$A$7:$Q$75,11,0)</f>
        <v>1049134939.6551723</v>
      </c>
      <c r="F20" s="86"/>
      <c r="G20" s="113" t="s">
        <v>290</v>
      </c>
      <c r="H20" s="94"/>
      <c r="I20" s="68">
        <f>VLOOKUP(A20,'سود اوراق بهادار و سپرده بانکی'!$A$7:$Q$75,17,0)</f>
        <v>2344845215.5172415</v>
      </c>
      <c r="J20" s="156"/>
      <c r="K20" s="113">
        <f t="shared" si="0"/>
        <v>2.8050370388548546E-2</v>
      </c>
      <c r="L20" s="156"/>
    </row>
    <row r="21" spans="1:12">
      <c r="A21" s="211" t="s">
        <v>139</v>
      </c>
      <c r="B21" s="156"/>
      <c r="C21" s="219" t="s">
        <v>142</v>
      </c>
      <c r="D21" s="203"/>
      <c r="E21" s="68">
        <f>VLOOKUP(A21,'سود اوراق بهادار و سپرده بانکی'!$A$7:$Q$75,11,0)</f>
        <v>0</v>
      </c>
      <c r="F21" s="86"/>
      <c r="G21" s="113" t="s">
        <v>91</v>
      </c>
      <c r="H21" s="94"/>
      <c r="I21" s="68">
        <f>VLOOKUP(A21,'سود اوراق بهادار و سپرده بانکی'!$A$7:$Q$75,17,0)</f>
        <v>57680139.056603767</v>
      </c>
      <c r="J21" s="156"/>
      <c r="K21" s="113">
        <f t="shared" si="0"/>
        <v>6.90002586905858E-4</v>
      </c>
      <c r="L21" s="156"/>
    </row>
    <row r="22" spans="1:12">
      <c r="A22" s="211" t="s">
        <v>150</v>
      </c>
      <c r="B22" s="7"/>
      <c r="C22" s="219" t="s">
        <v>155</v>
      </c>
      <c r="D22" s="7"/>
      <c r="E22" s="68">
        <f>VLOOKUP(A22,'سود اوراق بهادار و سپرده بانکی'!$A$7:$Q$75,11,0)</f>
        <v>0</v>
      </c>
      <c r="F22" s="7"/>
      <c r="G22" s="113" t="s">
        <v>91</v>
      </c>
      <c r="H22" s="7"/>
      <c r="I22" s="68">
        <f>VLOOKUP(A22,'سود اوراق بهادار و سپرده بانکی'!$A$7:$Q$75,17,0)</f>
        <v>101050273.86792453</v>
      </c>
      <c r="J22" s="7"/>
      <c r="K22" s="113">
        <f t="shared" si="0"/>
        <v>1.208820774651558E-3</v>
      </c>
      <c r="L22" s="156"/>
    </row>
    <row r="23" spans="1:12">
      <c r="A23" s="211" t="s">
        <v>152</v>
      </c>
      <c r="B23" s="7"/>
      <c r="C23" s="219" t="s">
        <v>157</v>
      </c>
      <c r="D23" s="7"/>
      <c r="E23" s="68">
        <f>VLOOKUP(A23,'سود اوراق بهادار و سپرده بانکی'!$A$7:$Q$75,11,0)</f>
        <v>0</v>
      </c>
      <c r="F23" s="7"/>
      <c r="G23" s="113" t="s">
        <v>91</v>
      </c>
      <c r="H23" s="7"/>
      <c r="I23" s="68">
        <f>VLOOKUP(A23,'سود اوراق بهادار و سپرده بانکی'!$A$7:$Q$75,17,0)</f>
        <v>137638449.16666666</v>
      </c>
      <c r="J23" s="7"/>
      <c r="K23" s="113">
        <f t="shared" si="0"/>
        <v>1.6465093104146612E-3</v>
      </c>
      <c r="L23" s="156"/>
    </row>
    <row r="24" spans="1:12">
      <c r="A24" s="211" t="s">
        <v>151</v>
      </c>
      <c r="B24" s="7"/>
      <c r="C24" s="219" t="s">
        <v>156</v>
      </c>
      <c r="D24" s="7"/>
      <c r="E24" s="68">
        <f>VLOOKUP(A24,'سود اوراق بهادار و سپرده بانکی'!$A$7:$Q$75,11,0)</f>
        <v>0</v>
      </c>
      <c r="F24" s="7"/>
      <c r="G24" s="113" t="s">
        <v>91</v>
      </c>
      <c r="H24" s="7"/>
      <c r="I24" s="68">
        <f>VLOOKUP(A24,'سود اوراق بهادار و سپرده بانکی'!$A$7:$Q$75,17,0)</f>
        <v>900232619.43396223</v>
      </c>
      <c r="J24" s="7"/>
      <c r="K24" s="113">
        <f t="shared" si="0"/>
        <v>1.0769093944397385E-2</v>
      </c>
      <c r="L24" s="156"/>
    </row>
    <row r="25" spans="1:12">
      <c r="A25" s="211" t="s">
        <v>153</v>
      </c>
      <c r="B25" s="7"/>
      <c r="C25" s="219" t="s">
        <v>158</v>
      </c>
      <c r="D25" s="7"/>
      <c r="E25" s="68">
        <f>VLOOKUP(A25,'سود اوراق بهادار و سپرده بانکی'!$A$7:$Q$75,11,0)</f>
        <v>0</v>
      </c>
      <c r="F25" s="7"/>
      <c r="G25" s="113" t="s">
        <v>91</v>
      </c>
      <c r="H25" s="7"/>
      <c r="I25" s="68">
        <f>VLOOKUP(A25,'سود اوراق بهادار و سپرده بانکی'!$A$7:$Q$75,17,0)</f>
        <v>80136988.301886797</v>
      </c>
      <c r="J25" s="7"/>
      <c r="K25" s="113">
        <f t="shared" si="0"/>
        <v>9.5864417353230553E-4</v>
      </c>
      <c r="L25" s="156"/>
    </row>
    <row r="26" spans="1:12">
      <c r="A26" s="211" t="s">
        <v>154</v>
      </c>
      <c r="B26" s="7"/>
      <c r="C26" s="219" t="s">
        <v>159</v>
      </c>
      <c r="D26" s="7"/>
      <c r="E26" s="68">
        <f>VLOOKUP(A26,'سود اوراق بهادار و سپرده بانکی'!$A$7:$Q$75,11,0)</f>
        <v>0</v>
      </c>
      <c r="F26" s="7"/>
      <c r="G26" s="113" t="s">
        <v>91</v>
      </c>
      <c r="H26" s="7"/>
      <c r="I26" s="68">
        <f>VLOOKUP(A26,'سود اوراق بهادار و سپرده بانکی'!$A$7:$Q$75,17,0)</f>
        <v>51828902.830188677</v>
      </c>
      <c r="J26" s="7"/>
      <c r="K26" s="113">
        <f t="shared" si="0"/>
        <v>6.2000677554240665E-4</v>
      </c>
      <c r="L26" s="156"/>
    </row>
    <row r="27" spans="1:12">
      <c r="A27" s="211" t="s">
        <v>165</v>
      </c>
      <c r="B27" s="7"/>
      <c r="C27" s="219" t="s">
        <v>176</v>
      </c>
      <c r="D27" s="7"/>
      <c r="E27" s="68">
        <f>VLOOKUP(A27,'سود اوراق بهادار و سپرده بانکی'!$A$7:$Q$75,11,0)</f>
        <v>0</v>
      </c>
      <c r="F27" s="7"/>
      <c r="G27" s="113" t="s">
        <v>91</v>
      </c>
      <c r="H27" s="7"/>
      <c r="I27" s="68">
        <f>VLOOKUP(A27,'سود اوراق بهادار و سپرده بانکی'!$A$7:$Q$75,17,0)</f>
        <v>1418042474.1509435</v>
      </c>
      <c r="J27" s="7"/>
      <c r="K27" s="113">
        <f t="shared" si="0"/>
        <v>1.6963429553218317E-2</v>
      </c>
      <c r="L27" s="156"/>
    </row>
    <row r="28" spans="1:12">
      <c r="A28" s="211" t="s">
        <v>168</v>
      </c>
      <c r="B28" s="7"/>
      <c r="C28" s="219" t="s">
        <v>179</v>
      </c>
      <c r="D28" s="7"/>
      <c r="E28" s="68">
        <f>VLOOKUP(A28,'سود اوراق بهادار و سپرده بانکی'!$A$7:$Q$75,11,0)</f>
        <v>0</v>
      </c>
      <c r="F28" s="7"/>
      <c r="G28" s="113" t="s">
        <v>91</v>
      </c>
      <c r="H28" s="7"/>
      <c r="I28" s="68">
        <f>VLOOKUP(A28,'سود اوراق بهادار و سپرده بانکی'!$A$7:$Q$75,17,0)</f>
        <v>40068495</v>
      </c>
      <c r="J28" s="7"/>
      <c r="K28" s="113">
        <f t="shared" si="0"/>
        <v>4.7932209692305011E-4</v>
      </c>
      <c r="L28" s="156"/>
    </row>
    <row r="29" spans="1:12">
      <c r="A29" s="211" t="s">
        <v>169</v>
      </c>
      <c r="B29" s="7"/>
      <c r="C29" s="219" t="s">
        <v>180</v>
      </c>
      <c r="D29" s="7"/>
      <c r="E29" s="68">
        <f>VLOOKUP(A29,'سود اوراق بهادار و سپرده بانکی'!$A$7:$Q$75,11,0)</f>
        <v>1305717502</v>
      </c>
      <c r="F29" s="7"/>
      <c r="G29" s="113" t="s">
        <v>286</v>
      </c>
      <c r="H29" s="7"/>
      <c r="I29" s="68">
        <f>VLOOKUP(A29,'سود اوراق بهادار و سپرده بانکی'!$A$7:$Q$75,17,0)</f>
        <v>6914040700</v>
      </c>
      <c r="J29" s="7"/>
      <c r="K29" s="113">
        <f t="shared" si="0"/>
        <v>8.2709682171374616E-2</v>
      </c>
      <c r="L29" s="156"/>
    </row>
    <row r="30" spans="1:12">
      <c r="A30" s="211" t="s">
        <v>164</v>
      </c>
      <c r="B30" s="7"/>
      <c r="C30" s="219" t="s">
        <v>175</v>
      </c>
      <c r="D30" s="7"/>
      <c r="E30" s="68">
        <f>VLOOKUP(A30,'سود اوراق بهادار و سپرده بانکی'!$A$7:$Q$75,11,0)</f>
        <v>1335099889.8181815</v>
      </c>
      <c r="F30" s="7"/>
      <c r="G30" s="113" t="s">
        <v>291</v>
      </c>
      <c r="H30" s="7"/>
      <c r="I30" s="68">
        <f>VLOOKUP(A30,'سود اوراق بهادار و سپرده بانکی'!$A$7:$Q$75,17,0)</f>
        <v>1855257116.7272725</v>
      </c>
      <c r="J30" s="7"/>
      <c r="K30" s="113">
        <f t="shared" si="0"/>
        <v>2.219363945466702E-2</v>
      </c>
      <c r="L30" s="156"/>
    </row>
    <row r="31" spans="1:12">
      <c r="A31" s="211" t="s">
        <v>170</v>
      </c>
      <c r="B31" s="7"/>
      <c r="C31" s="219" t="s">
        <v>181</v>
      </c>
      <c r="D31" s="7"/>
      <c r="E31" s="68">
        <f>VLOOKUP(A31,'سود اوراق بهادار و سپرده بانکی'!$A$7:$Q$75,11,0)</f>
        <v>181569606.54545456</v>
      </c>
      <c r="F31" s="7"/>
      <c r="G31" s="113" t="s">
        <v>292</v>
      </c>
      <c r="H31" s="7"/>
      <c r="I31" s="68">
        <f>VLOOKUP(A31,'سود اوراق بهادار و سپرده بانکی'!$A$7:$Q$75,17,0)</f>
        <v>2522267227.6363635</v>
      </c>
      <c r="J31" s="7"/>
      <c r="K31" s="113">
        <f t="shared" si="0"/>
        <v>3.0172793276886239E-2</v>
      </c>
      <c r="L31" s="156"/>
    </row>
    <row r="32" spans="1:12">
      <c r="A32" s="211" t="s">
        <v>166</v>
      </c>
      <c r="B32" s="7"/>
      <c r="C32" s="219" t="s">
        <v>177</v>
      </c>
      <c r="D32" s="7"/>
      <c r="E32" s="68">
        <f>VLOOKUP(A32,'سود اوراق بهادار و سپرده بانکی'!$A$7:$Q$75,11,0)</f>
        <v>196027400</v>
      </c>
      <c r="F32" s="7"/>
      <c r="G32" s="113" t="s">
        <v>293</v>
      </c>
      <c r="H32" s="7"/>
      <c r="I32" s="68">
        <f>VLOOKUP(A32,'سود اوراق بهادار و سپرده بانکی'!$A$7:$Q$75,17,0)</f>
        <v>1208835618.3333333</v>
      </c>
      <c r="J32" s="7"/>
      <c r="K32" s="113">
        <f t="shared" si="0"/>
        <v>1.4460778310111352E-2</v>
      </c>
      <c r="L32" s="156"/>
    </row>
    <row r="33" spans="1:12">
      <c r="A33" s="211" t="s">
        <v>167</v>
      </c>
      <c r="B33" s="7"/>
      <c r="C33" s="219" t="s">
        <v>178</v>
      </c>
      <c r="D33" s="7"/>
      <c r="E33" s="68">
        <f>VLOOKUP(A33,'سود اوراق بهادار و سپرده بانکی'!$A$7:$Q$75,11,0)</f>
        <v>101111316</v>
      </c>
      <c r="F33" s="7"/>
      <c r="G33" s="113" t="s">
        <v>294</v>
      </c>
      <c r="H33" s="7"/>
      <c r="I33" s="68">
        <f>VLOOKUP(A33,'سود اوراق بهادار و سپرده بانکی'!$A$7:$Q$75,17,0)</f>
        <v>303333906</v>
      </c>
      <c r="J33" s="7"/>
      <c r="K33" s="113">
        <f t="shared" si="0"/>
        <v>3.6286524834980541E-3</v>
      </c>
      <c r="L33" s="156"/>
    </row>
    <row r="34" spans="1:12">
      <c r="A34" s="211" t="s">
        <v>173</v>
      </c>
      <c r="B34" s="7"/>
      <c r="C34" s="219" t="s">
        <v>184</v>
      </c>
      <c r="D34" s="7"/>
      <c r="E34" s="68">
        <f>VLOOKUP(A34,'سود اوراق بهادار و سپرده بانکی'!$A$7:$Q$75,11,0)</f>
        <v>1657294522</v>
      </c>
      <c r="F34" s="7"/>
      <c r="G34" s="113" t="s">
        <v>295</v>
      </c>
      <c r="H34" s="7"/>
      <c r="I34" s="68">
        <f>VLOOKUP(A34,'سود اوراق بهادار و سپرده بانکی'!$A$7:$Q$75,17,0)</f>
        <v>5942619864</v>
      </c>
      <c r="J34" s="7"/>
      <c r="K34" s="113">
        <f t="shared" si="0"/>
        <v>7.1088994344036399E-2</v>
      </c>
      <c r="L34" s="156"/>
    </row>
    <row r="35" spans="1:12">
      <c r="A35" s="211" t="s">
        <v>171</v>
      </c>
      <c r="B35" s="7"/>
      <c r="C35" s="219" t="s">
        <v>182</v>
      </c>
      <c r="D35" s="7"/>
      <c r="E35" s="68">
        <f>VLOOKUP(A35,'سود اوراق بهادار و سپرده بانکی'!$A$7:$Q$75,11,0)</f>
        <v>305051900.83333337</v>
      </c>
      <c r="F35" s="7"/>
      <c r="G35" s="113" t="s">
        <v>296</v>
      </c>
      <c r="H35" s="7"/>
      <c r="I35" s="68">
        <f>VLOOKUP(A35,'سود اوراق بهادار و سپرده بانکی'!$A$7:$Q$75,17,0)</f>
        <v>2904567522.5</v>
      </c>
      <c r="J35" s="7"/>
      <c r="K35" s="113">
        <f t="shared" si="0"/>
        <v>3.474608655851158E-2</v>
      </c>
      <c r="L35" s="156"/>
    </row>
    <row r="36" spans="1:12">
      <c r="A36" s="211" t="s">
        <v>194</v>
      </c>
      <c r="B36" s="7"/>
      <c r="C36" s="219" t="s">
        <v>216</v>
      </c>
      <c r="D36" s="7"/>
      <c r="E36" s="68">
        <f>VLOOKUP(A36,'سود اوراق بهادار و سپرده بانکی'!$A$7:$Q$75,11,0)</f>
        <v>15025693</v>
      </c>
      <c r="F36" s="7"/>
      <c r="G36" s="113" t="s">
        <v>294</v>
      </c>
      <c r="H36" s="7"/>
      <c r="I36" s="68">
        <f>VLOOKUP(A36,'سود اوراق بهادار و سپرده بانکی'!$A$7:$Q$75,17,0)</f>
        <v>38065069</v>
      </c>
      <c r="J36" s="7"/>
      <c r="K36" s="113">
        <f t="shared" si="0"/>
        <v>4.5535597712368758E-4</v>
      </c>
      <c r="L36" s="156"/>
    </row>
    <row r="37" spans="1:12">
      <c r="A37" s="211" t="s">
        <v>209</v>
      </c>
      <c r="B37" s="7"/>
      <c r="C37" s="219" t="s">
        <v>231</v>
      </c>
      <c r="D37" s="7"/>
      <c r="E37" s="68">
        <f>VLOOKUP(A37,'سود اوراق بهادار و سپرده بانکی'!$A$7:$Q$75,11,0)</f>
        <v>4287498291</v>
      </c>
      <c r="F37" s="7"/>
      <c r="G37" s="113" t="s">
        <v>294</v>
      </c>
      <c r="H37" s="7"/>
      <c r="I37" s="68">
        <f>VLOOKUP(A37,'سود اوراق بهادار و سپرده بانکی'!$A$7:$Q$75,17,0)</f>
        <v>10861662328</v>
      </c>
      <c r="J37" s="7"/>
      <c r="K37" s="113">
        <f t="shared" si="0"/>
        <v>0.12993337441616057</v>
      </c>
      <c r="L37" s="156"/>
    </row>
    <row r="38" spans="1:12">
      <c r="A38" s="211" t="s">
        <v>191</v>
      </c>
      <c r="B38" s="7"/>
      <c r="C38" s="219" t="s">
        <v>213</v>
      </c>
      <c r="D38" s="7"/>
      <c r="E38" s="68">
        <f>VLOOKUP(A38,'سود اوراق بهادار و سپرده بانکی'!$A$7:$Q$75,11,0)</f>
        <v>25428093</v>
      </c>
      <c r="F38" s="7"/>
      <c r="G38" s="113" t="s">
        <v>294</v>
      </c>
      <c r="H38" s="7"/>
      <c r="I38" s="68">
        <f>VLOOKUP(A38,'سود اوراق بهادار و سپرده بانکی'!$A$7:$Q$75,17,0)</f>
        <v>64417808</v>
      </c>
      <c r="J38" s="7"/>
      <c r="K38" s="113">
        <f t="shared" si="0"/>
        <v>7.7060240994193652E-4</v>
      </c>
      <c r="L38" s="156"/>
    </row>
    <row r="39" spans="1:12">
      <c r="A39" s="211" t="s">
        <v>203</v>
      </c>
      <c r="B39" s="7"/>
      <c r="C39" s="219" t="s">
        <v>225</v>
      </c>
      <c r="D39" s="7"/>
      <c r="E39" s="68">
        <f>VLOOKUP(A39,'سود اوراق بهادار و سپرده بانکی'!$A$7:$Q$75,11,0)</f>
        <v>122239728</v>
      </c>
      <c r="F39" s="7"/>
      <c r="G39" s="113" t="s">
        <v>294</v>
      </c>
      <c r="H39" s="7"/>
      <c r="I39" s="68">
        <f>VLOOKUP(A39,'سود اوراق بهادار و سپرده بانکی'!$A$7:$Q$75,17,0)</f>
        <v>309673973</v>
      </c>
      <c r="J39" s="7"/>
      <c r="K39" s="113">
        <f t="shared" si="0"/>
        <v>3.7044959662411079E-3</v>
      </c>
      <c r="L39" s="156"/>
    </row>
    <row r="40" spans="1:12">
      <c r="A40" s="211" t="s">
        <v>205</v>
      </c>
      <c r="B40" s="7"/>
      <c r="C40" s="219" t="s">
        <v>227</v>
      </c>
      <c r="D40" s="7"/>
      <c r="E40" s="68">
        <f>VLOOKUP(A40,'سود اوراق بهادار و سپرده بانکی'!$A$7:$Q$75,11,0)</f>
        <v>10171238</v>
      </c>
      <c r="F40" s="7"/>
      <c r="G40" s="113" t="s">
        <v>294</v>
      </c>
      <c r="H40" s="7"/>
      <c r="I40" s="68">
        <f>VLOOKUP(A40,'سود اوراق بهادار و سپرده بانکی'!$A$7:$Q$75,17,0)</f>
        <v>25767124</v>
      </c>
      <c r="J40" s="7"/>
      <c r="K40" s="113">
        <f t="shared" ref="K40:K71" si="1">I40/$I$72</f>
        <v>3.0824097354682903E-4</v>
      </c>
      <c r="L40" s="156"/>
    </row>
    <row r="41" spans="1:12">
      <c r="A41" s="211" t="s">
        <v>192</v>
      </c>
      <c r="B41" s="7"/>
      <c r="C41" s="219" t="s">
        <v>214</v>
      </c>
      <c r="D41" s="7"/>
      <c r="E41" s="68">
        <f>VLOOKUP(A41,'سود اوراق بهادار و سپرده بانکی'!$A$7:$Q$75,11,0)</f>
        <v>32363019</v>
      </c>
      <c r="F41" s="7"/>
      <c r="G41" s="113" t="s">
        <v>294</v>
      </c>
      <c r="H41" s="7"/>
      <c r="I41" s="68">
        <f>VLOOKUP(A41,'سود اوراق بهادار و سپرده بانکی'!$A$7:$Q$75,17,0)</f>
        <v>81986301</v>
      </c>
      <c r="J41" s="7"/>
      <c r="K41" s="113">
        <f t="shared" si="1"/>
        <v>9.8076670247495851E-4</v>
      </c>
      <c r="L41" s="156"/>
    </row>
    <row r="42" spans="1:12">
      <c r="A42" s="211" t="s">
        <v>206</v>
      </c>
      <c r="B42" s="7"/>
      <c r="C42" s="219" t="s">
        <v>228</v>
      </c>
      <c r="D42" s="7"/>
      <c r="E42" s="68">
        <f>VLOOKUP(A42,'سود اوراق بهادار و سپرده بانکی'!$A$7:$Q$75,11,0)</f>
        <v>5856165</v>
      </c>
      <c r="F42" s="7"/>
      <c r="G42" s="113" t="s">
        <v>297</v>
      </c>
      <c r="H42" s="7"/>
      <c r="I42" s="68">
        <f>VLOOKUP(A42,'سود اوراق بهادار و سپرده بانکی'!$A$7:$Q$75,17,0)</f>
        <v>5856165</v>
      </c>
      <c r="J42" s="7"/>
      <c r="K42" s="113">
        <f t="shared" si="1"/>
        <v>7.0054772152719331E-5</v>
      </c>
      <c r="L42" s="156"/>
    </row>
    <row r="43" spans="1:12">
      <c r="A43" s="211" t="s">
        <v>210</v>
      </c>
      <c r="B43" s="7"/>
      <c r="C43" s="219" t="s">
        <v>232</v>
      </c>
      <c r="D43" s="7"/>
      <c r="E43" s="68">
        <f>VLOOKUP(A43,'سود اوراق بهادار و سپرده بانکی'!$A$7:$Q$75,11,0)</f>
        <v>1557036986</v>
      </c>
      <c r="F43" s="7"/>
      <c r="G43" s="113" t="s">
        <v>297</v>
      </c>
      <c r="H43" s="7"/>
      <c r="I43" s="68">
        <f>VLOOKUP(A43,'سود اوراق بهادار و سپرده بانکی'!$A$7:$Q$75,17,0)</f>
        <v>1557036986</v>
      </c>
      <c r="J43" s="7"/>
      <c r="K43" s="113">
        <f t="shared" si="1"/>
        <v>1.8626160855711345E-2</v>
      </c>
      <c r="L43" s="156"/>
    </row>
    <row r="44" spans="1:12">
      <c r="A44" s="211" t="s">
        <v>201</v>
      </c>
      <c r="B44" s="7"/>
      <c r="C44" s="219" t="s">
        <v>223</v>
      </c>
      <c r="D44" s="7"/>
      <c r="E44" s="68">
        <f>VLOOKUP(A44,'سود اوراق بهادار و سپرده بانکی'!$A$7:$Q$75,11,0)</f>
        <v>4623287669.1588783</v>
      </c>
      <c r="F44" s="7"/>
      <c r="G44" s="113" t="s">
        <v>298</v>
      </c>
      <c r="H44" s="7"/>
      <c r="I44" s="68">
        <f>VLOOKUP(A44,'سود اوراق بهادار و سپرده بانکی'!$A$7:$Q$75,17,0)</f>
        <v>8167808215.514019</v>
      </c>
      <c r="J44" s="7"/>
      <c r="K44" s="113">
        <f t="shared" si="1"/>
        <v>9.7707961357807308E-2</v>
      </c>
      <c r="L44" s="156"/>
    </row>
    <row r="45" spans="1:12">
      <c r="A45" s="211" t="s">
        <v>207</v>
      </c>
      <c r="B45" s="7"/>
      <c r="C45" s="219" t="s">
        <v>229</v>
      </c>
      <c r="D45" s="7"/>
      <c r="E45" s="68">
        <f>VLOOKUP(A45,'سود اوراق بهادار و سپرده بانکی'!$A$7:$Q$75,11,0)</f>
        <v>3341194526.6666665</v>
      </c>
      <c r="F45" s="7"/>
      <c r="G45" s="113" t="s">
        <v>299</v>
      </c>
      <c r="H45" s="7"/>
      <c r="I45" s="68">
        <f>VLOOKUP(A45,'سود اوراق بهادار و سپرده بانکی'!$A$7:$Q$75,17,0)</f>
        <v>7239254794.166666</v>
      </c>
      <c r="J45" s="7"/>
      <c r="K45" s="113">
        <f t="shared" si="1"/>
        <v>8.6600077894121302E-2</v>
      </c>
      <c r="L45" s="156"/>
    </row>
    <row r="46" spans="1:12">
      <c r="A46" s="211" t="s">
        <v>195</v>
      </c>
      <c r="B46" s="7"/>
      <c r="C46" s="219" t="s">
        <v>217</v>
      </c>
      <c r="D46" s="7"/>
      <c r="E46" s="68">
        <f>VLOOKUP(A46,'سود اوراق بهادار و سپرده بانکی'!$A$7:$Q$75,11,0)</f>
        <v>790458903.33333325</v>
      </c>
      <c r="F46" s="7"/>
      <c r="G46" s="113" t="s">
        <v>300</v>
      </c>
      <c r="H46" s="7"/>
      <c r="I46" s="68">
        <f>VLOOKUP(A46,'سود اوراق بهادار و سپرده بانکی'!$A$7:$Q$75,17,0)</f>
        <v>1241075339.1666665</v>
      </c>
      <c r="J46" s="7"/>
      <c r="K46" s="113">
        <f t="shared" si="1"/>
        <v>1.484644816354725E-2</v>
      </c>
      <c r="L46" s="156"/>
    </row>
    <row r="47" spans="1:12">
      <c r="A47" s="211" t="s">
        <v>199</v>
      </c>
      <c r="B47" s="7"/>
      <c r="C47" s="219" t="s">
        <v>221</v>
      </c>
      <c r="D47" s="7"/>
      <c r="E47" s="68">
        <f>VLOOKUP(A47,'سود اوراق بهادار و سپرده بانکی'!$A$7:$Q$75,11,0)</f>
        <v>1347578629.1666665</v>
      </c>
      <c r="F47" s="7"/>
      <c r="G47" s="113" t="s">
        <v>306</v>
      </c>
      <c r="H47" s="7"/>
      <c r="I47" s="68">
        <f>VLOOKUP(A47,'سود اوراق بهادار و سپرده بانکی'!$A$7:$Q$75,17,0)</f>
        <v>1828856712.4999998</v>
      </c>
      <c r="J47" s="7"/>
      <c r="K47" s="113">
        <f t="shared" si="1"/>
        <v>2.1877822823325298E-2</v>
      </c>
      <c r="L47" s="156"/>
    </row>
    <row r="48" spans="1:12">
      <c r="A48" s="211" t="s">
        <v>198</v>
      </c>
      <c r="B48" s="7"/>
      <c r="C48" s="219" t="s">
        <v>220</v>
      </c>
      <c r="D48" s="7"/>
      <c r="E48" s="68">
        <f>VLOOKUP(A48,'سود اوراق بهادار و سپرده بانکی'!$A$7:$Q$75,11,0)</f>
        <v>715068481.12149537</v>
      </c>
      <c r="F48" s="7"/>
      <c r="G48" s="113" t="s">
        <v>301</v>
      </c>
      <c r="H48" s="7"/>
      <c r="I48" s="68">
        <f>VLOOKUP(A48,'سود اوراق بهادار و سپرده بانکی'!$A$7:$Q$75,17,0)</f>
        <v>1134246556.2616823</v>
      </c>
      <c r="J48" s="7"/>
      <c r="K48" s="113">
        <f t="shared" si="1"/>
        <v>1.3568501581481856E-2</v>
      </c>
      <c r="L48" s="156"/>
    </row>
    <row r="49" spans="1:12">
      <c r="A49" s="211" t="s">
        <v>196</v>
      </c>
      <c r="B49" s="7"/>
      <c r="C49" s="219" t="s">
        <v>218</v>
      </c>
      <c r="D49" s="7"/>
      <c r="E49" s="68">
        <f>VLOOKUP(A49,'سود اوراق بهادار و سپرده بانکی'!$A$7:$Q$75,11,0)</f>
        <v>1078767122</v>
      </c>
      <c r="F49" s="7"/>
      <c r="G49" s="113" t="s">
        <v>302</v>
      </c>
      <c r="H49" s="7"/>
      <c r="I49" s="68">
        <f>VLOOKUP(A49,'سود اوراق بهادار و سپرده بانکی'!$A$7:$Q$75,17,0)</f>
        <v>1510273972</v>
      </c>
      <c r="J49" s="7"/>
      <c r="K49" s="113">
        <f t="shared" si="1"/>
        <v>1.8066755119885182E-2</v>
      </c>
      <c r="L49" s="156"/>
    </row>
    <row r="50" spans="1:12">
      <c r="A50" s="211" t="s">
        <v>204</v>
      </c>
      <c r="B50" s="7"/>
      <c r="C50" s="219" t="s">
        <v>226</v>
      </c>
      <c r="D50" s="7"/>
      <c r="E50" s="68">
        <f>VLOOKUP(A50,'سود اوراق بهادار و سپرده بانکی'!$A$7:$Q$75,11,0)</f>
        <v>50640411</v>
      </c>
      <c r="F50" s="7"/>
      <c r="G50" s="113" t="s">
        <v>303</v>
      </c>
      <c r="H50" s="7"/>
      <c r="I50" s="68">
        <f>VLOOKUP(A50,'سود اوراق بهادار و سپرده بانکی'!$A$7:$Q$75,17,0)</f>
        <v>66976031</v>
      </c>
      <c r="J50" s="7"/>
      <c r="K50" s="113">
        <f t="shared" si="1"/>
        <v>8.0120532659145813E-4</v>
      </c>
      <c r="L50" s="156"/>
    </row>
    <row r="51" spans="1:12">
      <c r="A51" s="211" t="s">
        <v>202</v>
      </c>
      <c r="B51" s="7"/>
      <c r="C51" s="219" t="s">
        <v>224</v>
      </c>
      <c r="D51" s="7"/>
      <c r="E51" s="68">
        <f>VLOOKUP(A51,'سود اوراق بهادار و سپرده بانکی'!$A$7:$Q$75,11,0)</f>
        <v>327349418</v>
      </c>
      <c r="F51" s="7"/>
      <c r="G51" s="113" t="s">
        <v>304</v>
      </c>
      <c r="H51" s="7"/>
      <c r="I51" s="68">
        <f>VLOOKUP(A51,'سود اوراق بهادار و سپرده بانکی'!$A$7:$Q$75,17,0)</f>
        <v>440228528</v>
      </c>
      <c r="J51" s="7"/>
      <c r="K51" s="113">
        <f t="shared" si="1"/>
        <v>5.2662637108358496E-3</v>
      </c>
      <c r="L51" s="156"/>
    </row>
    <row r="52" spans="1:12">
      <c r="A52" s="211" t="s">
        <v>211</v>
      </c>
      <c r="B52" s="7"/>
      <c r="C52" s="219" t="s">
        <v>233</v>
      </c>
      <c r="D52" s="7"/>
      <c r="E52" s="68">
        <f>VLOOKUP(A52,'سود اوراق بهادار و سپرده بانکی'!$A$7:$Q$75,11,0)</f>
        <v>183791094</v>
      </c>
      <c r="F52" s="7"/>
      <c r="G52" s="113" t="s">
        <v>302</v>
      </c>
      <c r="H52" s="7"/>
      <c r="I52" s="68">
        <f>VLOOKUP(A52,'سود اوراق بهادار و سپرده بانکی'!$A$7:$Q$75,17,0)</f>
        <v>256933972</v>
      </c>
      <c r="J52" s="7"/>
      <c r="K52" s="113">
        <f t="shared" si="1"/>
        <v>3.0735901168688329E-3</v>
      </c>
      <c r="L52" s="156"/>
    </row>
    <row r="53" spans="1:12">
      <c r="A53" s="211" t="s">
        <v>208</v>
      </c>
      <c r="B53" s="7"/>
      <c r="C53" s="219" t="s">
        <v>230</v>
      </c>
      <c r="D53" s="7"/>
      <c r="E53" s="68">
        <f>VLOOKUP(A53,'سود اوراق بهادار و سپرده بانکی'!$A$7:$Q$75,11,0)</f>
        <v>12636984</v>
      </c>
      <c r="F53" s="7"/>
      <c r="G53" s="113" t="s">
        <v>305</v>
      </c>
      <c r="H53" s="7"/>
      <c r="I53" s="68">
        <f>VLOOKUP(A53,'سود اوراق بهادار و سپرده بانکی'!$A$7:$Q$75,17,0)</f>
        <v>12636984</v>
      </c>
      <c r="J53" s="7"/>
      <c r="K53" s="113">
        <f t="shared" si="1"/>
        <v>1.5117078067601575E-4</v>
      </c>
      <c r="L53" s="156"/>
    </row>
    <row r="54" spans="1:12">
      <c r="A54" s="211" t="s">
        <v>212</v>
      </c>
      <c r="B54" s="7"/>
      <c r="C54" s="219" t="s">
        <v>234</v>
      </c>
      <c r="D54" s="7"/>
      <c r="E54" s="68">
        <f>VLOOKUP(A54,'سود اوراق بهادار و سپرده بانکی'!$A$7:$Q$75,11,0)</f>
        <v>380567469</v>
      </c>
      <c r="F54" s="7"/>
      <c r="G54" s="113" t="s">
        <v>307</v>
      </c>
      <c r="H54" s="7"/>
      <c r="I54" s="68">
        <f>VLOOKUP(A54,'سود اوراق بهادار و سپرده بانکی'!$A$7:$Q$75,17,0)</f>
        <v>402410894</v>
      </c>
      <c r="J54" s="7"/>
      <c r="K54" s="113">
        <f t="shared" si="1"/>
        <v>4.8138676917303539E-3</v>
      </c>
      <c r="L54" s="156"/>
    </row>
    <row r="55" spans="1:12">
      <c r="A55" s="211" t="s">
        <v>197</v>
      </c>
      <c r="B55" s="7"/>
      <c r="C55" s="219" t="s">
        <v>219</v>
      </c>
      <c r="D55" s="7"/>
      <c r="E55" s="68">
        <f>VLOOKUP(A55,'سود اوراق بهادار و سپرده بانکی'!$A$7:$Q$75,11,0)</f>
        <v>87139729</v>
      </c>
      <c r="F55" s="7"/>
      <c r="G55" s="113" t="s">
        <v>307</v>
      </c>
      <c r="H55" s="7"/>
      <c r="I55" s="68">
        <f>VLOOKUP(A55,'سود اوراق بهادار و سپرده بانکی'!$A$7:$Q$75,17,0)</f>
        <v>87139729</v>
      </c>
      <c r="J55" s="7"/>
      <c r="K55" s="113">
        <f t="shared" si="1"/>
        <v>1.042414935464542E-3</v>
      </c>
      <c r="L55" s="156"/>
    </row>
    <row r="56" spans="1:12">
      <c r="A56" s="211" t="s">
        <v>200</v>
      </c>
      <c r="B56" s="7"/>
      <c r="C56" s="219" t="s">
        <v>222</v>
      </c>
      <c r="D56" s="7"/>
      <c r="E56" s="68">
        <f>VLOOKUP(A56,'سود اوراق بهادار و سپرده بانکی'!$A$7:$Q$75,11,0)</f>
        <v>95547952</v>
      </c>
      <c r="F56" s="7"/>
      <c r="G56" s="113" t="s">
        <v>307</v>
      </c>
      <c r="H56" s="7"/>
      <c r="I56" s="68">
        <f>VLOOKUP(A56,'سود اوراق بهادار و سپرده بانکی'!$A$7:$Q$75,17,0)</f>
        <v>95547952</v>
      </c>
      <c r="J56" s="7"/>
      <c r="K56" s="113">
        <f t="shared" si="1"/>
        <v>1.1429988750349355E-3</v>
      </c>
      <c r="L56" s="156"/>
    </row>
    <row r="57" spans="1:12">
      <c r="A57" s="211" t="s">
        <v>265</v>
      </c>
      <c r="B57" s="7"/>
      <c r="C57" s="219" t="s">
        <v>281</v>
      </c>
      <c r="D57" s="7"/>
      <c r="E57" s="68">
        <f>VLOOKUP(A57,'سود اوراق بهادار و سپرده بانکی'!$A$7:$Q$75,11,0)</f>
        <v>581886972</v>
      </c>
      <c r="F57" s="7"/>
      <c r="G57" s="113" t="s">
        <v>308</v>
      </c>
      <c r="H57" s="7"/>
      <c r="I57" s="68">
        <f>VLOOKUP(A57,'سود اوراق بهادار و سپرده بانکی'!$A$7:$Q$75,17,0)</f>
        <v>581886972</v>
      </c>
      <c r="J57" s="7"/>
      <c r="K57" s="113">
        <f t="shared" si="1"/>
        <v>6.9608624828869699E-3</v>
      </c>
      <c r="L57" s="156"/>
    </row>
    <row r="58" spans="1:12">
      <c r="A58" s="211" t="s">
        <v>266</v>
      </c>
      <c r="B58" s="7"/>
      <c r="C58" s="219" t="s">
        <v>282</v>
      </c>
      <c r="D58" s="7"/>
      <c r="E58" s="68">
        <f>VLOOKUP(A58,'سود اوراق بهادار و سپرده بانکی'!$A$7:$Q$75,11,0)</f>
        <v>27086306</v>
      </c>
      <c r="F58" s="7"/>
      <c r="G58" s="113" t="s">
        <v>309</v>
      </c>
      <c r="H58" s="7"/>
      <c r="I58" s="68">
        <f>VLOOKUP(A58,'سود اوراق بهادار و سپرده بانکی'!$A$7:$Q$75,17,0)</f>
        <v>27086306</v>
      </c>
      <c r="J58" s="7"/>
      <c r="K58" s="113">
        <f t="shared" si="1"/>
        <v>3.2402177795346176E-4</v>
      </c>
      <c r="L58" s="156"/>
    </row>
    <row r="59" spans="1:12">
      <c r="A59" s="211" t="s">
        <v>261</v>
      </c>
      <c r="B59" s="7"/>
      <c r="C59" s="219" t="s">
        <v>277</v>
      </c>
      <c r="D59" s="7"/>
      <c r="E59" s="68">
        <f>VLOOKUP(A59,'سود اوراق بهادار و سپرده بانکی'!$A$7:$Q$75,11,0)</f>
        <v>448767124</v>
      </c>
      <c r="F59" s="7"/>
      <c r="G59" s="113" t="s">
        <v>309</v>
      </c>
      <c r="H59" s="7"/>
      <c r="I59" s="68">
        <f>VLOOKUP(A59,'سود اوراق بهادار و سپرده بانکی'!$A$7:$Q$75,17,0)</f>
        <v>448767124</v>
      </c>
      <c r="J59" s="7"/>
      <c r="K59" s="113">
        <f t="shared" si="1"/>
        <v>5.3684072462868004E-3</v>
      </c>
      <c r="L59" s="156"/>
    </row>
    <row r="60" spans="1:12">
      <c r="A60" s="211" t="s">
        <v>259</v>
      </c>
      <c r="B60" s="7"/>
      <c r="C60" s="219" t="s">
        <v>275</v>
      </c>
      <c r="D60" s="7"/>
      <c r="E60" s="68">
        <f>VLOOKUP(A60,'سود اوراق بهادار و سپرده بانکی'!$A$7:$Q$75,11,0)</f>
        <v>801369868</v>
      </c>
      <c r="F60" s="7"/>
      <c r="G60" s="113" t="s">
        <v>309</v>
      </c>
      <c r="H60" s="7"/>
      <c r="I60" s="68">
        <f>VLOOKUP(A60,'سود اوراق بهادار و سپرده بانکی'!$A$7:$Q$75,17,0)</f>
        <v>798312146</v>
      </c>
      <c r="J60" s="7"/>
      <c r="K60" s="113">
        <f t="shared" si="1"/>
        <v>9.5498633482455509E-3</v>
      </c>
      <c r="L60" s="156"/>
    </row>
    <row r="61" spans="1:12">
      <c r="A61" s="211" t="s">
        <v>258</v>
      </c>
      <c r="B61" s="7"/>
      <c r="C61" s="219" t="s">
        <v>274</v>
      </c>
      <c r="D61" s="7"/>
      <c r="E61" s="68">
        <f>VLOOKUP(A61,'سود اوراق بهادار و سپرده بانکی'!$A$7:$Q$75,11,0)</f>
        <v>71722612</v>
      </c>
      <c r="F61" s="7"/>
      <c r="G61" s="113" t="s">
        <v>309</v>
      </c>
      <c r="H61" s="7"/>
      <c r="I61" s="68">
        <f>VLOOKUP(A61,'سود اوراق بهادار و سپرده بانکی'!$A$7:$Q$75,17,0)</f>
        <v>71722612</v>
      </c>
      <c r="J61" s="7"/>
      <c r="K61" s="113">
        <f t="shared" si="1"/>
        <v>8.5798662466953944E-4</v>
      </c>
      <c r="L61" s="156"/>
    </row>
    <row r="62" spans="1:12">
      <c r="A62" s="211" t="s">
        <v>257</v>
      </c>
      <c r="B62" s="7"/>
      <c r="C62" s="219" t="s">
        <v>273</v>
      </c>
      <c r="D62" s="7"/>
      <c r="E62" s="68">
        <f>VLOOKUP(A62,'سود اوراق بهادار و سپرده بانکی'!$A$7:$Q$75,11,0)</f>
        <v>32054802</v>
      </c>
      <c r="F62" s="7"/>
      <c r="G62" s="113" t="s">
        <v>309</v>
      </c>
      <c r="H62" s="7"/>
      <c r="I62" s="68">
        <f>VLOOKUP(A62,'سود اوراق بهادار و سپرده بانکی'!$A$7:$Q$75,17,0)</f>
        <v>32054802</v>
      </c>
      <c r="J62" s="7"/>
      <c r="K62" s="113">
        <f t="shared" si="1"/>
        <v>3.8345774931384819E-4</v>
      </c>
      <c r="L62" s="156"/>
    </row>
    <row r="63" spans="1:12">
      <c r="A63" s="211" t="s">
        <v>255</v>
      </c>
      <c r="B63" s="7"/>
      <c r="C63" s="219" t="s">
        <v>271</v>
      </c>
      <c r="D63" s="7"/>
      <c r="E63" s="68">
        <f>VLOOKUP(A63,'سود اوراق بهادار و سپرده بانکی'!$A$7:$Q$75,11,0)</f>
        <v>12020554</v>
      </c>
      <c r="F63" s="7"/>
      <c r="G63" s="113" t="s">
        <v>309</v>
      </c>
      <c r="H63" s="7"/>
      <c r="I63" s="68">
        <f>VLOOKUP(A63,'سود اوراق بهادار و سپرده بانکی'!$A$7:$Q$75,17,0)</f>
        <v>12020554</v>
      </c>
      <c r="J63" s="7"/>
      <c r="K63" s="113">
        <f t="shared" si="1"/>
        <v>1.4379669487103914E-4</v>
      </c>
      <c r="L63" s="156"/>
    </row>
    <row r="64" spans="1:12">
      <c r="A64" s="211" t="s">
        <v>254</v>
      </c>
      <c r="B64" s="7"/>
      <c r="C64" s="219" t="s">
        <v>270</v>
      </c>
      <c r="D64" s="7"/>
      <c r="E64" s="68">
        <f>VLOOKUP(A64,'سود اوراق بهادار و سپرده بانکی'!$A$7:$Q$75,11,0)</f>
        <v>109787678</v>
      </c>
      <c r="F64" s="7"/>
      <c r="G64" s="113" t="s">
        <v>309</v>
      </c>
      <c r="H64" s="7"/>
      <c r="I64" s="68">
        <f>VLOOKUP(A64,'سود اوراق بهادار و سپرده بانکی'!$A$7:$Q$75,17,0)</f>
        <v>109787678</v>
      </c>
      <c r="J64" s="7"/>
      <c r="K64" s="113">
        <f t="shared" si="1"/>
        <v>1.3133425659055229E-3</v>
      </c>
      <c r="L64" s="156"/>
    </row>
    <row r="65" spans="1:12">
      <c r="A65" s="211" t="s">
        <v>267</v>
      </c>
      <c r="B65" s="7"/>
      <c r="C65" s="219" t="s">
        <v>283</v>
      </c>
      <c r="D65" s="7"/>
      <c r="E65" s="68">
        <f>VLOOKUP(A65,'سود اوراق بهادار و سپرده بانکی'!$A$7:$Q$75,11,0)</f>
        <v>35100000</v>
      </c>
      <c r="F65" s="7"/>
      <c r="G65" s="113" t="s">
        <v>309</v>
      </c>
      <c r="H65" s="7"/>
      <c r="I65" s="68">
        <f>VLOOKUP(A65,'سود اوراق بهادار و سپرده بانکی'!$A$7:$Q$75,17,0)</f>
        <v>35100000</v>
      </c>
      <c r="J65" s="7"/>
      <c r="K65" s="113">
        <f t="shared" si="1"/>
        <v>4.1988613752523167E-4</v>
      </c>
      <c r="L65" s="156"/>
    </row>
    <row r="66" spans="1:12">
      <c r="A66" s="211" t="s">
        <v>262</v>
      </c>
      <c r="B66" s="7"/>
      <c r="C66" s="219" t="s">
        <v>278</v>
      </c>
      <c r="D66" s="7"/>
      <c r="E66" s="68">
        <f>VLOOKUP(A66,'سود اوراق بهادار و سپرده بانکی'!$A$7:$Q$75,11,0)</f>
        <v>4006860</v>
      </c>
      <c r="F66" s="7"/>
      <c r="G66" s="113" t="s">
        <v>309</v>
      </c>
      <c r="H66" s="7"/>
      <c r="I66" s="68">
        <f>VLOOKUP(A66,'سود اوراق بهادار و سپرده بانکی'!$A$7:$Q$75,17,0)</f>
        <v>4006860</v>
      </c>
      <c r="J66" s="7"/>
      <c r="K66" s="113">
        <f t="shared" si="1"/>
        <v>4.7932335299269226E-5</v>
      </c>
      <c r="L66" s="156"/>
    </row>
    <row r="67" spans="1:12">
      <c r="A67" s="211" t="s">
        <v>263</v>
      </c>
      <c r="B67" s="7"/>
      <c r="C67" s="217" t="s">
        <v>279</v>
      </c>
      <c r="D67" s="7"/>
      <c r="E67" s="68">
        <f>VLOOKUP(A67,'سود اوراق بهادار و سپرده بانکی'!$A$7:$Q$75,11,0)</f>
        <v>5825342467.636364</v>
      </c>
      <c r="F67" s="7"/>
      <c r="G67" s="113" t="s">
        <v>310</v>
      </c>
      <c r="H67" s="7"/>
      <c r="I67" s="68">
        <f>VLOOKUP(A67,'سود اوراق بهادار و سپرده بانکی'!$A$7:$Q$75,17,0)</f>
        <v>5825342467.636364</v>
      </c>
      <c r="J67" s="7"/>
      <c r="K67" s="113">
        <f t="shared" si="1"/>
        <v>6.9686055512750283E-2</v>
      </c>
      <c r="L67" s="156"/>
    </row>
    <row r="68" spans="1:12">
      <c r="A68" s="211" t="s">
        <v>253</v>
      </c>
      <c r="B68" s="7"/>
      <c r="C68" s="217" t="s">
        <v>269</v>
      </c>
      <c r="D68" s="7"/>
      <c r="E68" s="68">
        <f>VLOOKUP(A68,'سود اوراق بهادار و سپرده بانکی'!$A$7:$Q$75,11,0)</f>
        <v>3501986292</v>
      </c>
      <c r="F68" s="7"/>
      <c r="G68" s="113" t="s">
        <v>311</v>
      </c>
      <c r="H68" s="7"/>
      <c r="I68" s="68">
        <f>VLOOKUP(A68,'سود اوراق بهادار و سپرده بانکی'!$A$7:$Q$75,17,0)</f>
        <v>3501986292</v>
      </c>
      <c r="J68" s="7"/>
      <c r="K68" s="113">
        <f t="shared" si="1"/>
        <v>4.1892749225475444E-2</v>
      </c>
      <c r="L68" s="156"/>
    </row>
    <row r="69" spans="1:12">
      <c r="A69" s="211" t="s">
        <v>268</v>
      </c>
      <c r="B69" s="7"/>
      <c r="C69" s="217" t="s">
        <v>284</v>
      </c>
      <c r="D69" s="7"/>
      <c r="E69" s="68">
        <f>VLOOKUP(A69,'سود اوراق بهادار و سپرده بانکی'!$A$7:$Q$75,11,0)</f>
        <v>132349307</v>
      </c>
      <c r="F69" s="7"/>
      <c r="G69" s="113" t="s">
        <v>311</v>
      </c>
      <c r="H69" s="7"/>
      <c r="I69" s="68">
        <f>VLOOKUP(A69,'سود اوراق بهادار و سپرده بانکی'!$A$7:$Q$75,17,0)</f>
        <v>128226838</v>
      </c>
      <c r="J69" s="7"/>
      <c r="K69" s="113">
        <f t="shared" si="1"/>
        <v>1.5339222716493905E-3</v>
      </c>
      <c r="L69" s="156"/>
    </row>
    <row r="70" spans="1:12">
      <c r="A70" s="211" t="s">
        <v>264</v>
      </c>
      <c r="B70" s="7"/>
      <c r="C70" s="217" t="s">
        <v>280</v>
      </c>
      <c r="D70" s="7"/>
      <c r="E70" s="68">
        <f>VLOOKUP(A70,'سود اوراق بهادار و سپرده بانکی'!$A$7:$Q$75,11,0)</f>
        <v>-18354041</v>
      </c>
      <c r="F70" s="7"/>
      <c r="G70" s="113" t="s">
        <v>311</v>
      </c>
      <c r="H70" s="7"/>
      <c r="I70" s="68">
        <f>VLOOKUP(A70,'سود اوراق بهادار و سپرده بانکی'!$A$7:$Q$75,17,0)</f>
        <v>-18354041</v>
      </c>
      <c r="J70" s="7"/>
      <c r="K70" s="113">
        <f t="shared" si="1"/>
        <v>-2.1956146391651684E-4</v>
      </c>
      <c r="L70" s="156"/>
    </row>
    <row r="71" spans="1:12" ht="22.5" thickBot="1">
      <c r="A71" s="211" t="s">
        <v>260</v>
      </c>
      <c r="B71" s="7"/>
      <c r="C71" s="217" t="s">
        <v>276</v>
      </c>
      <c r="D71" s="7"/>
      <c r="E71" s="68">
        <f>VLOOKUP(A71,'سود اوراق بهادار و سپرده بانکی'!$A$7:$Q$75,11,0)</f>
        <v>101686442</v>
      </c>
      <c r="F71" s="7"/>
      <c r="G71" s="113" t="s">
        <v>311</v>
      </c>
      <c r="H71" s="7"/>
      <c r="I71" s="68">
        <f>VLOOKUP(A71,'سود اوراق بهادار و سپرده بانکی'!$A$7:$Q$75,17,0)</f>
        <v>101686442</v>
      </c>
      <c r="J71" s="7"/>
      <c r="K71" s="113">
        <f t="shared" si="1"/>
        <v>1.2164309792040882E-3</v>
      </c>
      <c r="L71" s="156"/>
    </row>
    <row r="72" spans="1:12" ht="22.5" thickBot="1">
      <c r="A72" s="212" t="s">
        <v>2</v>
      </c>
      <c r="B72" s="207"/>
      <c r="D72" s="212"/>
      <c r="E72" s="271">
        <f>SUM(E8:E71)</f>
        <v>40915685372</v>
      </c>
      <c r="F72" s="7"/>
      <c r="G72" s="105">
        <f>SUM(G8:G71)</f>
        <v>0.04</v>
      </c>
      <c r="H72" s="7"/>
      <c r="I72" s="271">
        <f>SUM(I8:I71)</f>
        <v>83594091024</v>
      </c>
      <c r="J72" s="7"/>
      <c r="K72" s="105">
        <f>SUM(K8:K71)</f>
        <v>1</v>
      </c>
      <c r="L72" s="156"/>
    </row>
    <row r="73" spans="1:12" ht="22.5" thickTop="1">
      <c r="F73" s="7"/>
      <c r="H73" s="7"/>
      <c r="J73" s="7"/>
    </row>
  </sheetData>
  <autoFilter ref="A7:L7" xr:uid="{00000000-0009-0000-0000-00000C000000}">
    <sortState xmlns:xlrd2="http://schemas.microsoft.com/office/spreadsheetml/2017/richdata2" ref="A8:L40">
      <sortCondition sortBy="cellColor" ref="I8:I40" dxfId="4"/>
      <sortCondition sortBy="cellColor" ref="E8:E40" dxfId="3"/>
      <sortCondition sortBy="cellColor" ref="E8:E40" dxfId="2"/>
      <sortCondition descending="1" sortBy="cellColor" ref="E8:E40" dxfId="1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4" type="noConversion"/>
  <conditionalFormatting sqref="A1:A1048576">
    <cfRule type="duplicateValues" dxfId="0" priority="1"/>
  </conditionalFormatting>
  <pageMargins left="0.7" right="0.7" top="0.75" bottom="0.75" header="0.3" footer="0.3"/>
  <pageSetup paperSize="9" scale="3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00B0F0"/>
  </sheetPr>
  <dimension ref="A1:G11"/>
  <sheetViews>
    <sheetView rightToLeft="1" tabSelected="1" view="pageBreakPreview" topLeftCell="A16" zoomScale="130" zoomScaleNormal="100" zoomScaleSheetLayoutView="130" workbookViewId="0">
      <selection activeCell="C8" sqref="C8:E9"/>
    </sheetView>
  </sheetViews>
  <sheetFormatPr defaultColWidth="9.140625" defaultRowHeight="18"/>
  <cols>
    <col min="1" max="1" width="32.42578125" style="151" customWidth="1"/>
    <col min="2" max="2" width="1.42578125" style="151" customWidth="1"/>
    <col min="3" max="3" width="17.7109375" style="151" bestFit="1" customWidth="1"/>
    <col min="4" max="4" width="0.85546875" style="151" customWidth="1"/>
    <col min="5" max="5" width="18.140625" style="151" customWidth="1"/>
    <col min="6" max="6" width="16.5703125" style="151" customWidth="1"/>
    <col min="7" max="16384" width="9.140625" style="151"/>
  </cols>
  <sheetData>
    <row r="1" spans="1:7" s="213" customFormat="1" ht="18.75">
      <c r="A1" s="306" t="s">
        <v>89</v>
      </c>
      <c r="B1" s="306"/>
      <c r="C1" s="306"/>
      <c r="D1" s="306"/>
      <c r="E1" s="306"/>
    </row>
    <row r="2" spans="1:7" s="213" customFormat="1" ht="18.75">
      <c r="A2" s="306" t="s">
        <v>56</v>
      </c>
      <c r="B2" s="306"/>
      <c r="C2" s="306"/>
      <c r="D2" s="306"/>
      <c r="E2" s="306"/>
    </row>
    <row r="3" spans="1:7" s="213" customFormat="1" ht="18.75">
      <c r="A3" s="306" t="str">
        <f>' سهام'!A3:W3</f>
        <v>برای ماه منتهی به 1402/11/30</v>
      </c>
      <c r="B3" s="306"/>
      <c r="C3" s="306"/>
      <c r="D3" s="306"/>
      <c r="E3" s="306"/>
    </row>
    <row r="4" spans="1:7" ht="18.75">
      <c r="A4" s="309" t="s">
        <v>31</v>
      </c>
      <c r="B4" s="309"/>
      <c r="C4" s="309"/>
      <c r="D4" s="309"/>
      <c r="E4" s="309"/>
    </row>
    <row r="5" spans="1:7" ht="49.5" customHeight="1" thickBot="1">
      <c r="A5" s="201"/>
      <c r="B5" s="202"/>
      <c r="C5" s="214" t="s">
        <v>312</v>
      </c>
      <c r="D5" s="156"/>
      <c r="E5" s="214" t="s">
        <v>239</v>
      </c>
    </row>
    <row r="6" spans="1:7" ht="18.75">
      <c r="A6" s="359"/>
      <c r="B6" s="360"/>
      <c r="C6" s="356" t="s">
        <v>6</v>
      </c>
      <c r="D6" s="203"/>
      <c r="E6" s="356" t="s">
        <v>6</v>
      </c>
    </row>
    <row r="7" spans="1:7" ht="18.75" thickBot="1">
      <c r="A7" s="360"/>
      <c r="B7" s="360"/>
      <c r="C7" s="358"/>
      <c r="D7" s="205"/>
      <c r="E7" s="358"/>
    </row>
    <row r="8" spans="1:7" ht="25.9" customHeight="1">
      <c r="A8" s="215" t="s">
        <v>136</v>
      </c>
      <c r="B8" s="7"/>
      <c r="C8" s="96">
        <v>6751478</v>
      </c>
      <c r="D8" s="68"/>
      <c r="E8" s="68">
        <v>10101442</v>
      </c>
    </row>
    <row r="9" spans="1:7" ht="18.75" thickBot="1">
      <c r="A9" s="216" t="s">
        <v>2</v>
      </c>
      <c r="B9" s="156"/>
      <c r="C9" s="269">
        <f>SUM(C8:C8)</f>
        <v>6751478</v>
      </c>
      <c r="D9" s="68"/>
      <c r="E9" s="270">
        <f>SUM(E8:E8)</f>
        <v>10101442</v>
      </c>
    </row>
    <row r="10" spans="1:7" ht="18.75" thickTop="1">
      <c r="D10" s="68"/>
    </row>
    <row r="11" spans="1:7">
      <c r="F11" s="186"/>
      <c r="G11" s="163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16"/>
  <sheetViews>
    <sheetView rightToLeft="1" view="pageBreakPreview" zoomScale="40" zoomScaleNormal="100" zoomScaleSheetLayoutView="40" workbookViewId="0">
      <selection activeCell="C8" sqref="C8:C9"/>
    </sheetView>
  </sheetViews>
  <sheetFormatPr defaultColWidth="9.140625" defaultRowHeight="30.75"/>
  <cols>
    <col min="1" max="1" width="36.7109375" style="20" customWidth="1"/>
    <col min="2" max="2" width="1.85546875" style="20" customWidth="1"/>
    <col min="3" max="3" width="22.5703125" style="24" bestFit="1" customWidth="1"/>
    <col min="4" max="4" width="1.140625" style="24" customWidth="1"/>
    <col min="5" max="5" width="32" style="24" bestFit="1" customWidth="1"/>
    <col min="6" max="6" width="1.42578125" style="24" customWidth="1"/>
    <col min="7" max="7" width="32.140625" style="24" customWidth="1"/>
    <col min="8" max="8" width="1.5703125" style="24" customWidth="1"/>
    <col min="9" max="9" width="20.5703125" style="24" bestFit="1" customWidth="1"/>
    <col min="10" max="10" width="29.140625" style="24" bestFit="1" customWidth="1"/>
    <col min="11" max="11" width="1.42578125" style="24" customWidth="1"/>
    <col min="12" max="12" width="20.7109375" style="24" customWidth="1"/>
    <col min="13" max="13" width="29.140625" style="24" customWidth="1"/>
    <col min="14" max="14" width="1.140625" style="24" customWidth="1"/>
    <col min="15" max="15" width="22.5703125" style="24" bestFit="1" customWidth="1"/>
    <col min="16" max="16" width="1.42578125" style="24" customWidth="1"/>
    <col min="17" max="17" width="18.7109375" style="24" customWidth="1"/>
    <col min="18" max="18" width="1.5703125" style="24" customWidth="1"/>
    <col min="19" max="19" width="32" style="24" bestFit="1" customWidth="1"/>
    <col min="20" max="20" width="1.85546875" style="24" customWidth="1"/>
    <col min="21" max="21" width="37.42578125" style="24" bestFit="1" customWidth="1"/>
    <col min="22" max="22" width="1.5703125" style="20" customWidth="1"/>
    <col min="23" max="23" width="21.85546875" style="31" customWidth="1"/>
    <col min="24" max="24" width="10.140625" style="20" bestFit="1" customWidth="1"/>
    <col min="25" max="16384" width="9.140625" style="20"/>
  </cols>
  <sheetData>
    <row r="1" spans="1:23" ht="31.5">
      <c r="A1" s="273" t="s">
        <v>89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</row>
    <row r="2" spans="1:23" ht="31.5">
      <c r="A2" s="273" t="s">
        <v>50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</row>
    <row r="3" spans="1:23" ht="31.5">
      <c r="A3" s="273" t="s">
        <v>236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</row>
    <row r="4" spans="1:23" ht="31.5">
      <c r="A4" s="282" t="s">
        <v>25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</row>
    <row r="5" spans="1:23" ht="31.5">
      <c r="A5" s="282" t="s">
        <v>26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</row>
    <row r="7" spans="1:23" ht="36.75" customHeight="1" thickBot="1">
      <c r="A7" s="1"/>
      <c r="B7" s="2"/>
      <c r="C7" s="284" t="s">
        <v>185</v>
      </c>
      <c r="D7" s="284"/>
      <c r="E7" s="284"/>
      <c r="F7" s="284"/>
      <c r="G7" s="284"/>
      <c r="H7" s="3"/>
      <c r="I7" s="283" t="s">
        <v>7</v>
      </c>
      <c r="J7" s="283"/>
      <c r="K7" s="283"/>
      <c r="L7" s="283"/>
      <c r="M7" s="283"/>
      <c r="O7" s="285" t="s">
        <v>237</v>
      </c>
      <c r="P7" s="285"/>
      <c r="Q7" s="285"/>
      <c r="R7" s="285"/>
      <c r="S7" s="285"/>
      <c r="T7" s="285"/>
      <c r="U7" s="285"/>
      <c r="V7" s="285"/>
      <c r="W7" s="285"/>
    </row>
    <row r="8" spans="1:23" ht="29.25" customHeight="1">
      <c r="A8" s="274" t="s">
        <v>1</v>
      </c>
      <c r="B8" s="4"/>
      <c r="C8" s="280" t="s">
        <v>3</v>
      </c>
      <c r="D8" s="277"/>
      <c r="E8" s="280" t="s">
        <v>0</v>
      </c>
      <c r="F8" s="277"/>
      <c r="G8" s="286" t="s">
        <v>21</v>
      </c>
      <c r="H8" s="23"/>
      <c r="I8" s="276" t="s">
        <v>4</v>
      </c>
      <c r="J8" s="276"/>
      <c r="K8" s="25"/>
      <c r="L8" s="276" t="s">
        <v>5</v>
      </c>
      <c r="M8" s="276"/>
      <c r="O8" s="278" t="s">
        <v>3</v>
      </c>
      <c r="P8" s="277"/>
      <c r="Q8" s="286" t="s">
        <v>33</v>
      </c>
      <c r="R8" s="22"/>
      <c r="S8" s="278" t="s">
        <v>0</v>
      </c>
      <c r="T8" s="277"/>
      <c r="U8" s="286" t="s">
        <v>21</v>
      </c>
      <c r="V8" s="5"/>
      <c r="W8" s="288" t="s">
        <v>22</v>
      </c>
    </row>
    <row r="9" spans="1:23" ht="49.5" customHeight="1" thickBot="1">
      <c r="A9" s="275"/>
      <c r="B9" s="4"/>
      <c r="C9" s="279"/>
      <c r="D9" s="281"/>
      <c r="E9" s="279"/>
      <c r="F9" s="281"/>
      <c r="G9" s="287"/>
      <c r="H9" s="23"/>
      <c r="I9" s="26" t="s">
        <v>3</v>
      </c>
      <c r="J9" s="26" t="s">
        <v>0</v>
      </c>
      <c r="K9" s="25"/>
      <c r="L9" s="26" t="s">
        <v>3</v>
      </c>
      <c r="M9" s="26" t="s">
        <v>49</v>
      </c>
      <c r="O9" s="279"/>
      <c r="P9" s="277"/>
      <c r="Q9" s="287"/>
      <c r="R9" s="22"/>
      <c r="S9" s="279"/>
      <c r="T9" s="277"/>
      <c r="U9" s="287"/>
      <c r="V9" s="5"/>
      <c r="W9" s="289"/>
    </row>
    <row r="10" spans="1:23" ht="28.5" customHeight="1" thickBot="1">
      <c r="A10" s="63" t="s">
        <v>92</v>
      </c>
      <c r="C10" s="24">
        <v>0</v>
      </c>
      <c r="E10" s="24">
        <v>0</v>
      </c>
      <c r="G10" s="24">
        <v>0</v>
      </c>
      <c r="I10" s="24">
        <v>0</v>
      </c>
      <c r="J10" s="24">
        <v>0</v>
      </c>
      <c r="K10" s="6"/>
      <c r="L10" s="24">
        <v>0</v>
      </c>
      <c r="M10" s="24">
        <v>0</v>
      </c>
      <c r="O10" s="24">
        <v>0</v>
      </c>
      <c r="Q10" s="24">
        <v>0</v>
      </c>
      <c r="S10" s="24">
        <v>0</v>
      </c>
      <c r="U10" s="24">
        <v>0</v>
      </c>
      <c r="V10" s="6"/>
      <c r="W10" s="52">
        <f>U10/درآمدها!$J$5</f>
        <v>0</v>
      </c>
    </row>
    <row r="11" spans="1:23" ht="42" customHeight="1" thickBot="1">
      <c r="A11" s="20" t="s">
        <v>2</v>
      </c>
      <c r="B11" s="4"/>
      <c r="D11" s="27">
        <f>SUM(D10:D10)</f>
        <v>0</v>
      </c>
      <c r="E11" s="27">
        <f>SUM(E10:E10)</f>
        <v>0</v>
      </c>
      <c r="G11" s="27">
        <f>SUM(G10:G10)</f>
        <v>0</v>
      </c>
      <c r="J11" s="27">
        <f>SUM(J10:J10)</f>
        <v>0</v>
      </c>
      <c r="M11" s="27">
        <f>SUM(M10:M10)</f>
        <v>0</v>
      </c>
      <c r="S11" s="27">
        <f>SUM(S10:S10)</f>
        <v>0</v>
      </c>
      <c r="U11" s="28">
        <f>SUM(U10:U10)</f>
        <v>0</v>
      </c>
      <c r="W11" s="29">
        <f>SUM(W10:W10)</f>
        <v>0</v>
      </c>
    </row>
    <row r="12" spans="1:23" ht="31.5" thickTop="1">
      <c r="U12" s="30"/>
    </row>
    <row r="14" spans="1:23">
      <c r="E14" s="60"/>
      <c r="G14" s="60"/>
      <c r="S14" s="60"/>
      <c r="U14" s="60"/>
    </row>
    <row r="15" spans="1:23">
      <c r="G15" s="24" t="s">
        <v>58</v>
      </c>
    </row>
    <row r="16" spans="1:23">
      <c r="E16" s="60"/>
      <c r="G16" s="60"/>
      <c r="S16" s="60"/>
      <c r="U16" s="60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G25"/>
  <sheetViews>
    <sheetView rightToLeft="1" view="pageBreakPreview" topLeftCell="F1" zoomScale="55" zoomScaleNormal="50" zoomScaleSheetLayoutView="55" workbookViewId="0">
      <selection activeCell="M20" sqref="M20"/>
    </sheetView>
  </sheetViews>
  <sheetFormatPr defaultColWidth="9.140625" defaultRowHeight="15.75"/>
  <cols>
    <col min="1" max="1" width="51.42578125" style="115" customWidth="1"/>
    <col min="2" max="2" width="0.5703125" style="115" customWidth="1"/>
    <col min="3" max="3" width="12.5703125" style="115" customWidth="1"/>
    <col min="4" max="4" width="0.5703125" style="115" customWidth="1"/>
    <col min="5" max="5" width="20.85546875" style="115" customWidth="1"/>
    <col min="6" max="6" width="0.5703125" style="115" customWidth="1"/>
    <col min="7" max="7" width="19.7109375" style="115" customWidth="1"/>
    <col min="8" max="8" width="0.5703125" style="115" customWidth="1"/>
    <col min="9" max="9" width="19.7109375" style="115" customWidth="1"/>
    <col min="10" max="10" width="0.42578125" style="115" customWidth="1"/>
    <col min="11" max="11" width="19.42578125" style="115" customWidth="1"/>
    <col min="12" max="12" width="0.7109375" style="115" customWidth="1"/>
    <col min="13" max="13" width="21.85546875" style="115" customWidth="1"/>
    <col min="14" max="14" width="1.140625" style="115" customWidth="1"/>
    <col min="15" max="15" width="31" style="115" customWidth="1"/>
    <col min="16" max="16" width="0.5703125" style="115" customWidth="1"/>
    <col min="17" max="17" width="31.42578125" style="115" customWidth="1"/>
    <col min="18" max="18" width="0.5703125" style="115" customWidth="1"/>
    <col min="19" max="19" width="25.7109375" style="115" bestFit="1" customWidth="1"/>
    <col min="20" max="20" width="29" style="115" customWidth="1"/>
    <col min="21" max="21" width="0.5703125" style="115" customWidth="1"/>
    <col min="22" max="22" width="16.140625" style="115" bestFit="1" customWidth="1"/>
    <col min="23" max="23" width="25" style="115" customWidth="1"/>
    <col min="24" max="24" width="0.5703125" style="115" hidden="1" customWidth="1"/>
    <col min="25" max="25" width="17" style="115" customWidth="1"/>
    <col min="26" max="26" width="0.42578125" style="115" hidden="1" customWidth="1"/>
    <col min="27" max="27" width="23" style="115" bestFit="1" customWidth="1"/>
    <col min="28" max="28" width="0.7109375" style="115" customWidth="1"/>
    <col min="29" max="29" width="28.85546875" style="115" customWidth="1"/>
    <col min="30" max="30" width="0.7109375" style="115" hidden="1" customWidth="1"/>
    <col min="31" max="31" width="29.7109375" style="115" customWidth="1"/>
    <col min="32" max="32" width="0.7109375" style="115" hidden="1" customWidth="1"/>
    <col min="33" max="33" width="16.5703125" style="115" customWidth="1"/>
    <col min="34" max="16384" width="9.140625" style="115"/>
  </cols>
  <sheetData>
    <row r="1" spans="1:33" s="114" customFormat="1" ht="24.75">
      <c r="A1" s="290" t="s">
        <v>89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</row>
    <row r="2" spans="1:33" s="114" customFormat="1" ht="24.75">
      <c r="A2" s="290" t="s">
        <v>50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</row>
    <row r="3" spans="1:33" s="114" customFormat="1" ht="24.75">
      <c r="A3" s="290" t="str">
        <f>' سهام'!A3:W3</f>
        <v>برای ماه منتهی به 1402/11/30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</row>
    <row r="4" spans="1:33" ht="24.75">
      <c r="A4" s="291" t="s">
        <v>66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</row>
    <row r="5" spans="1:33" ht="24.7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</row>
    <row r="6" spans="1:33" ht="27.75" customHeight="1" thickBot="1">
      <c r="A6" s="292" t="s">
        <v>67</v>
      </c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 t="s">
        <v>185</v>
      </c>
      <c r="N6" s="292"/>
      <c r="O6" s="292"/>
      <c r="P6" s="292"/>
      <c r="Q6" s="292"/>
      <c r="R6" s="117"/>
      <c r="S6" s="293" t="s">
        <v>7</v>
      </c>
      <c r="T6" s="293"/>
      <c r="U6" s="293"/>
      <c r="V6" s="293"/>
      <c r="W6" s="293"/>
      <c r="X6" s="116"/>
      <c r="Y6" s="292" t="s">
        <v>237</v>
      </c>
      <c r="Z6" s="292"/>
      <c r="AA6" s="292"/>
      <c r="AB6" s="292"/>
      <c r="AC6" s="292"/>
      <c r="AD6" s="292"/>
      <c r="AE6" s="292"/>
      <c r="AF6" s="292"/>
      <c r="AG6" s="292"/>
    </row>
    <row r="7" spans="1:33" ht="26.25" customHeight="1">
      <c r="A7" s="295" t="s">
        <v>68</v>
      </c>
      <c r="B7" s="118"/>
      <c r="C7" s="296" t="s">
        <v>69</v>
      </c>
      <c r="D7" s="118"/>
      <c r="E7" s="298" t="s">
        <v>74</v>
      </c>
      <c r="F7" s="118"/>
      <c r="G7" s="294" t="s">
        <v>70</v>
      </c>
      <c r="H7" s="118"/>
      <c r="I7" s="296" t="s">
        <v>23</v>
      </c>
      <c r="J7" s="118"/>
      <c r="K7" s="298" t="s">
        <v>71</v>
      </c>
      <c r="L7" s="119"/>
      <c r="M7" s="299" t="s">
        <v>3</v>
      </c>
      <c r="N7" s="294"/>
      <c r="O7" s="294" t="s">
        <v>0</v>
      </c>
      <c r="P7" s="294"/>
      <c r="Q7" s="294" t="s">
        <v>21</v>
      </c>
      <c r="R7" s="118"/>
      <c r="S7" s="301" t="s">
        <v>4</v>
      </c>
      <c r="T7" s="301"/>
      <c r="U7" s="116"/>
      <c r="V7" s="301" t="s">
        <v>5</v>
      </c>
      <c r="W7" s="301"/>
      <c r="X7" s="116"/>
      <c r="Y7" s="299" t="s">
        <v>3</v>
      </c>
      <c r="Z7" s="295"/>
      <c r="AA7" s="294" t="s">
        <v>72</v>
      </c>
      <c r="AB7" s="118"/>
      <c r="AC7" s="294" t="s">
        <v>0</v>
      </c>
      <c r="AD7" s="295"/>
      <c r="AE7" s="294" t="s">
        <v>21</v>
      </c>
      <c r="AF7" s="120"/>
      <c r="AG7" s="294" t="s">
        <v>22</v>
      </c>
    </row>
    <row r="8" spans="1:33" s="123" customFormat="1" ht="55.5" customHeight="1" thickBot="1">
      <c r="A8" s="292"/>
      <c r="B8" s="118"/>
      <c r="C8" s="297"/>
      <c r="D8" s="118"/>
      <c r="E8" s="297"/>
      <c r="F8" s="118"/>
      <c r="G8" s="292"/>
      <c r="H8" s="118"/>
      <c r="I8" s="297"/>
      <c r="J8" s="118"/>
      <c r="K8" s="297"/>
      <c r="L8" s="117"/>
      <c r="M8" s="300"/>
      <c r="N8" s="295"/>
      <c r="O8" s="292"/>
      <c r="P8" s="295"/>
      <c r="Q8" s="292"/>
      <c r="R8" s="118"/>
      <c r="S8" s="121" t="s">
        <v>3</v>
      </c>
      <c r="T8" s="121" t="s">
        <v>0</v>
      </c>
      <c r="U8" s="122"/>
      <c r="V8" s="121" t="s">
        <v>3</v>
      </c>
      <c r="W8" s="121" t="s">
        <v>49</v>
      </c>
      <c r="X8" s="122"/>
      <c r="Y8" s="300"/>
      <c r="Z8" s="295"/>
      <c r="AA8" s="292"/>
      <c r="AB8" s="118"/>
      <c r="AC8" s="292"/>
      <c r="AD8" s="295"/>
      <c r="AE8" s="292"/>
      <c r="AF8" s="120"/>
      <c r="AG8" s="292"/>
    </row>
    <row r="9" spans="1:33" s="123" customFormat="1" ht="41.25" customHeight="1">
      <c r="A9" s="124" t="s">
        <v>120</v>
      </c>
      <c r="B9" s="118"/>
      <c r="C9" s="117" t="s">
        <v>93</v>
      </c>
      <c r="D9" s="118"/>
      <c r="E9" s="117" t="s">
        <v>93</v>
      </c>
      <c r="F9" s="118"/>
      <c r="G9" s="125" t="s">
        <v>121</v>
      </c>
      <c r="H9" s="125"/>
      <c r="I9" s="125" t="s">
        <v>122</v>
      </c>
      <c r="J9" s="118"/>
      <c r="K9" s="64" t="s">
        <v>137</v>
      </c>
      <c r="L9" s="117"/>
      <c r="M9" s="30">
        <v>500000</v>
      </c>
      <c r="N9" s="118"/>
      <c r="O9" s="30">
        <v>464615384615</v>
      </c>
      <c r="P9" s="118"/>
      <c r="Q9" s="30">
        <v>469595870320</v>
      </c>
      <c r="R9" s="118"/>
      <c r="S9" s="30">
        <v>0</v>
      </c>
      <c r="T9" s="30">
        <v>0</v>
      </c>
      <c r="U9" s="122"/>
      <c r="V9" s="30">
        <v>0</v>
      </c>
      <c r="W9" s="30">
        <v>0</v>
      </c>
      <c r="X9" s="122"/>
      <c r="Y9" s="30">
        <v>500000</v>
      </c>
      <c r="Z9" s="118"/>
      <c r="AA9" s="93" t="s">
        <v>246</v>
      </c>
      <c r="AB9" s="118"/>
      <c r="AC9" s="30">
        <v>464615384615</v>
      </c>
      <c r="AD9" s="30"/>
      <c r="AE9" s="30">
        <v>478663226563</v>
      </c>
      <c r="AF9" s="120"/>
      <c r="AG9" s="126">
        <f>AE9/درآمدها!$J$5</f>
        <v>0.13342662435974006</v>
      </c>
    </row>
    <row r="10" spans="1:33" s="123" customFormat="1" ht="41.25" customHeight="1">
      <c r="A10" s="124" t="s">
        <v>240</v>
      </c>
      <c r="B10" s="118"/>
      <c r="C10" s="117" t="s">
        <v>93</v>
      </c>
      <c r="D10" s="118"/>
      <c r="E10" s="117" t="s">
        <v>93</v>
      </c>
      <c r="F10" s="118"/>
      <c r="G10" s="125" t="s">
        <v>242</v>
      </c>
      <c r="H10" s="125"/>
      <c r="I10" s="125" t="s">
        <v>244</v>
      </c>
      <c r="J10" s="118"/>
      <c r="K10" s="64" t="s">
        <v>137</v>
      </c>
      <c r="L10" s="117"/>
      <c r="M10" s="30">
        <v>0</v>
      </c>
      <c r="N10" s="118"/>
      <c r="O10" s="30">
        <v>0</v>
      </c>
      <c r="P10" s="118"/>
      <c r="Q10" s="30">
        <v>0</v>
      </c>
      <c r="R10" s="118"/>
      <c r="S10" s="30">
        <v>327000</v>
      </c>
      <c r="T10" s="30">
        <v>266780754218</v>
      </c>
      <c r="U10" s="122"/>
      <c r="V10" s="30">
        <v>0</v>
      </c>
      <c r="W10" s="30">
        <v>0</v>
      </c>
      <c r="X10" s="122"/>
      <c r="Y10" s="30">
        <v>327000</v>
      </c>
      <c r="Z10" s="118"/>
      <c r="AA10" s="93" t="s">
        <v>247</v>
      </c>
      <c r="AB10" s="118"/>
      <c r="AC10" s="30">
        <v>266780754218</v>
      </c>
      <c r="AD10" s="30"/>
      <c r="AE10" s="30">
        <v>266080714130</v>
      </c>
      <c r="AF10" s="120"/>
      <c r="AG10" s="126">
        <f>AE10/درآمدها!$J$5</f>
        <v>7.4169582126698427E-2</v>
      </c>
    </row>
    <row r="11" spans="1:33" s="123" customFormat="1" ht="41.25" customHeight="1">
      <c r="A11" s="124" t="s">
        <v>145</v>
      </c>
      <c r="B11" s="118"/>
      <c r="C11" s="117" t="s">
        <v>93</v>
      </c>
      <c r="D11" s="118"/>
      <c r="E11" s="117" t="s">
        <v>93</v>
      </c>
      <c r="F11" s="118"/>
      <c r="G11" s="125" t="s">
        <v>146</v>
      </c>
      <c r="H11" s="20"/>
      <c r="I11" s="125" t="s">
        <v>148</v>
      </c>
      <c r="J11" s="118"/>
      <c r="K11" s="64" t="s">
        <v>137</v>
      </c>
      <c r="L11" s="117"/>
      <c r="M11" s="30">
        <v>723000</v>
      </c>
      <c r="N11" s="106">
        <v>200036250000</v>
      </c>
      <c r="O11" s="30">
        <v>739073488003</v>
      </c>
      <c r="P11" s="30"/>
      <c r="Q11" s="30">
        <v>753483902287</v>
      </c>
      <c r="R11" s="30"/>
      <c r="S11" s="30">
        <v>0</v>
      </c>
      <c r="T11" s="30">
        <v>0</v>
      </c>
      <c r="U11" s="30"/>
      <c r="V11" s="30">
        <v>0</v>
      </c>
      <c r="W11" s="30">
        <v>0</v>
      </c>
      <c r="X11" s="30"/>
      <c r="Y11" s="30">
        <v>723000</v>
      </c>
      <c r="Z11" s="30"/>
      <c r="AA11" s="93" t="s">
        <v>248</v>
      </c>
      <c r="AB11" s="30"/>
      <c r="AC11" s="30">
        <v>739073488003</v>
      </c>
      <c r="AD11" s="30"/>
      <c r="AE11" s="30">
        <v>758992163734</v>
      </c>
      <c r="AF11" s="127"/>
      <c r="AG11" s="126">
        <f>AE11/درآمدها!$J$5</f>
        <v>0.21156787633276433</v>
      </c>
    </row>
    <row r="12" spans="1:33" s="123" customFormat="1" ht="41.25" customHeight="1">
      <c r="A12" s="124" t="s">
        <v>186</v>
      </c>
      <c r="B12" s="118"/>
      <c r="C12" s="125" t="s">
        <v>93</v>
      </c>
      <c r="D12" s="20"/>
      <c r="E12" s="125" t="s">
        <v>93</v>
      </c>
      <c r="F12" s="20"/>
      <c r="G12" s="125" t="s">
        <v>188</v>
      </c>
      <c r="H12" s="20"/>
      <c r="I12" s="125" t="s">
        <v>189</v>
      </c>
      <c r="J12" s="125"/>
      <c r="K12" s="64" t="s">
        <v>137</v>
      </c>
      <c r="L12" s="117"/>
      <c r="M12" s="30">
        <v>32000</v>
      </c>
      <c r="N12" s="107"/>
      <c r="O12" s="30">
        <v>19769911643</v>
      </c>
      <c r="P12" s="30"/>
      <c r="Q12" s="30">
        <v>19718665345</v>
      </c>
      <c r="R12" s="30"/>
      <c r="S12" s="30">
        <v>0</v>
      </c>
      <c r="T12" s="30">
        <v>0</v>
      </c>
      <c r="U12" s="30"/>
      <c r="V12" s="30">
        <v>0</v>
      </c>
      <c r="W12" s="30">
        <v>0</v>
      </c>
      <c r="X12" s="30"/>
      <c r="Y12" s="30">
        <v>32000</v>
      </c>
      <c r="Z12" s="30"/>
      <c r="AA12" s="93" t="s">
        <v>249</v>
      </c>
      <c r="AB12" s="30"/>
      <c r="AC12" s="30">
        <v>19769911643</v>
      </c>
      <c r="AD12" s="30"/>
      <c r="AE12" s="30">
        <v>19890794140</v>
      </c>
      <c r="AF12" s="128"/>
      <c r="AG12" s="126">
        <f>AE12/درآمدها!$J$5</f>
        <v>5.5445276985057745E-3</v>
      </c>
    </row>
    <row r="13" spans="1:33" s="123" customFormat="1" ht="41.25" customHeight="1">
      <c r="A13" s="124" t="s">
        <v>241</v>
      </c>
      <c r="B13" s="118"/>
      <c r="C13" s="125" t="s">
        <v>93</v>
      </c>
      <c r="D13" s="20"/>
      <c r="E13" s="125" t="s">
        <v>93</v>
      </c>
      <c r="F13" s="20"/>
      <c r="G13" s="125" t="s">
        <v>243</v>
      </c>
      <c r="H13" s="20"/>
      <c r="I13" s="125" t="s">
        <v>245</v>
      </c>
      <c r="J13" s="125"/>
      <c r="K13" s="64" t="s">
        <v>137</v>
      </c>
      <c r="L13" s="117"/>
      <c r="M13" s="30">
        <v>0</v>
      </c>
      <c r="N13" s="107"/>
      <c r="O13" s="30">
        <v>0</v>
      </c>
      <c r="P13" s="30"/>
      <c r="Q13" s="30">
        <v>0</v>
      </c>
      <c r="R13" s="30"/>
      <c r="S13" s="30">
        <v>460000</v>
      </c>
      <c r="T13" s="30">
        <v>299736973235</v>
      </c>
      <c r="U13" s="30"/>
      <c r="V13" s="30">
        <v>0</v>
      </c>
      <c r="W13" s="30">
        <v>0</v>
      </c>
      <c r="X13" s="30"/>
      <c r="Y13" s="30">
        <v>460000</v>
      </c>
      <c r="Z13" s="30"/>
      <c r="AA13" s="93" t="s">
        <v>250</v>
      </c>
      <c r="AB13" s="30"/>
      <c r="AC13" s="30">
        <v>299736973235</v>
      </c>
      <c r="AD13" s="30"/>
      <c r="AE13" s="30">
        <v>300210576970</v>
      </c>
      <c r="AF13" s="128"/>
      <c r="AG13" s="126">
        <f>AE13/درآمدها!$J$5</f>
        <v>8.3683227913320751E-2</v>
      </c>
    </row>
    <row r="14" spans="1:33" s="123" customFormat="1" ht="41.25" customHeight="1">
      <c r="A14" s="124" t="s">
        <v>187</v>
      </c>
      <c r="B14" s="118"/>
      <c r="C14" s="125" t="s">
        <v>93</v>
      </c>
      <c r="D14" s="20"/>
      <c r="E14" s="125" t="s">
        <v>93</v>
      </c>
      <c r="F14" s="20"/>
      <c r="G14" s="125" t="s">
        <v>190</v>
      </c>
      <c r="H14" s="20"/>
      <c r="I14" s="125" t="s">
        <v>123</v>
      </c>
      <c r="J14" s="125"/>
      <c r="K14" s="64" t="s">
        <v>137</v>
      </c>
      <c r="L14" s="117"/>
      <c r="M14" s="30">
        <v>380000</v>
      </c>
      <c r="N14" s="107"/>
      <c r="O14" s="30">
        <v>380049375000</v>
      </c>
      <c r="P14" s="30"/>
      <c r="Q14" s="30">
        <v>379931125000</v>
      </c>
      <c r="R14" s="30"/>
      <c r="S14" s="30">
        <v>0</v>
      </c>
      <c r="T14" s="30">
        <v>0</v>
      </c>
      <c r="U14" s="30"/>
      <c r="V14" s="30">
        <v>380000</v>
      </c>
      <c r="W14" s="30">
        <v>409299670616</v>
      </c>
      <c r="X14" s="30"/>
      <c r="Y14" s="30">
        <v>0</v>
      </c>
      <c r="Z14" s="30"/>
      <c r="AA14" s="93">
        <v>0</v>
      </c>
      <c r="AB14" s="30"/>
      <c r="AC14" s="30">
        <v>0</v>
      </c>
      <c r="AD14" s="30"/>
      <c r="AE14" s="30">
        <v>0</v>
      </c>
      <c r="AF14" s="128"/>
      <c r="AG14" s="126">
        <f>AE14/درآمدها!$J$5</f>
        <v>0</v>
      </c>
    </row>
    <row r="15" spans="1:33" s="123" customFormat="1" ht="41.25" customHeight="1" thickBot="1">
      <c r="A15" s="124" t="s">
        <v>160</v>
      </c>
      <c r="B15" s="118"/>
      <c r="C15" s="125" t="s">
        <v>93</v>
      </c>
      <c r="D15" s="20"/>
      <c r="E15" s="125" t="s">
        <v>93</v>
      </c>
      <c r="F15" s="20"/>
      <c r="G15" s="125" t="s">
        <v>161</v>
      </c>
      <c r="H15" s="20"/>
      <c r="I15" s="125" t="s">
        <v>162</v>
      </c>
      <c r="J15" s="125"/>
      <c r="K15" s="64" t="s">
        <v>137</v>
      </c>
      <c r="L15" s="117"/>
      <c r="M15" s="30">
        <v>505000</v>
      </c>
      <c r="N15" s="107"/>
      <c r="O15" s="30">
        <v>490678000000</v>
      </c>
      <c r="P15" s="30"/>
      <c r="Q15" s="30">
        <v>493275377630</v>
      </c>
      <c r="R15" s="30"/>
      <c r="S15" s="30">
        <v>0</v>
      </c>
      <c r="T15" s="30">
        <v>0</v>
      </c>
      <c r="U15" s="30"/>
      <c r="V15" s="30">
        <v>150000</v>
      </c>
      <c r="W15" s="30">
        <v>152303492193</v>
      </c>
      <c r="X15" s="30"/>
      <c r="Y15" s="30">
        <v>355000</v>
      </c>
      <c r="Z15" s="30"/>
      <c r="AA15" s="93" t="s">
        <v>251</v>
      </c>
      <c r="AB15" s="30"/>
      <c r="AC15" s="30">
        <v>344932059406</v>
      </c>
      <c r="AD15" s="30"/>
      <c r="AE15" s="30">
        <v>347517501036</v>
      </c>
      <c r="AF15" s="128"/>
      <c r="AG15" s="126">
        <f>AE15/درآمدها!$J$5</f>
        <v>9.6869958868802175E-2</v>
      </c>
    </row>
    <row r="16" spans="1:33" s="130" customFormat="1" ht="32.25" thickBot="1">
      <c r="A16" s="1" t="s">
        <v>2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363"/>
      <c r="N16" s="97"/>
      <c r="O16" s="364">
        <f>SUM(O9:O15)</f>
        <v>2094186159261</v>
      </c>
      <c r="P16" s="365"/>
      <c r="Q16" s="364">
        <f>SUM(Q9:Q15)</f>
        <v>2116004940582</v>
      </c>
      <c r="R16" s="365"/>
      <c r="S16" s="363"/>
      <c r="T16" s="364">
        <f>SUM(T9:T15)</f>
        <v>566517727453</v>
      </c>
      <c r="U16" s="365"/>
      <c r="V16" s="363"/>
      <c r="W16" s="364">
        <f>SUM(W9:X15)</f>
        <v>561603162809</v>
      </c>
      <c r="X16" s="365"/>
      <c r="Y16" s="363"/>
      <c r="Z16" s="365"/>
      <c r="AA16" s="365"/>
      <c r="AB16" s="365"/>
      <c r="AC16" s="364">
        <f>SUM(AC9:AC15)</f>
        <v>2134908571120</v>
      </c>
      <c r="AD16" s="365"/>
      <c r="AE16" s="364">
        <f>SUM(AE9:AE15)</f>
        <v>2171354976573</v>
      </c>
      <c r="AF16" s="115"/>
      <c r="AG16" s="243">
        <f>SUM(AG9:AG15)</f>
        <v>0.60526179729983154</v>
      </c>
    </row>
    <row r="17" spans="13:32" s="131" customFormat="1" ht="32.25" thickTop="1">
      <c r="M17" s="115"/>
      <c r="N17" s="115"/>
      <c r="P17" s="115"/>
      <c r="R17" s="115"/>
      <c r="S17" s="115"/>
      <c r="U17" s="115"/>
      <c r="V17" s="115"/>
      <c r="X17" s="115"/>
      <c r="Y17" s="115"/>
      <c r="Z17" s="115"/>
      <c r="AA17" s="115"/>
      <c r="AB17" s="115"/>
      <c r="AD17" s="115"/>
      <c r="AF17" s="115"/>
    </row>
    <row r="23" spans="13:32">
      <c r="W23" s="256"/>
    </row>
    <row r="24" spans="13:32">
      <c r="W24" s="256"/>
    </row>
    <row r="25" spans="13:32">
      <c r="W25" s="256"/>
    </row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G23"/>
  <sheetViews>
    <sheetView rightToLeft="1" view="pageBreakPreview" topLeftCell="A10" zoomScale="85" zoomScaleNormal="56" zoomScaleSheetLayoutView="85" workbookViewId="0">
      <selection activeCell="M10" sqref="M10"/>
    </sheetView>
  </sheetViews>
  <sheetFormatPr defaultRowHeight="15"/>
  <cols>
    <col min="1" max="1" width="30.42578125" customWidth="1"/>
    <col min="2" max="2" width="2" customWidth="1"/>
    <col min="3" max="3" width="11" bestFit="1" customWidth="1"/>
    <col min="4" max="4" width="2" customWidth="1"/>
    <col min="5" max="5" width="13.140625" customWidth="1"/>
    <col min="6" max="6" width="2" customWidth="1"/>
    <col min="7" max="7" width="15.7109375" customWidth="1"/>
    <col min="8" max="8" width="2" customWidth="1"/>
    <col min="9" max="9" width="13.28515625" customWidth="1"/>
    <col min="10" max="10" width="2" customWidth="1"/>
    <col min="11" max="11" width="19.140625" customWidth="1"/>
    <col min="12" max="12" width="2" customWidth="1"/>
    <col min="13" max="13" width="48.85546875" customWidth="1"/>
    <col min="14" max="14" width="20.140625" bestFit="1" customWidth="1"/>
    <col min="15" max="15" width="17.28515625" style="103" customWidth="1"/>
    <col min="16" max="16" width="16.7109375" bestFit="1" customWidth="1"/>
  </cols>
  <sheetData>
    <row r="1" spans="1:33" s="114" customFormat="1" ht="24.75">
      <c r="A1" s="301" t="s">
        <v>89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132"/>
      <c r="O1" s="98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</row>
    <row r="2" spans="1:33" s="114" customFormat="1" ht="24.75">
      <c r="A2" s="301" t="s">
        <v>50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132"/>
      <c r="O2" s="98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</row>
    <row r="3" spans="1:33" s="114" customFormat="1" ht="24.75">
      <c r="A3" s="301" t="str">
        <f>' سهام'!A3:W3</f>
        <v>برای ماه منتهی به 1402/11/30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132"/>
      <c r="O3" s="98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</row>
    <row r="5" spans="1:33" s="133" customFormat="1" ht="22.5">
      <c r="A5" s="302" t="s">
        <v>100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99"/>
      <c r="O5" s="100"/>
      <c r="P5" s="101"/>
    </row>
    <row r="6" spans="1:33" s="133" customFormat="1" ht="22.5">
      <c r="A6" s="302" t="s">
        <v>104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99"/>
      <c r="O6" s="100"/>
      <c r="P6" s="101"/>
    </row>
    <row r="7" spans="1:33" s="133" customFormat="1" ht="47.1" customHeight="1" thickBot="1">
      <c r="A7" s="134"/>
    </row>
    <row r="8" spans="1:33" ht="42">
      <c r="A8" s="135" t="s">
        <v>94</v>
      </c>
      <c r="B8" s="136"/>
      <c r="C8" s="137" t="s">
        <v>95</v>
      </c>
      <c r="D8" s="136"/>
      <c r="E8" s="137" t="s">
        <v>101</v>
      </c>
      <c r="F8" s="136"/>
      <c r="G8" s="137" t="s">
        <v>96</v>
      </c>
      <c r="H8" s="136"/>
      <c r="I8" s="137" t="s">
        <v>97</v>
      </c>
      <c r="J8" s="136"/>
      <c r="K8" s="137" t="s">
        <v>98</v>
      </c>
      <c r="L8" s="136"/>
      <c r="M8" s="236" t="s">
        <v>99</v>
      </c>
      <c r="N8" s="133"/>
      <c r="O8" s="133"/>
      <c r="P8" s="133"/>
      <c r="Q8" s="133"/>
    </row>
    <row r="9" spans="1:33" ht="93.75" customHeight="1">
      <c r="A9" s="138" t="s">
        <v>149</v>
      </c>
      <c r="B9" s="139"/>
      <c r="C9" s="140">
        <f>اوراق!Y11</f>
        <v>723000</v>
      </c>
      <c r="D9" s="139"/>
      <c r="E9" s="145">
        <v>1023023</v>
      </c>
      <c r="F9" s="139"/>
      <c r="G9" s="146" t="str">
        <f>اوراق!AA11</f>
        <v>1,049,972</v>
      </c>
      <c r="H9" s="139"/>
      <c r="I9" s="141">
        <f>(G9/E9)-1</f>
        <v>2.6342516248412773E-2</v>
      </c>
      <c r="J9" s="139"/>
      <c r="K9" s="145">
        <f>اوراق!AE11</f>
        <v>758992163734</v>
      </c>
      <c r="L9" s="142"/>
      <c r="M9" s="146" t="s">
        <v>313</v>
      </c>
      <c r="N9" s="102"/>
      <c r="O9" s="143"/>
      <c r="P9" s="109"/>
      <c r="Q9" s="133"/>
    </row>
    <row r="10" spans="1:33" ht="93.75" customHeight="1">
      <c r="A10" s="144" t="s">
        <v>124</v>
      </c>
      <c r="B10" s="139"/>
      <c r="C10" s="145">
        <f>اوراق!Y9</f>
        <v>500000</v>
      </c>
      <c r="D10" s="139"/>
      <c r="E10" s="145">
        <v>950000</v>
      </c>
      <c r="F10" s="139"/>
      <c r="G10" s="146" t="str">
        <f>اوراق!AA9</f>
        <v>957,500</v>
      </c>
      <c r="H10" s="139"/>
      <c r="I10" s="141">
        <f t="shared" ref="I10:I11" si="0">(G10/E10)-1</f>
        <v>7.8947368421051767E-3</v>
      </c>
      <c r="J10" s="139"/>
      <c r="K10" s="145">
        <f>اوراق!AE9</f>
        <v>478663226563</v>
      </c>
      <c r="L10" s="142"/>
      <c r="M10" s="146" t="s">
        <v>313</v>
      </c>
      <c r="N10" s="102"/>
      <c r="O10" s="143"/>
      <c r="P10" s="109"/>
      <c r="Q10" s="133"/>
    </row>
    <row r="11" spans="1:33" ht="93.75" customHeight="1">
      <c r="A11" s="144" t="s">
        <v>252</v>
      </c>
      <c r="B11" s="139"/>
      <c r="C11" s="145">
        <f>اوراق!Y15</f>
        <v>355000</v>
      </c>
      <c r="D11" s="139"/>
      <c r="E11" s="145">
        <v>949400</v>
      </c>
      <c r="F11" s="139"/>
      <c r="G11" s="146" t="str">
        <f>اوراق!AA15</f>
        <v>979,100</v>
      </c>
      <c r="H11" s="139"/>
      <c r="I11" s="141">
        <f t="shared" si="0"/>
        <v>3.1282915525595145E-2</v>
      </c>
      <c r="J11" s="139"/>
      <c r="K11" s="145">
        <f>اوراق!AE15</f>
        <v>347517501036</v>
      </c>
      <c r="L11" s="142"/>
      <c r="M11" s="146" t="s">
        <v>313</v>
      </c>
      <c r="N11" s="102"/>
      <c r="O11" s="143"/>
      <c r="P11" s="109"/>
      <c r="Q11" s="133"/>
    </row>
    <row r="12" spans="1:33" ht="45" customHeight="1">
      <c r="A12" s="144"/>
      <c r="B12" s="139"/>
      <c r="C12" s="145"/>
      <c r="D12" s="139"/>
      <c r="E12" s="145"/>
      <c r="F12" s="139"/>
      <c r="G12" s="146"/>
      <c r="H12" s="139"/>
      <c r="I12" s="141"/>
      <c r="J12" s="139"/>
      <c r="K12" s="145"/>
      <c r="L12" s="142"/>
      <c r="M12" s="237"/>
      <c r="N12" s="102"/>
      <c r="O12" s="143"/>
      <c r="P12" s="109"/>
      <c r="Q12" s="133"/>
    </row>
    <row r="13" spans="1:33" ht="22.5">
      <c r="A13" s="145"/>
      <c r="B13" s="145"/>
      <c r="C13" s="145"/>
      <c r="D13" s="145"/>
      <c r="E13" s="145"/>
      <c r="F13" s="145"/>
      <c r="G13" s="145"/>
      <c r="H13" s="145"/>
      <c r="I13" s="141"/>
      <c r="J13" s="145"/>
      <c r="K13" s="145"/>
      <c r="L13" s="145"/>
      <c r="M13" s="145"/>
      <c r="N13" s="102"/>
      <c r="O13" s="143"/>
      <c r="P13" s="109"/>
      <c r="Q13" s="133"/>
    </row>
    <row r="14" spans="1:33" ht="22.5">
      <c r="C14" s="147"/>
      <c r="L14" s="142"/>
    </row>
    <row r="15" spans="1:33">
      <c r="C15" s="147"/>
    </row>
    <row r="17" spans="5:14" ht="22.5">
      <c r="G17" s="148"/>
      <c r="N17" s="99"/>
    </row>
    <row r="18" spans="5:14" ht="22.5">
      <c r="E18" s="145"/>
      <c r="N18" s="99"/>
    </row>
    <row r="19" spans="5:14" ht="22.5">
      <c r="N19" s="99"/>
    </row>
    <row r="21" spans="5:14">
      <c r="K21" s="147"/>
      <c r="M21" s="149"/>
    </row>
    <row r="22" spans="5:14">
      <c r="K22" s="147"/>
    </row>
    <row r="23" spans="5:14">
      <c r="M23" s="147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T79"/>
  <sheetViews>
    <sheetView rightToLeft="1" view="pageBreakPreview" zoomScaleNormal="100" zoomScaleSheetLayoutView="100" workbookViewId="0">
      <selection activeCell="K78" sqref="K78"/>
    </sheetView>
  </sheetViews>
  <sheetFormatPr defaultColWidth="9.140625" defaultRowHeight="16.5"/>
  <cols>
    <col min="1" max="1" width="38" style="150" customWidth="1"/>
    <col min="2" max="2" width="0.7109375" style="150" customWidth="1"/>
    <col min="3" max="3" width="24.28515625" style="150" customWidth="1"/>
    <col min="4" max="4" width="0.7109375" style="150" customWidth="1"/>
    <col min="5" max="5" width="18.28515625" style="150" customWidth="1"/>
    <col min="6" max="6" width="0.7109375" style="150" customWidth="1"/>
    <col min="7" max="7" width="11.5703125" style="150" hidden="1" customWidth="1"/>
    <col min="8" max="8" width="0.7109375" style="150" hidden="1" customWidth="1"/>
    <col min="9" max="9" width="9.85546875" style="164" hidden="1" customWidth="1"/>
    <col min="10" max="10" width="0.5703125" style="150" customWidth="1"/>
    <col min="11" max="11" width="17" style="70" customWidth="1"/>
    <col min="12" max="12" width="0.7109375" style="150" customWidth="1"/>
    <col min="13" max="13" width="21.85546875" style="150" customWidth="1"/>
    <col min="14" max="14" width="0.42578125" style="150" customWidth="1"/>
    <col min="15" max="15" width="22.140625" style="150" customWidth="1"/>
    <col min="16" max="16" width="0.42578125" style="150" customWidth="1"/>
    <col min="17" max="17" width="17.28515625" style="150" customWidth="1"/>
    <col min="18" max="18" width="0.5703125" style="150" customWidth="1"/>
    <col min="19" max="19" width="12.140625" style="150" customWidth="1"/>
    <col min="21" max="16384" width="9.140625" style="150"/>
  </cols>
  <sheetData>
    <row r="1" spans="1:20" ht="18.75">
      <c r="A1" s="306" t="s">
        <v>89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150"/>
    </row>
    <row r="2" spans="1:20" ht="18.75">
      <c r="A2" s="306" t="s">
        <v>50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150"/>
    </row>
    <row r="3" spans="1:20" ht="18.75">
      <c r="A3" s="306" t="str">
        <f>' سهام'!A3:W3</f>
        <v>برای ماه منتهی به 1402/11/30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150"/>
    </row>
    <row r="4" spans="1:20" ht="18.75">
      <c r="A4" s="309" t="s">
        <v>51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150"/>
    </row>
    <row r="5" spans="1:20" ht="18.75" thickBot="1">
      <c r="A5" s="151"/>
      <c r="B5" s="151"/>
      <c r="C5" s="152"/>
      <c r="D5" s="152"/>
      <c r="E5" s="152"/>
      <c r="F5" s="152"/>
      <c r="G5" s="152"/>
      <c r="H5" s="152"/>
      <c r="I5" s="153"/>
      <c r="J5" s="152"/>
      <c r="K5" s="65"/>
      <c r="L5" s="152"/>
      <c r="M5" s="152"/>
      <c r="N5" s="152"/>
      <c r="O5" s="152"/>
      <c r="P5" s="152"/>
      <c r="Q5" s="152"/>
      <c r="R5" s="152"/>
      <c r="S5" s="152"/>
      <c r="T5" s="150"/>
    </row>
    <row r="6" spans="1:20" ht="18.75" customHeight="1" thickBot="1">
      <c r="A6" s="154"/>
      <c r="B6" s="151"/>
      <c r="C6" s="304" t="s">
        <v>11</v>
      </c>
      <c r="D6" s="304"/>
      <c r="E6" s="304"/>
      <c r="F6" s="304"/>
      <c r="G6" s="304"/>
      <c r="H6" s="304"/>
      <c r="I6" s="304"/>
      <c r="J6" s="155"/>
      <c r="K6" s="66" t="s">
        <v>185</v>
      </c>
      <c r="L6" s="156"/>
      <c r="M6" s="305" t="s">
        <v>7</v>
      </c>
      <c r="N6" s="305"/>
      <c r="O6" s="305"/>
      <c r="P6" s="157"/>
      <c r="Q6" s="241" t="s">
        <v>237</v>
      </c>
      <c r="R6" s="242"/>
      <c r="S6" s="242"/>
      <c r="T6" s="150"/>
    </row>
    <row r="7" spans="1:20" ht="24" customHeight="1">
      <c r="A7" s="312" t="s">
        <v>8</v>
      </c>
      <c r="B7" s="158"/>
      <c r="C7" s="316" t="s">
        <v>9</v>
      </c>
      <c r="D7" s="158"/>
      <c r="E7" s="316" t="s">
        <v>10</v>
      </c>
      <c r="F7" s="158"/>
      <c r="G7" s="316" t="s">
        <v>34</v>
      </c>
      <c r="H7" s="158"/>
      <c r="I7" s="317" t="s">
        <v>87</v>
      </c>
      <c r="J7" s="312"/>
      <c r="K7" s="314" t="s">
        <v>6</v>
      </c>
      <c r="L7" s="158"/>
      <c r="M7" s="319" t="s">
        <v>36</v>
      </c>
      <c r="N7" s="159"/>
      <c r="O7" s="319" t="s">
        <v>37</v>
      </c>
      <c r="P7" s="151"/>
      <c r="Q7" s="310" t="s">
        <v>6</v>
      </c>
      <c r="R7" s="312"/>
      <c r="S7" s="307" t="s">
        <v>22</v>
      </c>
      <c r="T7" s="150"/>
    </row>
    <row r="8" spans="1:20" ht="18.75" thickBot="1">
      <c r="A8" s="313"/>
      <c r="B8" s="158"/>
      <c r="C8" s="308"/>
      <c r="D8" s="160"/>
      <c r="E8" s="308"/>
      <c r="F8" s="160"/>
      <c r="G8" s="308"/>
      <c r="H8" s="160"/>
      <c r="I8" s="318"/>
      <c r="J8" s="312"/>
      <c r="K8" s="315"/>
      <c r="L8" s="158"/>
      <c r="M8" s="320"/>
      <c r="N8" s="151"/>
      <c r="O8" s="320"/>
      <c r="P8" s="151"/>
      <c r="Q8" s="311"/>
      <c r="R8" s="312"/>
      <c r="S8" s="308"/>
      <c r="T8" s="150"/>
    </row>
    <row r="9" spans="1:20" s="151" customFormat="1" ht="18">
      <c r="A9" s="161" t="s">
        <v>125</v>
      </c>
      <c r="C9" s="217" t="s">
        <v>109</v>
      </c>
      <c r="D9" s="218"/>
      <c r="E9" s="161" t="s">
        <v>110</v>
      </c>
      <c r="G9" s="162"/>
      <c r="I9" s="110"/>
      <c r="J9" s="68"/>
      <c r="K9" s="68">
        <v>262424</v>
      </c>
      <c r="L9" s="68"/>
      <c r="M9" s="67">
        <v>0</v>
      </c>
      <c r="N9" s="68"/>
      <c r="O9" s="67">
        <v>0</v>
      </c>
      <c r="P9" s="68"/>
      <c r="Q9" s="68">
        <v>262424</v>
      </c>
      <c r="S9" s="69">
        <f>Q9/درآمدها!$J$5</f>
        <v>7.3150278792874752E-8</v>
      </c>
    </row>
    <row r="10" spans="1:20" s="151" customFormat="1" ht="19.5" customHeight="1">
      <c r="A10" s="161" t="s">
        <v>117</v>
      </c>
      <c r="C10" s="217" t="s">
        <v>130</v>
      </c>
      <c r="D10" s="218"/>
      <c r="E10" s="161" t="s">
        <v>90</v>
      </c>
      <c r="G10" s="162"/>
      <c r="I10" s="110"/>
      <c r="J10" s="68"/>
      <c r="K10" s="68">
        <v>29910187240</v>
      </c>
      <c r="L10" s="68"/>
      <c r="M10" s="67">
        <v>4432806098500</v>
      </c>
      <c r="N10" s="68"/>
      <c r="O10" s="67">
        <v>4446936806251</v>
      </c>
      <c r="P10" s="68"/>
      <c r="Q10" s="68">
        <v>15779479489</v>
      </c>
      <c r="S10" s="69">
        <f>Q10/درآمدها!$J$5</f>
        <v>4.39850518179282E-3</v>
      </c>
    </row>
    <row r="11" spans="1:20" s="151" customFormat="1" ht="18">
      <c r="A11" s="161" t="s">
        <v>119</v>
      </c>
      <c r="C11" s="217" t="s">
        <v>105</v>
      </c>
      <c r="D11" s="218"/>
      <c r="E11" s="161" t="s">
        <v>90</v>
      </c>
      <c r="G11" s="162"/>
      <c r="I11" s="110"/>
      <c r="J11" s="68"/>
      <c r="K11" s="68">
        <v>571707</v>
      </c>
      <c r="L11" s="68"/>
      <c r="M11" s="67">
        <v>2349</v>
      </c>
      <c r="N11" s="68"/>
      <c r="O11" s="67">
        <v>0</v>
      </c>
      <c r="P11" s="68"/>
      <c r="Q11" s="68">
        <v>574056</v>
      </c>
      <c r="S11" s="69">
        <f>Q11/درآمدها!$J$5</f>
        <v>1.6001721047892917E-7</v>
      </c>
    </row>
    <row r="12" spans="1:20" s="151" customFormat="1" ht="19.5" customHeight="1">
      <c r="A12" s="161" t="s">
        <v>127</v>
      </c>
      <c r="C12" s="217" t="s">
        <v>132</v>
      </c>
      <c r="D12" s="218"/>
      <c r="E12" s="161" t="s">
        <v>90</v>
      </c>
      <c r="G12" s="162"/>
      <c r="I12" s="110"/>
      <c r="J12" s="68"/>
      <c r="K12" s="68">
        <v>855463</v>
      </c>
      <c r="L12" s="68"/>
      <c r="M12" s="67">
        <v>3515</v>
      </c>
      <c r="N12" s="68"/>
      <c r="O12" s="67">
        <v>0</v>
      </c>
      <c r="P12" s="68"/>
      <c r="Q12" s="68">
        <v>858978</v>
      </c>
      <c r="S12" s="69">
        <f>Q12/درآمدها!$J$5</f>
        <v>2.394387715184052E-7</v>
      </c>
    </row>
    <row r="13" spans="1:20" s="151" customFormat="1" ht="19.5" customHeight="1">
      <c r="A13" s="161" t="s">
        <v>164</v>
      </c>
      <c r="C13" s="217" t="s">
        <v>175</v>
      </c>
      <c r="D13" s="218"/>
      <c r="E13" s="161" t="s">
        <v>90</v>
      </c>
      <c r="G13" s="162"/>
      <c r="I13" s="111"/>
      <c r="J13" s="68"/>
      <c r="K13" s="68">
        <v>2243951558</v>
      </c>
      <c r="L13" s="68"/>
      <c r="M13" s="67">
        <v>100328997662</v>
      </c>
      <c r="N13" s="68"/>
      <c r="O13" s="67">
        <v>102411110000</v>
      </c>
      <c r="P13" s="68"/>
      <c r="Q13" s="68">
        <v>161839220</v>
      </c>
      <c r="S13" s="69">
        <f>Q13/درآمدها!$J$5</f>
        <v>4.5112428979900435E-5</v>
      </c>
    </row>
    <row r="14" spans="1:20" s="151" customFormat="1" ht="18.75" customHeight="1">
      <c r="A14" s="161" t="s">
        <v>263</v>
      </c>
      <c r="C14" s="217" t="s">
        <v>279</v>
      </c>
      <c r="D14" s="218"/>
      <c r="E14" s="161" t="s">
        <v>102</v>
      </c>
      <c r="G14" s="162"/>
      <c r="I14" s="110"/>
      <c r="J14" s="68"/>
      <c r="K14" s="68">
        <v>0</v>
      </c>
      <c r="L14" s="68"/>
      <c r="M14" s="67">
        <v>450000000000</v>
      </c>
      <c r="N14" s="68"/>
      <c r="O14" s="67">
        <v>0</v>
      </c>
      <c r="P14" s="68"/>
      <c r="Q14" s="68">
        <v>450000000000</v>
      </c>
      <c r="S14" s="69">
        <f>Q14/درآمدها!$J$5</f>
        <v>0.12543679486934747</v>
      </c>
    </row>
    <row r="15" spans="1:20" s="151" customFormat="1" ht="18.75" customHeight="1">
      <c r="A15" s="161" t="s">
        <v>256</v>
      </c>
      <c r="C15" s="217" t="s">
        <v>272</v>
      </c>
      <c r="D15" s="218"/>
      <c r="E15" s="161" t="s">
        <v>90</v>
      </c>
      <c r="G15" s="162"/>
      <c r="I15" s="239"/>
      <c r="J15" s="68"/>
      <c r="K15" s="68">
        <v>0</v>
      </c>
      <c r="L15" s="68"/>
      <c r="M15" s="67">
        <v>450001000000</v>
      </c>
      <c r="N15" s="68"/>
      <c r="O15" s="67">
        <v>450000520000</v>
      </c>
      <c r="P15" s="68"/>
      <c r="Q15" s="68">
        <v>480000</v>
      </c>
      <c r="S15" s="69">
        <f>Q15/درآمدها!$J$5</f>
        <v>1.3379924786063729E-7</v>
      </c>
    </row>
    <row r="16" spans="1:20" s="151" customFormat="1" ht="19.5" customHeight="1">
      <c r="A16" s="161" t="s">
        <v>170</v>
      </c>
      <c r="C16" s="217" t="s">
        <v>181</v>
      </c>
      <c r="D16" s="218"/>
      <c r="E16" s="161" t="s">
        <v>102</v>
      </c>
      <c r="G16" s="162"/>
      <c r="I16" s="110"/>
      <c r="J16" s="68"/>
      <c r="K16" s="68">
        <v>100000000000</v>
      </c>
      <c r="L16" s="68"/>
      <c r="M16" s="67">
        <v>0</v>
      </c>
      <c r="N16" s="68"/>
      <c r="O16" s="67">
        <v>100000000000</v>
      </c>
      <c r="P16" s="68"/>
      <c r="Q16" s="68">
        <v>0</v>
      </c>
      <c r="S16" s="69">
        <f>Q16/درآمدها!$J$5</f>
        <v>0</v>
      </c>
    </row>
    <row r="17" spans="1:19" s="151" customFormat="1" ht="19.5" customHeight="1">
      <c r="A17" s="161" t="s">
        <v>116</v>
      </c>
      <c r="C17" s="217" t="s">
        <v>103</v>
      </c>
      <c r="D17" s="218"/>
      <c r="E17" s="161" t="s">
        <v>90</v>
      </c>
      <c r="G17" s="162"/>
      <c r="I17" s="111"/>
      <c r="J17" s="68"/>
      <c r="K17" s="67">
        <v>2395692</v>
      </c>
      <c r="L17" s="68"/>
      <c r="M17" s="67">
        <v>9805</v>
      </c>
      <c r="N17" s="68"/>
      <c r="O17" s="67">
        <v>0</v>
      </c>
      <c r="P17" s="68"/>
      <c r="Q17" s="68">
        <v>2405497</v>
      </c>
      <c r="S17" s="69">
        <f>Q17/درآمدها!$J$5</f>
        <v>6.7052851943962385E-7</v>
      </c>
    </row>
    <row r="18" spans="1:19" s="151" customFormat="1" ht="19.5" customHeight="1">
      <c r="A18" s="161" t="s">
        <v>118</v>
      </c>
      <c r="C18" s="217" t="s">
        <v>108</v>
      </c>
      <c r="D18" s="218"/>
      <c r="E18" s="161" t="s">
        <v>90</v>
      </c>
      <c r="G18" s="162"/>
      <c r="I18" s="110"/>
      <c r="J18" s="68"/>
      <c r="K18" s="247">
        <v>2206637</v>
      </c>
      <c r="L18" s="68"/>
      <c r="M18" s="248">
        <v>187886161364</v>
      </c>
      <c r="N18" s="68"/>
      <c r="O18" s="248">
        <v>187886600000</v>
      </c>
      <c r="P18" s="68"/>
      <c r="Q18" s="247">
        <v>1768001</v>
      </c>
      <c r="S18" s="69">
        <f>Q18/درآمدها!$J$5</f>
        <v>4.9282750836844706E-7</v>
      </c>
    </row>
    <row r="19" spans="1:19" s="151" customFormat="1" ht="19.5" customHeight="1">
      <c r="A19" s="161" t="s">
        <v>169</v>
      </c>
      <c r="C19" s="217" t="s">
        <v>180</v>
      </c>
      <c r="D19" s="218"/>
      <c r="E19" s="161" t="s">
        <v>102</v>
      </c>
      <c r="G19" s="162"/>
      <c r="I19" s="110"/>
      <c r="J19" s="68"/>
      <c r="K19" s="68">
        <v>191985500000</v>
      </c>
      <c r="L19" s="68"/>
      <c r="M19" s="67">
        <v>0</v>
      </c>
      <c r="N19" s="68"/>
      <c r="O19" s="67">
        <v>191985500000</v>
      </c>
      <c r="P19" s="68"/>
      <c r="Q19" s="68">
        <v>0</v>
      </c>
      <c r="S19" s="69">
        <f>Q19/درآمدها!$J$5</f>
        <v>0</v>
      </c>
    </row>
    <row r="20" spans="1:19" s="151" customFormat="1" ht="19.5" customHeight="1">
      <c r="A20" s="161" t="s">
        <v>112</v>
      </c>
      <c r="C20" s="217" t="s">
        <v>114</v>
      </c>
      <c r="D20" s="218"/>
      <c r="E20" s="161" t="s">
        <v>90</v>
      </c>
      <c r="G20" s="162"/>
      <c r="I20" s="110"/>
      <c r="J20" s="68"/>
      <c r="K20" s="68">
        <v>136000</v>
      </c>
      <c r="L20" s="68"/>
      <c r="M20" s="67">
        <v>0</v>
      </c>
      <c r="N20" s="68"/>
      <c r="O20" s="67">
        <v>0</v>
      </c>
      <c r="P20" s="68"/>
      <c r="Q20" s="68">
        <v>136000</v>
      </c>
      <c r="S20" s="69">
        <f>Q20/درآمدها!$J$5</f>
        <v>3.7909786893847232E-8</v>
      </c>
    </row>
    <row r="21" spans="1:19" s="151" customFormat="1" ht="19.5" customHeight="1">
      <c r="A21" s="161" t="s">
        <v>111</v>
      </c>
      <c r="C21" s="217" t="s">
        <v>113</v>
      </c>
      <c r="D21" s="218"/>
      <c r="E21" s="161" t="s">
        <v>90</v>
      </c>
      <c r="G21" s="162"/>
      <c r="I21" s="111"/>
      <c r="J21" s="68"/>
      <c r="K21" s="67">
        <v>1682572</v>
      </c>
      <c r="L21" s="68"/>
      <c r="M21" s="67">
        <v>123715731314</v>
      </c>
      <c r="N21" s="68"/>
      <c r="O21" s="67">
        <v>119430735000</v>
      </c>
      <c r="P21" s="68"/>
      <c r="Q21" s="68">
        <v>4286678886</v>
      </c>
      <c r="S21" s="69">
        <f>Q21/درآمدها!$J$5</f>
        <v>1.1949050224309887E-3</v>
      </c>
    </row>
    <row r="22" spans="1:19" s="151" customFormat="1" ht="19.5" customHeight="1">
      <c r="A22" s="161" t="s">
        <v>126</v>
      </c>
      <c r="C22" s="217" t="s">
        <v>134</v>
      </c>
      <c r="D22" s="218"/>
      <c r="E22" s="161" t="s">
        <v>102</v>
      </c>
      <c r="G22" s="162"/>
      <c r="I22" s="110"/>
      <c r="J22" s="68"/>
      <c r="K22" s="68">
        <v>0</v>
      </c>
      <c r="L22" s="68"/>
      <c r="M22" s="67">
        <v>0</v>
      </c>
      <c r="N22" s="68"/>
      <c r="O22" s="67">
        <v>0</v>
      </c>
      <c r="P22" s="68"/>
      <c r="Q22" s="68">
        <v>0</v>
      </c>
      <c r="S22" s="69">
        <f>Q22/درآمدها!$J$5</f>
        <v>0</v>
      </c>
    </row>
    <row r="23" spans="1:19" s="151" customFormat="1" ht="19.5" customHeight="1">
      <c r="A23" s="161" t="s">
        <v>140</v>
      </c>
      <c r="C23" s="217" t="s">
        <v>143</v>
      </c>
      <c r="D23" s="218"/>
      <c r="E23" s="161" t="s">
        <v>102</v>
      </c>
      <c r="G23" s="162"/>
      <c r="I23" s="110"/>
      <c r="J23" s="68"/>
      <c r="K23" s="68">
        <v>56731000000</v>
      </c>
      <c r="L23" s="68"/>
      <c r="M23" s="67">
        <v>0</v>
      </c>
      <c r="N23" s="68"/>
      <c r="O23" s="67">
        <v>0</v>
      </c>
      <c r="P23" s="68"/>
      <c r="Q23" s="68">
        <v>56731000000</v>
      </c>
      <c r="S23" s="69">
        <f>Q23/درآمدها!$J$5</f>
        <v>1.5813677354962113E-2</v>
      </c>
    </row>
    <row r="24" spans="1:19" s="151" customFormat="1" ht="19.5" customHeight="1">
      <c r="A24" s="161" t="s">
        <v>128</v>
      </c>
      <c r="C24" s="217" t="s">
        <v>133</v>
      </c>
      <c r="D24" s="218"/>
      <c r="E24" s="161" t="s">
        <v>102</v>
      </c>
      <c r="G24" s="162"/>
      <c r="I24" s="111"/>
      <c r="J24" s="68"/>
      <c r="K24" s="67">
        <v>0</v>
      </c>
      <c r="L24" s="68"/>
      <c r="M24" s="67">
        <v>0</v>
      </c>
      <c r="N24" s="68"/>
      <c r="O24" s="67">
        <v>0</v>
      </c>
      <c r="P24" s="68"/>
      <c r="Q24" s="68">
        <v>0</v>
      </c>
      <c r="S24" s="69">
        <f>Q24/درآمدها!$J$5</f>
        <v>0</v>
      </c>
    </row>
    <row r="25" spans="1:19" s="151" customFormat="1" ht="19.5" customHeight="1">
      <c r="A25" s="161" t="s">
        <v>198</v>
      </c>
      <c r="C25" s="217" t="s">
        <v>220</v>
      </c>
      <c r="D25" s="218"/>
      <c r="E25" s="161" t="s">
        <v>102</v>
      </c>
      <c r="G25" s="162"/>
      <c r="I25" s="239"/>
      <c r="J25" s="68"/>
      <c r="K25" s="68">
        <v>40000000000</v>
      </c>
      <c r="L25" s="68"/>
      <c r="M25" s="67">
        <v>0</v>
      </c>
      <c r="N25" s="68"/>
      <c r="O25" s="67">
        <v>40000000000</v>
      </c>
      <c r="P25" s="68"/>
      <c r="Q25" s="68">
        <v>0</v>
      </c>
      <c r="S25" s="69">
        <f>Q25/درآمدها!$J$5</f>
        <v>0</v>
      </c>
    </row>
    <row r="26" spans="1:19" s="151" customFormat="1" ht="19.5" customHeight="1">
      <c r="A26" s="161" t="s">
        <v>138</v>
      </c>
      <c r="C26" s="217" t="s">
        <v>141</v>
      </c>
      <c r="D26" s="218"/>
      <c r="E26" s="161" t="s">
        <v>102</v>
      </c>
      <c r="G26" s="162"/>
      <c r="I26" s="110"/>
      <c r="J26" s="68"/>
      <c r="K26" s="68">
        <v>72824000000</v>
      </c>
      <c r="L26" s="68"/>
      <c r="M26" s="67">
        <v>0</v>
      </c>
      <c r="N26" s="68"/>
      <c r="O26" s="67">
        <v>72824000000</v>
      </c>
      <c r="P26" s="68"/>
      <c r="Q26" s="68">
        <v>0</v>
      </c>
      <c r="S26" s="69">
        <f>Q26/درآمدها!$J$5</f>
        <v>0</v>
      </c>
    </row>
    <row r="27" spans="1:19" s="151" customFormat="1" ht="19.5" customHeight="1">
      <c r="A27" s="161" t="s">
        <v>201</v>
      </c>
      <c r="C27" s="217" t="s">
        <v>223</v>
      </c>
      <c r="D27" s="218"/>
      <c r="E27" s="161" t="s">
        <v>102</v>
      </c>
      <c r="G27" s="162"/>
      <c r="I27" s="110"/>
      <c r="J27" s="68"/>
      <c r="K27" s="68">
        <v>250000000000</v>
      </c>
      <c r="L27" s="68"/>
      <c r="M27" s="67">
        <v>0</v>
      </c>
      <c r="N27" s="68"/>
      <c r="O27" s="67">
        <v>0</v>
      </c>
      <c r="P27" s="68"/>
      <c r="Q27" s="68">
        <v>250000000000</v>
      </c>
      <c r="S27" s="69">
        <f>Q27/درآمدها!$J$5</f>
        <v>6.9687108260748587E-2</v>
      </c>
    </row>
    <row r="28" spans="1:19" s="151" customFormat="1" ht="18">
      <c r="A28" s="161" t="s">
        <v>115</v>
      </c>
      <c r="C28" s="217" t="s">
        <v>107</v>
      </c>
      <c r="D28" s="218"/>
      <c r="E28" s="161" t="s">
        <v>90</v>
      </c>
      <c r="G28" s="162"/>
      <c r="I28" s="110"/>
      <c r="J28" s="68"/>
      <c r="K28" s="68">
        <v>10133983</v>
      </c>
      <c r="L28" s="68"/>
      <c r="M28" s="67">
        <v>408117509609</v>
      </c>
      <c r="N28" s="68"/>
      <c r="O28" s="67">
        <v>408125680200</v>
      </c>
      <c r="P28" s="68"/>
      <c r="Q28" s="68">
        <v>1963392</v>
      </c>
      <c r="S28" s="69">
        <f>Q28/درآمدها!$J$5</f>
        <v>5.4729244344915081E-7</v>
      </c>
    </row>
    <row r="29" spans="1:19" s="151" customFormat="1" ht="19.5" customHeight="1">
      <c r="A29" s="161" t="s">
        <v>150</v>
      </c>
      <c r="C29" s="217" t="s">
        <v>155</v>
      </c>
      <c r="D29" s="218"/>
      <c r="E29" s="161" t="s">
        <v>102</v>
      </c>
      <c r="G29" s="162"/>
      <c r="I29" s="110"/>
      <c r="J29" s="68"/>
      <c r="K29" s="68">
        <v>0</v>
      </c>
      <c r="L29" s="68"/>
      <c r="M29" s="67">
        <v>0</v>
      </c>
      <c r="N29" s="68"/>
      <c r="O29" s="67">
        <v>0</v>
      </c>
      <c r="P29" s="68"/>
      <c r="Q29" s="68">
        <v>0</v>
      </c>
      <c r="S29" s="69">
        <f>Q29/درآمدها!$J$5</f>
        <v>0</v>
      </c>
    </row>
    <row r="30" spans="1:19" s="151" customFormat="1" ht="19.5" customHeight="1">
      <c r="A30" s="161" t="s">
        <v>165</v>
      </c>
      <c r="C30" s="217" t="s">
        <v>176</v>
      </c>
      <c r="D30" s="218"/>
      <c r="E30" s="161" t="s">
        <v>102</v>
      </c>
      <c r="G30" s="162"/>
      <c r="I30" s="110"/>
      <c r="J30" s="68"/>
      <c r="K30" s="68">
        <v>0</v>
      </c>
      <c r="L30" s="68"/>
      <c r="M30" s="67">
        <v>0</v>
      </c>
      <c r="N30" s="68"/>
      <c r="O30" s="67">
        <v>0</v>
      </c>
      <c r="P30" s="68"/>
      <c r="Q30" s="68">
        <v>0</v>
      </c>
      <c r="S30" s="69">
        <f>Q30/درآمدها!$J$5</f>
        <v>0</v>
      </c>
    </row>
    <row r="31" spans="1:19" s="151" customFormat="1" ht="19.5" customHeight="1">
      <c r="A31" s="161" t="s">
        <v>195</v>
      </c>
      <c r="C31" s="217" t="s">
        <v>217</v>
      </c>
      <c r="D31" s="218"/>
      <c r="E31" s="161" t="s">
        <v>102</v>
      </c>
      <c r="G31" s="162"/>
      <c r="I31" s="111"/>
      <c r="J31" s="68"/>
      <c r="K31" s="67">
        <v>43000000000</v>
      </c>
      <c r="L31" s="68"/>
      <c r="M31" s="67">
        <v>0</v>
      </c>
      <c r="N31" s="68"/>
      <c r="O31" s="67">
        <v>16900000000</v>
      </c>
      <c r="P31" s="68"/>
      <c r="Q31" s="68">
        <v>26100000000</v>
      </c>
      <c r="S31" s="69">
        <f>Q31/درآمدها!$J$5</f>
        <v>7.2753341024221528E-3</v>
      </c>
    </row>
    <row r="32" spans="1:19" s="151" customFormat="1" ht="19.5" customHeight="1">
      <c r="A32" s="161" t="s">
        <v>199</v>
      </c>
      <c r="C32" s="217" t="s">
        <v>221</v>
      </c>
      <c r="D32" s="218"/>
      <c r="E32" s="161" t="s">
        <v>102</v>
      </c>
      <c r="G32" s="162"/>
      <c r="I32" s="111"/>
      <c r="J32" s="68"/>
      <c r="K32" s="67">
        <v>78074000000</v>
      </c>
      <c r="L32" s="68"/>
      <c r="M32" s="67">
        <v>0</v>
      </c>
      <c r="N32" s="68"/>
      <c r="O32" s="67">
        <v>78074000000</v>
      </c>
      <c r="P32" s="68"/>
      <c r="Q32" s="68">
        <v>0</v>
      </c>
      <c r="S32" s="69">
        <f>Q32/درآمدها!$J$5</f>
        <v>0</v>
      </c>
    </row>
    <row r="33" spans="1:19" s="151" customFormat="1" ht="19.5" customHeight="1">
      <c r="A33" s="161" t="s">
        <v>129</v>
      </c>
      <c r="C33" s="217" t="s">
        <v>131</v>
      </c>
      <c r="D33" s="218"/>
      <c r="E33" s="161" t="s">
        <v>102</v>
      </c>
      <c r="G33" s="162"/>
      <c r="I33" s="111"/>
      <c r="J33" s="68"/>
      <c r="K33" s="68">
        <v>0</v>
      </c>
      <c r="L33" s="68"/>
      <c r="M33" s="67">
        <v>0</v>
      </c>
      <c r="N33" s="68"/>
      <c r="O33" s="67">
        <v>0</v>
      </c>
      <c r="P33" s="68"/>
      <c r="Q33" s="68">
        <v>0</v>
      </c>
      <c r="S33" s="69">
        <f>Q33/درآمدها!$J$5</f>
        <v>0</v>
      </c>
    </row>
    <row r="34" spans="1:19" s="151" customFormat="1" ht="19.5" customHeight="1">
      <c r="A34" s="161" t="s">
        <v>139</v>
      </c>
      <c r="C34" s="217" t="s">
        <v>142</v>
      </c>
      <c r="D34" s="218"/>
      <c r="E34" s="161" t="s">
        <v>102</v>
      </c>
      <c r="G34" s="162"/>
      <c r="I34" s="111"/>
      <c r="J34" s="68"/>
      <c r="K34" s="68">
        <v>0</v>
      </c>
      <c r="L34" s="68"/>
      <c r="M34" s="67">
        <v>0</v>
      </c>
      <c r="N34" s="68"/>
      <c r="O34" s="67">
        <v>0</v>
      </c>
      <c r="P34" s="68"/>
      <c r="Q34" s="68">
        <v>0</v>
      </c>
      <c r="S34" s="69">
        <f>Q34/درآمدها!$J$5</f>
        <v>0</v>
      </c>
    </row>
    <row r="35" spans="1:19" s="151" customFormat="1" ht="18">
      <c r="A35" s="161" t="s">
        <v>207</v>
      </c>
      <c r="C35" s="217" t="s">
        <v>229</v>
      </c>
      <c r="D35" s="218"/>
      <c r="E35" s="161" t="s">
        <v>102</v>
      </c>
      <c r="G35" s="162"/>
      <c r="I35" s="110"/>
      <c r="J35" s="68"/>
      <c r="K35" s="68">
        <v>301120000000</v>
      </c>
      <c r="L35" s="68"/>
      <c r="M35" s="67">
        <v>0</v>
      </c>
      <c r="N35" s="68"/>
      <c r="O35" s="67">
        <v>301120000000</v>
      </c>
      <c r="P35" s="68"/>
      <c r="Q35" s="68">
        <v>0</v>
      </c>
      <c r="S35" s="69">
        <f>Q35/درآمدها!$J$5</f>
        <v>0</v>
      </c>
    </row>
    <row r="36" spans="1:19" s="151" customFormat="1" ht="19.5" customHeight="1">
      <c r="A36" s="161" t="s">
        <v>163</v>
      </c>
      <c r="C36" s="219" t="s">
        <v>174</v>
      </c>
      <c r="D36" s="218"/>
      <c r="E36" s="161" t="s">
        <v>90</v>
      </c>
      <c r="G36" s="162"/>
      <c r="I36" s="111"/>
      <c r="J36" s="68"/>
      <c r="K36" s="68">
        <v>4196497859</v>
      </c>
      <c r="L36" s="68"/>
      <c r="M36" s="67">
        <v>190092010024</v>
      </c>
      <c r="N36" s="68"/>
      <c r="O36" s="67">
        <v>194287017200</v>
      </c>
      <c r="P36" s="68"/>
      <c r="Q36" s="68">
        <v>1490683</v>
      </c>
      <c r="S36" s="69">
        <f>Q36/درآمدها!$J$5</f>
        <v>4.1552555041382998E-7</v>
      </c>
    </row>
    <row r="37" spans="1:19" s="151" customFormat="1" ht="19.5" customHeight="1">
      <c r="A37" s="161" t="s">
        <v>168</v>
      </c>
      <c r="C37" s="217" t="s">
        <v>179</v>
      </c>
      <c r="D37" s="218"/>
      <c r="E37" s="161" t="s">
        <v>102</v>
      </c>
      <c r="G37" s="162"/>
      <c r="I37" s="110"/>
      <c r="J37" s="68"/>
      <c r="K37" s="68">
        <v>0</v>
      </c>
      <c r="L37" s="68"/>
      <c r="M37" s="67">
        <v>0</v>
      </c>
      <c r="N37" s="68"/>
      <c r="O37" s="67">
        <v>0</v>
      </c>
      <c r="P37" s="68"/>
      <c r="Q37" s="68">
        <v>0</v>
      </c>
      <c r="S37" s="69">
        <f>Q37/درآمدها!$J$5</f>
        <v>0</v>
      </c>
    </row>
    <row r="38" spans="1:19" s="151" customFormat="1" ht="19.5" customHeight="1">
      <c r="A38" s="161" t="s">
        <v>153</v>
      </c>
      <c r="C38" s="217" t="s">
        <v>158</v>
      </c>
      <c r="D38" s="218"/>
      <c r="E38" s="161" t="s">
        <v>102</v>
      </c>
      <c r="G38" s="162"/>
      <c r="I38" s="110"/>
      <c r="J38" s="68"/>
      <c r="K38" s="68">
        <v>0</v>
      </c>
      <c r="L38" s="68"/>
      <c r="M38" s="67">
        <v>0</v>
      </c>
      <c r="N38" s="68"/>
      <c r="O38" s="67">
        <v>0</v>
      </c>
      <c r="P38" s="68"/>
      <c r="Q38" s="68">
        <v>0</v>
      </c>
      <c r="S38" s="69">
        <f>Q38/درآمدها!$J$5</f>
        <v>0</v>
      </c>
    </row>
    <row r="39" spans="1:19" s="151" customFormat="1" ht="19.5" customHeight="1">
      <c r="A39" s="161" t="s">
        <v>166</v>
      </c>
      <c r="C39" s="217" t="s">
        <v>177</v>
      </c>
      <c r="D39" s="218"/>
      <c r="E39" s="161" t="s">
        <v>102</v>
      </c>
      <c r="G39" s="162"/>
      <c r="I39" s="110"/>
      <c r="J39" s="68"/>
      <c r="K39" s="68">
        <v>53000000000</v>
      </c>
      <c r="L39" s="68"/>
      <c r="M39" s="67">
        <v>0</v>
      </c>
      <c r="N39" s="68"/>
      <c r="O39" s="67">
        <v>53000000000</v>
      </c>
      <c r="P39" s="68"/>
      <c r="Q39" s="68">
        <v>0</v>
      </c>
      <c r="S39" s="69">
        <f>Q39/درآمدها!$J$5</f>
        <v>0</v>
      </c>
    </row>
    <row r="40" spans="1:19" s="151" customFormat="1" ht="19.5" customHeight="1">
      <c r="A40" s="161" t="s">
        <v>151</v>
      </c>
      <c r="C40" s="217" t="s">
        <v>156</v>
      </c>
      <c r="D40" s="218"/>
      <c r="E40" s="161" t="s">
        <v>102</v>
      </c>
      <c r="G40" s="162"/>
      <c r="I40" s="110"/>
      <c r="J40" s="68"/>
      <c r="K40" s="68">
        <v>0</v>
      </c>
      <c r="L40" s="68"/>
      <c r="M40" s="67">
        <v>0</v>
      </c>
      <c r="N40" s="68"/>
      <c r="O40" s="67">
        <v>0</v>
      </c>
      <c r="P40" s="68"/>
      <c r="Q40" s="68">
        <v>0</v>
      </c>
      <c r="S40" s="69">
        <f>Q40/درآمدها!$J$5</f>
        <v>0</v>
      </c>
    </row>
    <row r="41" spans="1:19" s="151" customFormat="1" ht="19.5" customHeight="1">
      <c r="A41" s="161" t="s">
        <v>152</v>
      </c>
      <c r="C41" s="219" t="s">
        <v>157</v>
      </c>
      <c r="D41" s="218"/>
      <c r="E41" s="161" t="s">
        <v>102</v>
      </c>
      <c r="G41" s="162"/>
      <c r="I41" s="111"/>
      <c r="J41" s="68"/>
      <c r="K41" s="68">
        <v>0</v>
      </c>
      <c r="L41" s="68"/>
      <c r="M41" s="67">
        <v>0</v>
      </c>
      <c r="N41" s="68"/>
      <c r="O41" s="67">
        <v>0</v>
      </c>
      <c r="P41" s="68"/>
      <c r="Q41" s="68">
        <v>0</v>
      </c>
      <c r="S41" s="69">
        <f>Q41/درآمدها!$J$5</f>
        <v>0</v>
      </c>
    </row>
    <row r="42" spans="1:19" s="151" customFormat="1" ht="18">
      <c r="A42" s="161" t="s">
        <v>154</v>
      </c>
      <c r="C42" s="217" t="s">
        <v>159</v>
      </c>
      <c r="D42" s="218"/>
      <c r="E42" s="161" t="s">
        <v>102</v>
      </c>
      <c r="G42" s="162"/>
      <c r="I42" s="110"/>
      <c r="J42" s="68"/>
      <c r="K42" s="68">
        <v>0</v>
      </c>
      <c r="L42" s="68"/>
      <c r="M42" s="67">
        <v>0</v>
      </c>
      <c r="N42" s="68"/>
      <c r="O42" s="67">
        <v>0</v>
      </c>
      <c r="P42" s="68"/>
      <c r="Q42" s="68">
        <v>0</v>
      </c>
      <c r="S42" s="69">
        <f>Q42/درآمدها!$J$5</f>
        <v>0</v>
      </c>
    </row>
    <row r="43" spans="1:19" s="151" customFormat="1" ht="19.5" customHeight="1">
      <c r="A43" s="161" t="s">
        <v>171</v>
      </c>
      <c r="C43" s="217" t="s">
        <v>182</v>
      </c>
      <c r="D43" s="218"/>
      <c r="E43" s="161" t="s">
        <v>102</v>
      </c>
      <c r="G43" s="162"/>
      <c r="I43" s="110"/>
      <c r="J43" s="68"/>
      <c r="K43" s="68">
        <v>136032010000</v>
      </c>
      <c r="L43" s="68"/>
      <c r="M43" s="67">
        <v>0</v>
      </c>
      <c r="N43" s="68"/>
      <c r="O43" s="67">
        <v>136032010000</v>
      </c>
      <c r="P43" s="68"/>
      <c r="Q43" s="68">
        <v>0</v>
      </c>
      <c r="S43" s="69">
        <f>Q43/درآمدها!$J$5</f>
        <v>0</v>
      </c>
    </row>
    <row r="44" spans="1:19" s="151" customFormat="1" ht="19.5" customHeight="1">
      <c r="A44" s="161" t="s">
        <v>193</v>
      </c>
      <c r="C44" s="217" t="s">
        <v>215</v>
      </c>
      <c r="D44" s="218"/>
      <c r="E44" s="161" t="s">
        <v>90</v>
      </c>
      <c r="G44" s="162"/>
      <c r="I44" s="111"/>
      <c r="J44" s="68"/>
      <c r="K44" s="67">
        <v>50556802055</v>
      </c>
      <c r="L44" s="68"/>
      <c r="M44" s="67">
        <v>2364144860719</v>
      </c>
      <c r="N44" s="68"/>
      <c r="O44" s="67">
        <v>2353214924218</v>
      </c>
      <c r="P44" s="68"/>
      <c r="Q44" s="68">
        <v>61486738556</v>
      </c>
      <c r="S44" s="69">
        <f>Q44/درآمدها!$J$5</f>
        <v>1.7139332025409265E-2</v>
      </c>
    </row>
    <row r="45" spans="1:19" s="151" customFormat="1" ht="19.5" customHeight="1">
      <c r="A45" s="161" t="s">
        <v>191</v>
      </c>
      <c r="C45" s="217" t="s">
        <v>213</v>
      </c>
      <c r="D45" s="218"/>
      <c r="E45" s="161" t="s">
        <v>102</v>
      </c>
      <c r="G45" s="162"/>
      <c r="I45" s="110"/>
      <c r="J45" s="68"/>
      <c r="K45" s="68">
        <v>2750000000</v>
      </c>
      <c r="L45" s="68"/>
      <c r="M45" s="67">
        <v>0</v>
      </c>
      <c r="N45" s="68"/>
      <c r="O45" s="67">
        <v>2750000000</v>
      </c>
      <c r="P45" s="68"/>
      <c r="Q45" s="68">
        <v>0</v>
      </c>
      <c r="S45" s="69">
        <f>Q45/درآمدها!$J$5</f>
        <v>0</v>
      </c>
    </row>
    <row r="46" spans="1:19" s="151" customFormat="1" ht="19.5" customHeight="1">
      <c r="A46" s="161" t="s">
        <v>192</v>
      </c>
      <c r="C46" s="217" t="s">
        <v>214</v>
      </c>
      <c r="D46" s="218"/>
      <c r="E46" s="161" t="s">
        <v>102</v>
      </c>
      <c r="G46" s="162"/>
      <c r="I46" s="110"/>
      <c r="J46" s="68"/>
      <c r="K46" s="68">
        <v>3500000000</v>
      </c>
      <c r="L46" s="68"/>
      <c r="M46" s="67">
        <v>0</v>
      </c>
      <c r="N46" s="68"/>
      <c r="O46" s="67">
        <v>3500000000</v>
      </c>
      <c r="P46" s="68"/>
      <c r="Q46" s="68">
        <v>0</v>
      </c>
      <c r="S46" s="69">
        <f>Q46/درآمدها!$J$5</f>
        <v>0</v>
      </c>
    </row>
    <row r="47" spans="1:19" s="151" customFormat="1" ht="19.5" customHeight="1">
      <c r="A47" s="161" t="s">
        <v>194</v>
      </c>
      <c r="C47" s="217" t="s">
        <v>216</v>
      </c>
      <c r="D47" s="218"/>
      <c r="E47" s="161" t="s">
        <v>102</v>
      </c>
      <c r="G47" s="162"/>
      <c r="I47" s="110"/>
      <c r="J47" s="68"/>
      <c r="K47" s="68">
        <v>1625000000</v>
      </c>
      <c r="L47" s="68"/>
      <c r="M47" s="67">
        <v>0</v>
      </c>
      <c r="N47" s="68"/>
      <c r="O47" s="67">
        <v>1625000000</v>
      </c>
      <c r="P47" s="68"/>
      <c r="Q47" s="68">
        <v>0</v>
      </c>
      <c r="S47" s="69">
        <f>Q47/درآمدها!$J$5</f>
        <v>0</v>
      </c>
    </row>
    <row r="48" spans="1:19" s="151" customFormat="1" ht="19.5" customHeight="1">
      <c r="A48" s="161" t="s">
        <v>196</v>
      </c>
      <c r="C48" s="217" t="s">
        <v>218</v>
      </c>
      <c r="D48" s="218"/>
      <c r="E48" s="161" t="s">
        <v>102</v>
      </c>
      <c r="G48" s="162"/>
      <c r="I48" s="111"/>
      <c r="J48" s="68"/>
      <c r="K48" s="67">
        <v>70000000000</v>
      </c>
      <c r="L48" s="68"/>
      <c r="M48" s="67">
        <v>0</v>
      </c>
      <c r="N48" s="68"/>
      <c r="O48" s="67">
        <v>70000000000</v>
      </c>
      <c r="P48" s="68"/>
      <c r="Q48" s="68">
        <v>0</v>
      </c>
      <c r="S48" s="69">
        <f>Q48/درآمدها!$J$5</f>
        <v>0</v>
      </c>
    </row>
    <row r="49" spans="1:19" s="151" customFormat="1" ht="19.5" customHeight="1">
      <c r="A49" s="161" t="s">
        <v>197</v>
      </c>
      <c r="C49" s="217" t="s">
        <v>219</v>
      </c>
      <c r="D49" s="218"/>
      <c r="E49" s="161" t="s">
        <v>102</v>
      </c>
      <c r="G49" s="162"/>
      <c r="I49" s="110"/>
      <c r="J49" s="68"/>
      <c r="K49" s="68">
        <v>4560000000</v>
      </c>
      <c r="L49" s="68"/>
      <c r="M49" s="67">
        <v>0</v>
      </c>
      <c r="N49" s="68"/>
      <c r="O49" s="67">
        <v>0</v>
      </c>
      <c r="P49" s="68"/>
      <c r="Q49" s="68">
        <v>4560000000</v>
      </c>
      <c r="S49" s="69">
        <f>Q49/درآمدها!$J$5</f>
        <v>1.2710928546760542E-3</v>
      </c>
    </row>
    <row r="50" spans="1:19" s="151" customFormat="1" ht="19.5" customHeight="1">
      <c r="A50" s="161" t="s">
        <v>200</v>
      </c>
      <c r="C50" s="217" t="s">
        <v>222</v>
      </c>
      <c r="D50" s="218"/>
      <c r="E50" s="161" t="s">
        <v>102</v>
      </c>
      <c r="G50" s="162"/>
      <c r="I50" s="111"/>
      <c r="J50" s="68"/>
      <c r="K50" s="67">
        <v>5000000000</v>
      </c>
      <c r="L50" s="68"/>
      <c r="M50" s="67">
        <v>0</v>
      </c>
      <c r="N50" s="68"/>
      <c r="O50" s="67">
        <v>0</v>
      </c>
      <c r="P50" s="68"/>
      <c r="Q50" s="68">
        <v>5000000000</v>
      </c>
      <c r="S50" s="69">
        <f>Q50/درآمدها!$J$5</f>
        <v>1.3937421652149718E-3</v>
      </c>
    </row>
    <row r="51" spans="1:19" s="151" customFormat="1" ht="19.5" customHeight="1">
      <c r="A51" s="161" t="s">
        <v>167</v>
      </c>
      <c r="C51" s="217" t="s">
        <v>178</v>
      </c>
      <c r="D51" s="218"/>
      <c r="E51" s="161" t="s">
        <v>102</v>
      </c>
      <c r="G51" s="162"/>
      <c r="I51" s="110"/>
      <c r="J51" s="68"/>
      <c r="K51" s="68">
        <v>10935000000</v>
      </c>
      <c r="L51" s="68"/>
      <c r="M51" s="67">
        <v>0</v>
      </c>
      <c r="N51" s="68"/>
      <c r="O51" s="67">
        <v>10935000000</v>
      </c>
      <c r="P51" s="68"/>
      <c r="Q51" s="68">
        <v>0</v>
      </c>
      <c r="S51" s="69">
        <f>Q51/درآمدها!$J$5</f>
        <v>0</v>
      </c>
    </row>
    <row r="52" spans="1:19" s="151" customFormat="1" ht="19.5" customHeight="1">
      <c r="A52" s="161" t="s">
        <v>202</v>
      </c>
      <c r="C52" s="217" t="s">
        <v>224</v>
      </c>
      <c r="D52" s="218"/>
      <c r="E52" s="161" t="s">
        <v>102</v>
      </c>
      <c r="G52" s="162"/>
      <c r="I52" s="110"/>
      <c r="J52" s="68"/>
      <c r="K52" s="68">
        <v>18311500000</v>
      </c>
      <c r="L52" s="68"/>
      <c r="M52" s="67">
        <v>0</v>
      </c>
      <c r="N52" s="68"/>
      <c r="O52" s="67">
        <v>18311500000</v>
      </c>
      <c r="P52" s="68"/>
      <c r="Q52" s="68">
        <v>0</v>
      </c>
      <c r="S52" s="69">
        <f>Q52/درآمدها!$J$5</f>
        <v>0</v>
      </c>
    </row>
    <row r="53" spans="1:19" s="151" customFormat="1" ht="19.5" customHeight="1">
      <c r="A53" s="161" t="s">
        <v>203</v>
      </c>
      <c r="C53" s="217" t="s">
        <v>225</v>
      </c>
      <c r="D53" s="218"/>
      <c r="E53" s="161" t="s">
        <v>102</v>
      </c>
      <c r="G53" s="162"/>
      <c r="I53" s="110"/>
      <c r="J53" s="68"/>
      <c r="K53" s="68">
        <v>13220000000</v>
      </c>
      <c r="L53" s="68"/>
      <c r="M53" s="67">
        <v>0</v>
      </c>
      <c r="N53" s="68"/>
      <c r="O53" s="67">
        <v>13220000000</v>
      </c>
      <c r="P53" s="68"/>
      <c r="Q53" s="68">
        <v>0</v>
      </c>
      <c r="S53" s="69">
        <f>Q53/درآمدها!$J$5</f>
        <v>0</v>
      </c>
    </row>
    <row r="54" spans="1:19" s="151" customFormat="1" ht="18">
      <c r="A54" s="161" t="s">
        <v>204</v>
      </c>
      <c r="C54" s="217" t="s">
        <v>226</v>
      </c>
      <c r="D54" s="218"/>
      <c r="E54" s="161" t="s">
        <v>102</v>
      </c>
      <c r="G54" s="162"/>
      <c r="I54" s="110"/>
      <c r="J54" s="68"/>
      <c r="K54" s="68">
        <v>2650000000</v>
      </c>
      <c r="L54" s="68"/>
      <c r="M54" s="67">
        <v>0</v>
      </c>
      <c r="N54" s="68"/>
      <c r="O54" s="67">
        <v>0</v>
      </c>
      <c r="P54" s="68"/>
      <c r="Q54" s="68">
        <v>2650000000</v>
      </c>
      <c r="S54" s="69">
        <f>Q54/درآمدها!$J$5</f>
        <v>7.3868334756393506E-4</v>
      </c>
    </row>
    <row r="55" spans="1:19" s="151" customFormat="1" ht="18">
      <c r="A55" s="161" t="s">
        <v>205</v>
      </c>
      <c r="C55" s="217" t="s">
        <v>227</v>
      </c>
      <c r="D55" s="218"/>
      <c r="E55" s="161" t="s">
        <v>102</v>
      </c>
      <c r="G55" s="162"/>
      <c r="I55" s="110"/>
      <c r="J55" s="68"/>
      <c r="K55" s="68">
        <v>1100000000</v>
      </c>
      <c r="L55" s="68"/>
      <c r="M55" s="67">
        <v>0</v>
      </c>
      <c r="N55" s="68"/>
      <c r="O55" s="67">
        <v>1100000000</v>
      </c>
      <c r="P55" s="68"/>
      <c r="Q55" s="68">
        <v>0</v>
      </c>
      <c r="S55" s="69">
        <f>Q55/درآمدها!$J$5</f>
        <v>0</v>
      </c>
    </row>
    <row r="56" spans="1:19" s="151" customFormat="1" ht="18">
      <c r="A56" s="161" t="s">
        <v>206</v>
      </c>
      <c r="C56" s="217" t="s">
        <v>228</v>
      </c>
      <c r="D56" s="218"/>
      <c r="E56" s="161" t="s">
        <v>102</v>
      </c>
      <c r="G56" s="162"/>
      <c r="I56" s="110"/>
      <c r="J56" s="68"/>
      <c r="K56" s="68">
        <v>250000000</v>
      </c>
      <c r="L56" s="68"/>
      <c r="M56" s="67">
        <v>0</v>
      </c>
      <c r="N56" s="68"/>
      <c r="O56" s="67">
        <v>250000000</v>
      </c>
      <c r="P56" s="68"/>
      <c r="Q56" s="68">
        <v>0</v>
      </c>
      <c r="S56" s="69">
        <f>Q56/درآمدها!$J$5</f>
        <v>0</v>
      </c>
    </row>
    <row r="57" spans="1:19" s="151" customFormat="1" ht="18">
      <c r="A57" s="161" t="s">
        <v>208</v>
      </c>
      <c r="C57" s="217" t="s">
        <v>230</v>
      </c>
      <c r="D57" s="218"/>
      <c r="E57" s="161" t="s">
        <v>102</v>
      </c>
      <c r="G57" s="162"/>
      <c r="I57" s="110"/>
      <c r="J57" s="68"/>
      <c r="K57" s="68">
        <v>500000000</v>
      </c>
      <c r="L57" s="68"/>
      <c r="M57" s="67">
        <v>0</v>
      </c>
      <c r="N57" s="68"/>
      <c r="O57" s="67">
        <v>0</v>
      </c>
      <c r="P57" s="68"/>
      <c r="Q57" s="68">
        <v>500000000</v>
      </c>
      <c r="S57" s="69">
        <f>Q57/درآمدها!$J$5</f>
        <v>1.3937421652149718E-4</v>
      </c>
    </row>
    <row r="58" spans="1:19" s="151" customFormat="1" ht="18">
      <c r="A58" s="161" t="s">
        <v>172</v>
      </c>
      <c r="C58" s="217" t="s">
        <v>183</v>
      </c>
      <c r="D58" s="218"/>
      <c r="E58" s="161" t="s">
        <v>110</v>
      </c>
      <c r="G58" s="162"/>
      <c r="I58" s="110"/>
      <c r="J58" s="68"/>
      <c r="K58" s="68">
        <v>0</v>
      </c>
      <c r="L58" s="68"/>
      <c r="M58" s="67">
        <v>0</v>
      </c>
      <c r="N58" s="68"/>
      <c r="O58" s="67">
        <v>0</v>
      </c>
      <c r="P58" s="68"/>
      <c r="Q58" s="68">
        <v>0</v>
      </c>
      <c r="S58" s="69">
        <f>Q58/درآمدها!$J$5</f>
        <v>0</v>
      </c>
    </row>
    <row r="59" spans="1:19" s="151" customFormat="1" ht="18">
      <c r="A59" s="161" t="s">
        <v>173</v>
      </c>
      <c r="C59" s="217" t="s">
        <v>184</v>
      </c>
      <c r="D59" s="218"/>
      <c r="E59" s="161" t="s">
        <v>102</v>
      </c>
      <c r="G59" s="162"/>
      <c r="I59" s="110"/>
      <c r="J59" s="68"/>
      <c r="K59" s="68">
        <v>224250000000</v>
      </c>
      <c r="L59" s="68"/>
      <c r="M59" s="67">
        <v>0</v>
      </c>
      <c r="N59" s="68"/>
      <c r="O59" s="67">
        <v>224250000000</v>
      </c>
      <c r="P59" s="68"/>
      <c r="Q59" s="68">
        <v>0</v>
      </c>
      <c r="S59" s="69">
        <f>Q59/درآمدها!$J$5</f>
        <v>0</v>
      </c>
    </row>
    <row r="60" spans="1:19" s="151" customFormat="1" ht="18">
      <c r="A60" s="161" t="s">
        <v>209</v>
      </c>
      <c r="C60" s="217" t="s">
        <v>231</v>
      </c>
      <c r="D60" s="218"/>
      <c r="E60" s="161" t="s">
        <v>102</v>
      </c>
      <c r="G60" s="162"/>
      <c r="I60" s="110"/>
      <c r="J60" s="68"/>
      <c r="K60" s="68">
        <v>463685000000</v>
      </c>
      <c r="L60" s="68"/>
      <c r="M60" s="67">
        <v>0</v>
      </c>
      <c r="N60" s="68"/>
      <c r="O60" s="67">
        <v>463685000000</v>
      </c>
      <c r="P60" s="68"/>
      <c r="Q60" s="68">
        <v>0</v>
      </c>
      <c r="S60" s="69">
        <f>Q60/درآمدها!$J$5</f>
        <v>0</v>
      </c>
    </row>
    <row r="61" spans="1:19" s="151" customFormat="1" ht="18">
      <c r="A61" s="161" t="s">
        <v>210</v>
      </c>
      <c r="C61" s="217" t="s">
        <v>232</v>
      </c>
      <c r="D61" s="218"/>
      <c r="E61" s="161" t="s">
        <v>102</v>
      </c>
      <c r="G61" s="162"/>
      <c r="I61" s="110"/>
      <c r="J61" s="68"/>
      <c r="K61" s="68">
        <v>66470000000</v>
      </c>
      <c r="L61" s="68"/>
      <c r="M61" s="67">
        <v>0</v>
      </c>
      <c r="N61" s="68"/>
      <c r="O61" s="67">
        <v>66470000000</v>
      </c>
      <c r="P61" s="68"/>
      <c r="Q61" s="68">
        <v>0</v>
      </c>
      <c r="S61" s="69">
        <f>Q61/درآمدها!$J$5</f>
        <v>0</v>
      </c>
    </row>
    <row r="62" spans="1:19" s="151" customFormat="1" ht="18">
      <c r="A62" s="161" t="s">
        <v>211</v>
      </c>
      <c r="C62" s="217" t="s">
        <v>233</v>
      </c>
      <c r="D62" s="218"/>
      <c r="E62" s="161" t="s">
        <v>102</v>
      </c>
      <c r="G62" s="162"/>
      <c r="I62" s="110"/>
      <c r="J62" s="68"/>
      <c r="K62" s="68">
        <v>11926000000</v>
      </c>
      <c r="L62" s="68"/>
      <c r="M62" s="67">
        <v>0</v>
      </c>
      <c r="N62" s="68"/>
      <c r="O62" s="67">
        <v>11926000000</v>
      </c>
      <c r="P62" s="68"/>
      <c r="Q62" s="68">
        <v>0</v>
      </c>
      <c r="S62" s="69">
        <f>Q62/درآمدها!$J$5</f>
        <v>0</v>
      </c>
    </row>
    <row r="63" spans="1:19" s="151" customFormat="1" ht="18">
      <c r="A63" s="161" t="s">
        <v>212</v>
      </c>
      <c r="C63" s="217" t="s">
        <v>234</v>
      </c>
      <c r="D63" s="218"/>
      <c r="E63" s="161" t="s">
        <v>102</v>
      </c>
      <c r="G63" s="162"/>
      <c r="I63" s="110"/>
      <c r="J63" s="68"/>
      <c r="K63" s="68">
        <v>19915000000</v>
      </c>
      <c r="L63" s="68"/>
      <c r="M63" s="67">
        <v>0</v>
      </c>
      <c r="N63" s="68"/>
      <c r="O63" s="67">
        <v>0</v>
      </c>
      <c r="P63" s="68"/>
      <c r="Q63" s="68">
        <v>19915000000</v>
      </c>
      <c r="S63" s="69">
        <f>Q63/درآمدها!$J$5</f>
        <v>5.5512750440512328E-3</v>
      </c>
    </row>
    <row r="64" spans="1:19" s="151" customFormat="1" ht="21.75" customHeight="1">
      <c r="A64" s="161" t="s">
        <v>253</v>
      </c>
      <c r="C64" s="217" t="s">
        <v>269</v>
      </c>
      <c r="D64" s="218"/>
      <c r="E64" s="161" t="s">
        <v>102</v>
      </c>
      <c r="G64" s="162"/>
      <c r="I64" s="110"/>
      <c r="J64" s="68"/>
      <c r="K64" s="68">
        <v>0</v>
      </c>
      <c r="L64" s="68"/>
      <c r="M64" s="67">
        <v>299000000000</v>
      </c>
      <c r="N64" s="68"/>
      <c r="O64" s="67">
        <v>0</v>
      </c>
      <c r="P64" s="68"/>
      <c r="Q64" s="68">
        <v>299000000000</v>
      </c>
      <c r="S64" s="69">
        <f>Q64/درآمدها!$J$5</f>
        <v>8.3345781479855316E-2</v>
      </c>
    </row>
    <row r="65" spans="1:20" s="151" customFormat="1" ht="18.75" customHeight="1">
      <c r="A65" s="161" t="s">
        <v>254</v>
      </c>
      <c r="C65" s="217" t="s">
        <v>270</v>
      </c>
      <c r="D65" s="218"/>
      <c r="E65" s="161" t="s">
        <v>102</v>
      </c>
      <c r="G65" s="162"/>
      <c r="I65" s="110"/>
      <c r="J65" s="68"/>
      <c r="K65" s="68">
        <v>0</v>
      </c>
      <c r="L65" s="68"/>
      <c r="M65" s="67">
        <v>6850000000</v>
      </c>
      <c r="N65" s="68"/>
      <c r="O65" s="67">
        <v>0</v>
      </c>
      <c r="P65" s="68"/>
      <c r="Q65" s="68">
        <v>6850000000</v>
      </c>
      <c r="S65" s="69">
        <f>Q65/درآمدها!$J$5</f>
        <v>1.9094267663445114E-3</v>
      </c>
    </row>
    <row r="66" spans="1:20" s="151" customFormat="1" ht="18.75" customHeight="1">
      <c r="A66" s="161" t="s">
        <v>255</v>
      </c>
      <c r="C66" s="217" t="s">
        <v>271</v>
      </c>
      <c r="D66" s="218"/>
      <c r="E66" s="161" t="s">
        <v>102</v>
      </c>
      <c r="G66" s="162"/>
      <c r="I66" s="110"/>
      <c r="J66" s="68"/>
      <c r="K66" s="68">
        <v>0</v>
      </c>
      <c r="L66" s="68"/>
      <c r="M66" s="67">
        <v>750000000</v>
      </c>
      <c r="N66" s="68"/>
      <c r="O66" s="67">
        <v>0</v>
      </c>
      <c r="P66" s="68"/>
      <c r="Q66" s="68">
        <v>750000000</v>
      </c>
      <c r="S66" s="69">
        <f>Q66/درآمدها!$J$5</f>
        <v>2.0906132478224577E-4</v>
      </c>
    </row>
    <row r="67" spans="1:20" s="151" customFormat="1" ht="18.75" customHeight="1">
      <c r="A67" s="161" t="s">
        <v>257</v>
      </c>
      <c r="C67" s="217" t="s">
        <v>273</v>
      </c>
      <c r="D67" s="218"/>
      <c r="E67" s="161" t="s">
        <v>102</v>
      </c>
      <c r="G67" s="162"/>
      <c r="I67" s="110"/>
      <c r="J67" s="68"/>
      <c r="K67" s="68">
        <v>0</v>
      </c>
      <c r="L67" s="68"/>
      <c r="M67" s="67">
        <v>2000000000</v>
      </c>
      <c r="N67" s="68"/>
      <c r="O67" s="67">
        <v>0</v>
      </c>
      <c r="P67" s="68"/>
      <c r="Q67" s="68">
        <v>2000000000</v>
      </c>
      <c r="S67" s="69">
        <f>Q67/درآمدها!$J$5</f>
        <v>5.5749686608598872E-4</v>
      </c>
    </row>
    <row r="68" spans="1:20" s="151" customFormat="1" ht="18.75" customHeight="1">
      <c r="A68" s="161" t="s">
        <v>258</v>
      </c>
      <c r="C68" s="217" t="s">
        <v>274</v>
      </c>
      <c r="D68" s="218"/>
      <c r="E68" s="161" t="s">
        <v>102</v>
      </c>
      <c r="G68" s="162"/>
      <c r="I68" s="110"/>
      <c r="J68" s="68"/>
      <c r="K68" s="68">
        <v>0</v>
      </c>
      <c r="L68" s="68"/>
      <c r="M68" s="67">
        <v>4475000000</v>
      </c>
      <c r="N68" s="68"/>
      <c r="O68" s="67">
        <v>0</v>
      </c>
      <c r="P68" s="68"/>
      <c r="Q68" s="68">
        <v>4475000000</v>
      </c>
      <c r="S68" s="69">
        <f>Q68/درآمدها!$J$5</f>
        <v>1.2473992378673998E-3</v>
      </c>
    </row>
    <row r="69" spans="1:20" s="151" customFormat="1" ht="18.75" customHeight="1">
      <c r="A69" s="161" t="s">
        <v>259</v>
      </c>
      <c r="C69" s="217" t="s">
        <v>275</v>
      </c>
      <c r="D69" s="218"/>
      <c r="E69" s="161" t="s">
        <v>102</v>
      </c>
      <c r="G69" s="162"/>
      <c r="I69" s="111"/>
      <c r="J69" s="68"/>
      <c r="K69" s="67">
        <v>0</v>
      </c>
      <c r="L69" s="68"/>
      <c r="M69" s="67">
        <v>50000000000</v>
      </c>
      <c r="N69" s="68"/>
      <c r="O69" s="67">
        <v>0</v>
      </c>
      <c r="P69" s="68"/>
      <c r="Q69" s="68">
        <v>50000000000</v>
      </c>
      <c r="S69" s="69">
        <f>Q69/درآمدها!$J$5</f>
        <v>1.3937421652149718E-2</v>
      </c>
    </row>
    <row r="70" spans="1:20" s="151" customFormat="1" ht="18.75" customHeight="1">
      <c r="A70" s="161" t="s">
        <v>260</v>
      </c>
      <c r="C70" s="217" t="s">
        <v>276</v>
      </c>
      <c r="D70" s="218"/>
      <c r="E70" s="161" t="s">
        <v>102</v>
      </c>
      <c r="G70" s="162"/>
      <c r="I70" s="110"/>
      <c r="J70" s="68"/>
      <c r="K70" s="68">
        <v>0</v>
      </c>
      <c r="L70" s="68"/>
      <c r="M70" s="67">
        <v>8682000000</v>
      </c>
      <c r="N70" s="68"/>
      <c r="O70" s="67">
        <v>0</v>
      </c>
      <c r="P70" s="68"/>
      <c r="Q70" s="68">
        <v>8682000000</v>
      </c>
      <c r="S70" s="69">
        <f>Q70/درآمدها!$J$5</f>
        <v>2.4200938956792772E-3</v>
      </c>
    </row>
    <row r="71" spans="1:20" s="151" customFormat="1" ht="18.75" customHeight="1">
      <c r="A71" s="161" t="s">
        <v>261</v>
      </c>
      <c r="C71" s="217" t="s">
        <v>277</v>
      </c>
      <c r="D71" s="218"/>
      <c r="E71" s="161" t="s">
        <v>102</v>
      </c>
      <c r="G71" s="162"/>
      <c r="I71" s="110"/>
      <c r="J71" s="68"/>
      <c r="K71" s="68">
        <v>0</v>
      </c>
      <c r="L71" s="68"/>
      <c r="M71" s="67">
        <v>28000000000</v>
      </c>
      <c r="N71" s="68"/>
      <c r="O71" s="67">
        <v>0</v>
      </c>
      <c r="P71" s="68"/>
      <c r="Q71" s="68">
        <v>28000000000</v>
      </c>
      <c r="S71" s="69">
        <f>Q71/درآمدها!$J$5</f>
        <v>7.8049561252038421E-3</v>
      </c>
    </row>
    <row r="72" spans="1:20" s="151" customFormat="1" ht="18.75" customHeight="1">
      <c r="A72" s="161" t="s">
        <v>262</v>
      </c>
      <c r="C72" s="217" t="s">
        <v>278</v>
      </c>
      <c r="D72" s="218"/>
      <c r="E72" s="161" t="s">
        <v>102</v>
      </c>
      <c r="G72" s="162"/>
      <c r="I72" s="110"/>
      <c r="J72" s="68"/>
      <c r="K72" s="68">
        <v>0</v>
      </c>
      <c r="L72" s="68"/>
      <c r="M72" s="67">
        <v>250000000</v>
      </c>
      <c r="N72" s="68"/>
      <c r="O72" s="67">
        <v>0</v>
      </c>
      <c r="P72" s="68"/>
      <c r="Q72" s="68">
        <v>250000000</v>
      </c>
      <c r="S72" s="69">
        <f>Q72/درآمدها!$J$5</f>
        <v>6.968710826074859E-5</v>
      </c>
    </row>
    <row r="73" spans="1:20" s="151" customFormat="1" ht="18.75" customHeight="1">
      <c r="A73" s="161" t="s">
        <v>264</v>
      </c>
      <c r="C73" s="217" t="s">
        <v>280</v>
      </c>
      <c r="D73" s="218"/>
      <c r="E73" s="161" t="s">
        <v>102</v>
      </c>
      <c r="G73" s="162"/>
      <c r="I73" s="110"/>
      <c r="J73" s="68"/>
      <c r="K73" s="68">
        <v>0</v>
      </c>
      <c r="L73" s="68"/>
      <c r="M73" s="67">
        <v>2075000000</v>
      </c>
      <c r="N73" s="68"/>
      <c r="O73" s="67">
        <v>0</v>
      </c>
      <c r="P73" s="68"/>
      <c r="Q73" s="68">
        <v>2075000000</v>
      </c>
      <c r="S73" s="69">
        <f>Q73/درآمدها!$J$5</f>
        <v>5.784029985642133E-4</v>
      </c>
    </row>
    <row r="74" spans="1:20" s="151" customFormat="1" ht="18.75" customHeight="1">
      <c r="A74" s="161" t="s">
        <v>265</v>
      </c>
      <c r="C74" s="217" t="s">
        <v>281</v>
      </c>
      <c r="D74" s="218"/>
      <c r="E74" s="161" t="s">
        <v>102</v>
      </c>
      <c r="G74" s="162"/>
      <c r="I74" s="110"/>
      <c r="J74" s="68"/>
      <c r="K74" s="68">
        <v>0</v>
      </c>
      <c r="L74" s="68"/>
      <c r="M74" s="67">
        <v>32550000000</v>
      </c>
      <c r="N74" s="68"/>
      <c r="O74" s="67">
        <v>0</v>
      </c>
      <c r="P74" s="68"/>
      <c r="Q74" s="68">
        <v>32550000000</v>
      </c>
      <c r="S74" s="69">
        <f>Q74/درآمدها!$J$5</f>
        <v>9.0732614955494669E-3</v>
      </c>
    </row>
    <row r="75" spans="1:20" s="151" customFormat="1" ht="18.75" customHeight="1">
      <c r="A75" s="161" t="s">
        <v>266</v>
      </c>
      <c r="C75" s="217" t="s">
        <v>282</v>
      </c>
      <c r="D75" s="218"/>
      <c r="E75" s="161" t="s">
        <v>102</v>
      </c>
      <c r="G75" s="162"/>
      <c r="I75" s="111"/>
      <c r="J75" s="68"/>
      <c r="K75" s="68">
        <v>0</v>
      </c>
      <c r="L75" s="68"/>
      <c r="M75" s="67">
        <v>1690000000</v>
      </c>
      <c r="N75" s="68"/>
      <c r="O75" s="67">
        <v>0</v>
      </c>
      <c r="P75" s="68"/>
      <c r="Q75" s="68">
        <v>1690000000</v>
      </c>
      <c r="S75" s="69">
        <f>Q75/درآمدها!$J$5</f>
        <v>4.7108485184266051E-4</v>
      </c>
    </row>
    <row r="76" spans="1:20" s="151" customFormat="1" ht="18.75" customHeight="1">
      <c r="A76" s="161" t="s">
        <v>267</v>
      </c>
      <c r="C76" s="217" t="s">
        <v>283</v>
      </c>
      <c r="D76" s="218"/>
      <c r="E76" s="161" t="s">
        <v>102</v>
      </c>
      <c r="G76" s="162"/>
      <c r="I76" s="239"/>
      <c r="J76" s="68"/>
      <c r="K76" s="68">
        <v>0</v>
      </c>
      <c r="L76" s="68"/>
      <c r="M76" s="67">
        <v>2190000000</v>
      </c>
      <c r="N76" s="68"/>
      <c r="O76" s="67">
        <v>0</v>
      </c>
      <c r="P76" s="68"/>
      <c r="Q76" s="68">
        <v>2190000000</v>
      </c>
      <c r="S76" s="69">
        <f>Q76/درآمدها!$J$5</f>
        <v>6.104590683641577E-4</v>
      </c>
    </row>
    <row r="77" spans="1:20" s="151" customFormat="1" ht="18.75" thickBot="1">
      <c r="A77" s="161" t="s">
        <v>268</v>
      </c>
      <c r="C77" s="217" t="s">
        <v>284</v>
      </c>
      <c r="D77" s="218"/>
      <c r="E77" s="161" t="s">
        <v>102</v>
      </c>
      <c r="G77" s="162"/>
      <c r="I77" s="110"/>
      <c r="J77" s="68"/>
      <c r="K77" s="68">
        <v>0</v>
      </c>
      <c r="L77" s="68"/>
      <c r="M77" s="67">
        <v>11300000000</v>
      </c>
      <c r="N77" s="68"/>
      <c r="O77" s="67">
        <v>0</v>
      </c>
      <c r="P77" s="68"/>
      <c r="Q77" s="68">
        <v>11300000000</v>
      </c>
      <c r="S77" s="69">
        <f>Q77/درآمدها!$J$5</f>
        <v>3.1498572933858363E-3</v>
      </c>
    </row>
    <row r="78" spans="1:20" s="151" customFormat="1" ht="18.75" thickBot="1">
      <c r="A78" s="158" t="s">
        <v>2</v>
      </c>
      <c r="B78" s="158"/>
      <c r="C78" s="158"/>
      <c r="D78" s="158"/>
      <c r="E78" s="158"/>
      <c r="F78" s="158"/>
      <c r="G78" s="158"/>
      <c r="H78" s="158"/>
      <c r="I78" s="238"/>
      <c r="J78" s="235"/>
      <c r="K78" s="249">
        <f>SUM(K9:K77)</f>
        <v>2330339693190</v>
      </c>
      <c r="M78" s="249">
        <f>SUM(M9:M77)</f>
        <v>9156904384861</v>
      </c>
      <c r="O78" s="249">
        <f>SUM(O9:O77)</f>
        <v>10140251402869</v>
      </c>
      <c r="Q78" s="249">
        <f>SUM(Q9:Q77)</f>
        <v>1346992675182</v>
      </c>
      <c r="S78" s="249">
        <f>SUM(S9:S77)</f>
        <v>0.37547209752737365</v>
      </c>
      <c r="T78" s="244"/>
    </row>
    <row r="79" spans="1:20" ht="17.25" thickTop="1"/>
  </sheetData>
  <autoFilter ref="A8:S78" xr:uid="{00000000-0009-0000-0000-000004000000}">
    <sortState xmlns:xlrd2="http://schemas.microsoft.com/office/spreadsheetml/2017/richdata2" ref="A10:S78">
      <sortCondition ref="A8:A78"/>
    </sortState>
  </autoFilter>
  <mergeCells count="18">
    <mergeCell ref="S7:S8"/>
    <mergeCell ref="A4:S4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  <mergeCell ref="O7:O8"/>
    <mergeCell ref="C6:I6"/>
    <mergeCell ref="M6:O6"/>
    <mergeCell ref="A1:S1"/>
    <mergeCell ref="A2:S2"/>
    <mergeCell ref="A3:S3"/>
  </mergeCells>
  <phoneticPr fontId="54" type="noConversion"/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14999847407452621"/>
    <pageSetUpPr fitToPage="1"/>
  </sheetPr>
  <dimension ref="A1:M36"/>
  <sheetViews>
    <sheetView rightToLeft="1" view="pageBreakPreview" zoomScaleNormal="100" zoomScaleSheetLayoutView="100" workbookViewId="0">
      <selection activeCell="J4" sqref="J4:K5"/>
    </sheetView>
  </sheetViews>
  <sheetFormatPr defaultColWidth="9.140625" defaultRowHeight="18"/>
  <cols>
    <col min="1" max="1" width="69.5703125" style="185" bestFit="1" customWidth="1"/>
    <col min="2" max="2" width="1" style="185" customWidth="1"/>
    <col min="3" max="3" width="10.85546875" style="7" bestFit="1" customWidth="1"/>
    <col min="4" max="4" width="1.140625" style="7" customWidth="1"/>
    <col min="5" max="5" width="21.42578125" style="81" customWidth="1"/>
    <col min="6" max="6" width="1" style="7" customWidth="1"/>
    <col min="7" max="7" width="15.7109375" style="7" customWidth="1"/>
    <col min="8" max="8" width="0.42578125" style="7" customWidth="1"/>
    <col min="9" max="9" width="20.140625" style="7" customWidth="1"/>
    <col min="10" max="10" width="21.28515625" style="191" bestFit="1" customWidth="1"/>
    <col min="11" max="11" width="21.140625" style="191" bestFit="1" customWidth="1"/>
    <col min="12" max="16384" width="9.140625" style="7"/>
  </cols>
  <sheetData>
    <row r="1" spans="1:13" ht="21">
      <c r="A1" s="306" t="s">
        <v>89</v>
      </c>
      <c r="B1" s="306"/>
      <c r="C1" s="306"/>
      <c r="D1" s="306"/>
      <c r="E1" s="306"/>
      <c r="F1" s="306"/>
      <c r="G1" s="306"/>
      <c r="H1" s="306"/>
      <c r="I1" s="306"/>
      <c r="J1" s="165"/>
      <c r="K1" s="165"/>
    </row>
    <row r="2" spans="1:13" ht="21">
      <c r="A2" s="306" t="s">
        <v>50</v>
      </c>
      <c r="B2" s="306"/>
      <c r="C2" s="306"/>
      <c r="D2" s="306"/>
      <c r="E2" s="306"/>
      <c r="F2" s="306"/>
      <c r="G2" s="306"/>
      <c r="H2" s="306"/>
      <c r="I2" s="306"/>
      <c r="J2" s="166"/>
      <c r="K2" s="165"/>
    </row>
    <row r="3" spans="1:13" ht="21.75" thickBot="1">
      <c r="A3" s="306" t="str">
        <f>سپرده!A3</f>
        <v>برای ماه منتهی به 1402/11/30</v>
      </c>
      <c r="B3" s="306"/>
      <c r="C3" s="306"/>
      <c r="D3" s="306"/>
      <c r="E3" s="306"/>
      <c r="F3" s="306"/>
      <c r="G3" s="306"/>
      <c r="H3" s="306"/>
      <c r="I3" s="306"/>
      <c r="J3" s="220"/>
      <c r="K3" s="220"/>
    </row>
    <row r="4" spans="1:13" ht="21.75" thickBot="1">
      <c r="A4" s="167" t="s">
        <v>27</v>
      </c>
      <c r="B4" s="168"/>
      <c r="C4" s="168"/>
      <c r="D4" s="168"/>
      <c r="E4" s="168"/>
      <c r="F4" s="168"/>
      <c r="G4" s="168"/>
      <c r="H4" s="168"/>
      <c r="I4" s="168"/>
      <c r="J4" s="221">
        <v>167872862405</v>
      </c>
      <c r="K4" s="222" t="s">
        <v>88</v>
      </c>
      <c r="M4" s="169"/>
    </row>
    <row r="5" spans="1:13" ht="21.75" customHeight="1" thickBot="1">
      <c r="A5" s="167"/>
      <c r="B5" s="167"/>
      <c r="C5" s="167"/>
      <c r="D5" s="167"/>
      <c r="E5" s="304" t="s">
        <v>237</v>
      </c>
      <c r="F5" s="304"/>
      <c r="G5" s="304"/>
      <c r="H5" s="304"/>
      <c r="I5" s="304"/>
      <c r="J5" s="221">
        <v>3587464112653</v>
      </c>
      <c r="K5" s="222" t="s">
        <v>106</v>
      </c>
    </row>
    <row r="6" spans="1:13" ht="21.75" customHeight="1" thickBot="1">
      <c r="A6" s="170" t="s">
        <v>38</v>
      </c>
      <c r="B6" s="171"/>
      <c r="C6" s="172" t="s">
        <v>39</v>
      </c>
      <c r="D6" s="159"/>
      <c r="E6" s="173" t="s">
        <v>6</v>
      </c>
      <c r="F6" s="159"/>
      <c r="G6" s="172" t="s">
        <v>19</v>
      </c>
      <c r="H6" s="159"/>
      <c r="I6" s="172" t="s">
        <v>86</v>
      </c>
      <c r="J6" s="223"/>
      <c r="K6" s="224"/>
    </row>
    <row r="7" spans="1:13" ht="21" customHeight="1">
      <c r="A7" s="174" t="s">
        <v>135</v>
      </c>
      <c r="B7" s="174"/>
      <c r="C7" s="175" t="s">
        <v>52</v>
      </c>
      <c r="D7" s="168"/>
      <c r="E7" s="176">
        <v>0</v>
      </c>
      <c r="F7" s="168"/>
      <c r="G7" s="177">
        <f>E7/$E$11</f>
        <v>0</v>
      </c>
      <c r="H7" s="178"/>
      <c r="I7" s="179">
        <f>E7/$J$5</f>
        <v>0</v>
      </c>
      <c r="J7" s="225"/>
      <c r="K7" s="225"/>
      <c r="L7" s="180"/>
    </row>
    <row r="8" spans="1:13" ht="18.75" customHeight="1">
      <c r="A8" s="174" t="s">
        <v>47</v>
      </c>
      <c r="B8" s="174"/>
      <c r="C8" s="175" t="s">
        <v>53</v>
      </c>
      <c r="D8" s="168"/>
      <c r="E8" s="176">
        <v>83659287593</v>
      </c>
      <c r="F8" s="168"/>
      <c r="G8" s="177">
        <f t="shared" ref="G8:G10" si="0">E8/$E$11</f>
        <v>0.52148118326765958</v>
      </c>
      <c r="H8" s="178"/>
      <c r="I8" s="179">
        <f t="shared" ref="I8:I10" si="1">E8/$J$5</f>
        <v>2.3319895326041971E-2</v>
      </c>
      <c r="J8" s="180"/>
      <c r="K8" s="180"/>
      <c r="L8" s="180"/>
    </row>
    <row r="9" spans="1:13" ht="18.75" customHeight="1">
      <c r="A9" s="174" t="s">
        <v>48</v>
      </c>
      <c r="B9" s="174"/>
      <c r="C9" s="175" t="s">
        <v>54</v>
      </c>
      <c r="D9" s="168"/>
      <c r="E9" s="176">
        <v>76756893403</v>
      </c>
      <c r="F9" s="168"/>
      <c r="G9" s="177">
        <f t="shared" si="0"/>
        <v>0.47845585047864125</v>
      </c>
      <c r="H9" s="178"/>
      <c r="I9" s="179">
        <f t="shared" si="1"/>
        <v>2.1395863761334403E-2</v>
      </c>
      <c r="J9" s="180"/>
      <c r="K9" s="149"/>
      <c r="L9" s="180"/>
    </row>
    <row r="10" spans="1:13" ht="19.5" customHeight="1" thickBot="1">
      <c r="A10" s="174" t="s">
        <v>32</v>
      </c>
      <c r="B10" s="174"/>
      <c r="C10" s="175" t="s">
        <v>55</v>
      </c>
      <c r="D10" s="168"/>
      <c r="E10" s="262">
        <v>10101442</v>
      </c>
      <c r="F10" s="168"/>
      <c r="G10" s="177">
        <f t="shared" si="0"/>
        <v>6.2966253699133797E-5</v>
      </c>
      <c r="H10" s="178"/>
      <c r="I10" s="179">
        <f t="shared" si="1"/>
        <v>2.8157611289746912E-6</v>
      </c>
      <c r="J10" s="180"/>
      <c r="K10" s="180"/>
      <c r="L10" s="180"/>
    </row>
    <row r="11" spans="1:13" ht="19.5" customHeight="1" thickBot="1">
      <c r="A11" s="174" t="s">
        <v>2</v>
      </c>
      <c r="B11" s="181"/>
      <c r="C11" s="151"/>
      <c r="D11" s="151"/>
      <c r="E11" s="182">
        <f>SUM(E7:E10)</f>
        <v>160426282438</v>
      </c>
      <c r="F11" s="151"/>
      <c r="G11" s="183">
        <f>SUM(G7:G10)</f>
        <v>1</v>
      </c>
      <c r="H11" s="178"/>
      <c r="I11" s="184">
        <f>SUM(I7:I10)</f>
        <v>4.4718574848505353E-2</v>
      </c>
      <c r="J11" s="180"/>
      <c r="K11" s="180"/>
      <c r="L11" s="180"/>
    </row>
    <row r="12" spans="1:13" ht="18.75" customHeight="1" thickTop="1">
      <c r="J12" s="180"/>
      <c r="K12" s="186"/>
      <c r="L12" s="180"/>
    </row>
    <row r="13" spans="1:13" ht="18" customHeight="1">
      <c r="E13" s="188"/>
      <c r="F13" s="187"/>
      <c r="G13" s="187"/>
      <c r="H13" s="187"/>
      <c r="J13" s="7"/>
      <c r="K13" s="180"/>
      <c r="L13" s="180"/>
      <c r="M13" s="180"/>
    </row>
    <row r="14" spans="1:13" ht="18" customHeight="1">
      <c r="E14" s="189"/>
      <c r="F14" s="187"/>
      <c r="G14" s="187"/>
      <c r="J14" s="190"/>
      <c r="K14" s="190"/>
    </row>
    <row r="15" spans="1:13" ht="17.45" customHeight="1">
      <c r="E15" s="187"/>
      <c r="F15" s="187"/>
      <c r="G15" s="187"/>
      <c r="J15" s="190"/>
      <c r="K15" s="190"/>
    </row>
    <row r="16" spans="1:13" ht="17.45" customHeight="1">
      <c r="E16" s="187"/>
      <c r="F16" s="187"/>
      <c r="G16" s="187"/>
    </row>
    <row r="17" spans="3:11" ht="17.45" customHeight="1">
      <c r="E17" s="187"/>
    </row>
    <row r="18" spans="3:11">
      <c r="C18" s="186"/>
      <c r="E18" s="186"/>
      <c r="G18" s="186"/>
      <c r="J18" s="186"/>
      <c r="K18" s="192"/>
    </row>
    <row r="19" spans="3:11">
      <c r="C19" s="188"/>
      <c r="G19" s="186"/>
      <c r="J19" s="186"/>
      <c r="K19" s="192"/>
    </row>
    <row r="20" spans="3:11">
      <c r="G20" s="186"/>
    </row>
    <row r="21" spans="3:11">
      <c r="G21" s="188"/>
    </row>
    <row r="25" spans="3:11" ht="18.75" customHeight="1"/>
    <row r="34" ht="18.75" customHeight="1"/>
    <row r="35" ht="17.45" customHeight="1"/>
    <row r="36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</sheetPr>
  <dimension ref="A1:S20"/>
  <sheetViews>
    <sheetView rightToLeft="1" view="pageBreakPreview" zoomScale="70" zoomScaleNormal="100" zoomScaleSheetLayoutView="70" workbookViewId="0">
      <selection activeCell="A3" sqref="A3:S3"/>
    </sheetView>
  </sheetViews>
  <sheetFormatPr defaultColWidth="9.140625" defaultRowHeight="17.25"/>
  <cols>
    <col min="1" max="1" width="24.7109375" style="7" customWidth="1"/>
    <col min="2" max="2" width="0.5703125" style="7" customWidth="1"/>
    <col min="3" max="3" width="15" style="7" customWidth="1"/>
    <col min="4" max="4" width="0.85546875" style="7" customWidth="1"/>
    <col min="5" max="5" width="15.28515625" style="7" bestFit="1" customWidth="1"/>
    <col min="6" max="6" width="1.140625" style="7" customWidth="1"/>
    <col min="7" max="7" width="9.42578125" style="7" bestFit="1" customWidth="1"/>
    <col min="8" max="8" width="0.5703125" style="7" customWidth="1"/>
    <col min="9" max="9" width="19.42578125" style="7" customWidth="1"/>
    <col min="10" max="10" width="1" style="7" customWidth="1"/>
    <col min="11" max="11" width="15.28515625" style="7" customWidth="1"/>
    <col min="12" max="12" width="1.140625" style="7" customWidth="1"/>
    <col min="13" max="13" width="18.28515625" style="7" customWidth="1"/>
    <col min="14" max="14" width="1" style="7" customWidth="1"/>
    <col min="15" max="15" width="19.42578125" style="7" bestFit="1" customWidth="1"/>
    <col min="16" max="16" width="1.140625" style="7" customWidth="1"/>
    <col min="17" max="17" width="16" style="7" bestFit="1" customWidth="1"/>
    <col min="18" max="18" width="1.140625" style="7" customWidth="1"/>
    <col min="19" max="19" width="21.140625" style="7" bestFit="1" customWidth="1"/>
    <col min="20" max="20" width="2.85546875" style="7" customWidth="1"/>
    <col min="21" max="16384" width="9.140625" style="7"/>
  </cols>
  <sheetData>
    <row r="1" spans="1:19" ht="22.5">
      <c r="A1" s="323" t="s">
        <v>89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</row>
    <row r="2" spans="1:19" ht="22.5">
      <c r="A2" s="323" t="s">
        <v>56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</row>
    <row r="3" spans="1:19" ht="22.5">
      <c r="A3" s="323" t="s">
        <v>236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</row>
    <row r="4" spans="1:19" ht="22.5">
      <c r="A4" s="324" t="s">
        <v>75</v>
      </c>
      <c r="B4" s="324"/>
      <c r="C4" s="324"/>
      <c r="D4" s="324"/>
      <c r="E4" s="324"/>
      <c r="F4" s="324"/>
      <c r="G4" s="324"/>
      <c r="H4" s="324"/>
      <c r="I4" s="325"/>
      <c r="J4" s="325"/>
      <c r="K4" s="325"/>
      <c r="L4" s="325"/>
      <c r="M4" s="325"/>
      <c r="N4" s="325"/>
      <c r="O4" s="325"/>
      <c r="P4" s="325"/>
      <c r="Q4" s="324"/>
      <c r="R4" s="324"/>
      <c r="S4" s="324"/>
    </row>
    <row r="6" spans="1:19" ht="18.75">
      <c r="C6" s="321" t="s">
        <v>76</v>
      </c>
      <c r="D6" s="322"/>
      <c r="E6" s="322"/>
      <c r="F6" s="322"/>
      <c r="G6" s="322"/>
      <c r="I6" s="321" t="s">
        <v>77</v>
      </c>
      <c r="J6" s="322"/>
      <c r="K6" s="322"/>
      <c r="L6" s="322"/>
      <c r="M6" s="322"/>
      <c r="O6" s="321" t="s">
        <v>237</v>
      </c>
      <c r="P6" s="322"/>
      <c r="Q6" s="322"/>
      <c r="R6" s="322"/>
      <c r="S6" s="322"/>
    </row>
    <row r="7" spans="1:19" ht="56.25">
      <c r="A7" s="17" t="s">
        <v>78</v>
      </c>
      <c r="C7" s="14" t="s">
        <v>79</v>
      </c>
      <c r="E7" s="14" t="s">
        <v>80</v>
      </c>
      <c r="G7" s="14" t="s">
        <v>81</v>
      </c>
      <c r="I7" s="14" t="s">
        <v>82</v>
      </c>
      <c r="K7" s="14" t="s">
        <v>83</v>
      </c>
      <c r="M7" s="14" t="s">
        <v>84</v>
      </c>
      <c r="O7" s="14" t="s">
        <v>82</v>
      </c>
      <c r="Q7" s="14" t="s">
        <v>83</v>
      </c>
      <c r="S7" s="14" t="s">
        <v>84</v>
      </c>
    </row>
    <row r="8" spans="1:19" ht="21.75">
      <c r="A8" s="62" t="s">
        <v>92</v>
      </c>
      <c r="B8" s="13"/>
      <c r="C8" s="21" t="s">
        <v>91</v>
      </c>
      <c r="D8" s="8"/>
      <c r="E8" s="21" t="s">
        <v>91</v>
      </c>
      <c r="F8" s="8"/>
      <c r="G8" s="34">
        <v>0</v>
      </c>
      <c r="H8" s="8"/>
      <c r="I8" s="32">
        <v>0</v>
      </c>
      <c r="J8" s="32"/>
      <c r="K8" s="32">
        <v>0</v>
      </c>
      <c r="L8" s="32"/>
      <c r="M8" s="32">
        <f>I8+K8</f>
        <v>0</v>
      </c>
      <c r="N8" s="32"/>
      <c r="O8" s="32">
        <v>0</v>
      </c>
      <c r="P8" s="32"/>
      <c r="Q8" s="32">
        <v>0</v>
      </c>
      <c r="R8" s="32"/>
      <c r="S8" s="32">
        <f>O8+Q8</f>
        <v>0</v>
      </c>
    </row>
    <row r="9" spans="1:19" ht="18.75" thickBot="1">
      <c r="A9" s="15" t="s">
        <v>85</v>
      </c>
      <c r="I9" s="33">
        <f>SUM(I8:I8)</f>
        <v>0</v>
      </c>
      <c r="J9" s="15" t="e">
        <f>SUM(#REF!)</f>
        <v>#REF!</v>
      </c>
      <c r="K9" s="33">
        <f>SUM(K8:K8)</f>
        <v>0</v>
      </c>
      <c r="L9" s="15" t="e">
        <f>SUM(#REF!)</f>
        <v>#REF!</v>
      </c>
      <c r="M9" s="33">
        <f>SUM(M8:M8)</f>
        <v>0</v>
      </c>
      <c r="N9" s="15" t="e">
        <f>SUM(#REF!)</f>
        <v>#REF!</v>
      </c>
      <c r="O9" s="33">
        <f>SUM(O8:O8)</f>
        <v>0</v>
      </c>
      <c r="P9" s="15"/>
      <c r="Q9" s="33">
        <f>SUM(Q8)</f>
        <v>0</v>
      </c>
      <c r="R9" s="15" t="e">
        <f>SUM(#REF!)</f>
        <v>#REF!</v>
      </c>
      <c r="S9" s="33">
        <f>SUM(S8:S8)</f>
        <v>0</v>
      </c>
    </row>
    <row r="10" spans="1:19" ht="18.75" thickTop="1">
      <c r="I10" s="16"/>
      <c r="K10" s="16"/>
      <c r="M10" s="16"/>
      <c r="O10" s="16"/>
      <c r="Q10" s="16"/>
      <c r="S10" s="16"/>
    </row>
    <row r="11" spans="1:19" ht="16.5" customHeight="1"/>
    <row r="12" spans="1:19" s="32" customFormat="1" ht="18"/>
    <row r="13" spans="1:19" s="32" customFormat="1" ht="18"/>
    <row r="14" spans="1:19" s="32" customFormat="1" ht="18"/>
    <row r="15" spans="1:19" s="32" customFormat="1" ht="18"/>
    <row r="16" spans="1:19" s="32" customFormat="1" ht="18"/>
    <row r="17" s="32" customFormat="1" ht="18"/>
    <row r="18" s="32" customFormat="1" ht="18"/>
    <row r="19" s="32" customFormat="1" ht="18"/>
    <row r="20" s="32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2D050"/>
  </sheetPr>
  <dimension ref="A1:Q77"/>
  <sheetViews>
    <sheetView rightToLeft="1" view="pageBreakPreview" topLeftCell="A4" zoomScale="85" zoomScaleNormal="100" zoomScaleSheetLayoutView="85" workbookViewId="0">
      <selection activeCell="A12" sqref="A12"/>
    </sheetView>
  </sheetViews>
  <sheetFormatPr defaultColWidth="9.140625" defaultRowHeight="30.75" customHeight="1"/>
  <cols>
    <col min="1" max="1" width="40.140625" style="151" customWidth="1"/>
    <col min="2" max="2" width="0.85546875" style="151" customWidth="1"/>
    <col min="3" max="3" width="15.42578125" style="151" customWidth="1"/>
    <col min="4" max="4" width="0.140625" style="151" customWidth="1"/>
    <col min="5" max="5" width="12.42578125" style="151" customWidth="1"/>
    <col min="6" max="6" width="1" style="151" customWidth="1"/>
    <col min="7" max="7" width="19.140625" style="77" customWidth="1"/>
    <col min="8" max="8" width="0.85546875" style="77" customWidth="1"/>
    <col min="9" max="9" width="12.7109375" style="77" customWidth="1"/>
    <col min="10" max="10" width="0.7109375" style="77" customWidth="1"/>
    <col min="11" max="11" width="16.42578125" style="77" customWidth="1"/>
    <col min="12" max="12" width="0.7109375" style="77" customWidth="1"/>
    <col min="13" max="13" width="20" style="77" customWidth="1"/>
    <col min="14" max="14" width="0.5703125" style="77" customWidth="1"/>
    <col min="15" max="15" width="14.85546875" style="77" customWidth="1"/>
    <col min="16" max="16" width="0.5703125" style="77" customWidth="1"/>
    <col min="17" max="17" width="18.5703125" style="77" customWidth="1"/>
    <col min="18" max="16384" width="9.140625" style="151"/>
  </cols>
  <sheetData>
    <row r="1" spans="1:17" ht="30.75" customHeight="1">
      <c r="A1" s="301" t="s">
        <v>89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</row>
    <row r="2" spans="1:17" ht="30.75" customHeight="1">
      <c r="A2" s="301" t="s">
        <v>56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</row>
    <row r="3" spans="1:17" ht="30.75" customHeight="1">
      <c r="A3" s="301" t="str">
        <f>' سهام'!A3:W3</f>
        <v>برای ماه منتهی به 1402/11/30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</row>
    <row r="4" spans="1:17" ht="30.75" customHeight="1">
      <c r="A4" s="291" t="s">
        <v>64</v>
      </c>
      <c r="B4" s="291"/>
      <c r="C4" s="291"/>
      <c r="D4" s="291"/>
      <c r="E4" s="291"/>
      <c r="F4" s="291"/>
      <c r="G4" s="291"/>
      <c r="H4" s="73"/>
      <c r="I4" s="74"/>
      <c r="J4" s="74"/>
      <c r="K4" s="74"/>
      <c r="L4" s="74"/>
      <c r="M4" s="74"/>
      <c r="N4" s="74"/>
      <c r="O4" s="71"/>
      <c r="P4" s="74"/>
      <c r="Q4" s="74"/>
    </row>
    <row r="5" spans="1:17" ht="30.75" customHeight="1" thickBot="1">
      <c r="A5" s="245"/>
      <c r="B5" s="326"/>
      <c r="C5" s="326"/>
      <c r="D5" s="326"/>
      <c r="E5" s="326"/>
      <c r="F5" s="193"/>
      <c r="G5" s="327" t="s">
        <v>312</v>
      </c>
      <c r="H5" s="327"/>
      <c r="I5" s="327"/>
      <c r="J5" s="327"/>
      <c r="K5" s="327"/>
      <c r="L5" s="74"/>
      <c r="M5" s="327" t="s">
        <v>238</v>
      </c>
      <c r="N5" s="327"/>
      <c r="O5" s="327"/>
      <c r="P5" s="327"/>
      <c r="Q5" s="327"/>
    </row>
    <row r="6" spans="1:17" ht="42" customHeight="1" thickBot="1">
      <c r="A6" s="19" t="s">
        <v>38</v>
      </c>
      <c r="B6" s="194"/>
      <c r="C6" s="195" t="s">
        <v>23</v>
      </c>
      <c r="D6" s="194"/>
      <c r="E6" s="195" t="s">
        <v>35</v>
      </c>
      <c r="F6" s="194"/>
      <c r="G6" s="75" t="s">
        <v>57</v>
      </c>
      <c r="H6" s="76"/>
      <c r="I6" s="75" t="s">
        <v>40</v>
      </c>
      <c r="J6" s="76"/>
      <c r="K6" s="75" t="s">
        <v>41</v>
      </c>
      <c r="L6" s="74"/>
      <c r="M6" s="75" t="s">
        <v>57</v>
      </c>
      <c r="N6" s="76"/>
      <c r="O6" s="75" t="s">
        <v>40</v>
      </c>
      <c r="P6" s="76"/>
      <c r="Q6" s="75" t="s">
        <v>41</v>
      </c>
    </row>
    <row r="7" spans="1:17" ht="30" customHeight="1" thickBot="1">
      <c r="A7" s="250" t="s">
        <v>144</v>
      </c>
      <c r="B7" s="198"/>
      <c r="C7" s="197" t="s">
        <v>147</v>
      </c>
      <c r="D7" s="114"/>
      <c r="E7" s="95"/>
      <c r="F7" s="114"/>
      <c r="G7" s="240">
        <v>0</v>
      </c>
      <c r="H7" s="71"/>
      <c r="I7" s="71">
        <v>0</v>
      </c>
      <c r="J7" s="71"/>
      <c r="K7" s="71">
        <f>G7+I7</f>
        <v>0</v>
      </c>
      <c r="L7" s="71"/>
      <c r="M7" s="71">
        <v>760435790</v>
      </c>
      <c r="N7" s="71"/>
      <c r="O7" s="71">
        <v>0</v>
      </c>
      <c r="P7" s="71"/>
      <c r="Q7" s="71">
        <f>M7+O7</f>
        <v>760435790</v>
      </c>
    </row>
    <row r="8" spans="1:17" ht="30" customHeight="1">
      <c r="A8" s="250" t="s">
        <v>145</v>
      </c>
      <c r="B8" s="198"/>
      <c r="C8" s="197" t="s">
        <v>148</v>
      </c>
      <c r="D8" s="114"/>
      <c r="E8" s="95">
        <v>0.22500000000000001</v>
      </c>
      <c r="F8" s="114"/>
      <c r="G8" s="80">
        <v>10625331352</v>
      </c>
      <c r="H8" s="71"/>
      <c r="I8" s="71">
        <v>0</v>
      </c>
      <c r="J8" s="71"/>
      <c r="K8" s="71">
        <f t="shared" ref="K8:K71" si="0">G8+I8</f>
        <v>10625331352</v>
      </c>
      <c r="L8" s="71"/>
      <c r="M8" s="71">
        <v>21149740332</v>
      </c>
      <c r="N8" s="71"/>
      <c r="O8" s="71">
        <v>0</v>
      </c>
      <c r="P8" s="71"/>
      <c r="Q8" s="71">
        <f t="shared" ref="Q8:Q71" si="1">M8+O8</f>
        <v>21149740332</v>
      </c>
    </row>
    <row r="9" spans="1:17" ht="30" customHeight="1">
      <c r="A9" s="250" t="s">
        <v>187</v>
      </c>
      <c r="B9" s="198"/>
      <c r="C9" s="197" t="s">
        <v>123</v>
      </c>
      <c r="D9" s="114"/>
      <c r="E9" s="95">
        <v>0.22500000000000001</v>
      </c>
      <c r="F9" s="114"/>
      <c r="G9" s="80">
        <v>507000335</v>
      </c>
      <c r="H9" s="71"/>
      <c r="I9" s="71">
        <v>0</v>
      </c>
      <c r="J9" s="71"/>
      <c r="K9" s="71">
        <f t="shared" si="0"/>
        <v>507000335</v>
      </c>
      <c r="L9" s="71"/>
      <c r="M9" s="71">
        <v>8269843927</v>
      </c>
      <c r="N9" s="71"/>
      <c r="O9" s="71">
        <v>0</v>
      </c>
      <c r="P9" s="71"/>
      <c r="Q9" s="71">
        <f t="shared" si="1"/>
        <v>8269843927</v>
      </c>
    </row>
    <row r="10" spans="1:17" ht="30" customHeight="1">
      <c r="A10" s="250" t="s">
        <v>160</v>
      </c>
      <c r="B10" s="198"/>
      <c r="C10" s="197" t="s">
        <v>162</v>
      </c>
      <c r="D10" s="114"/>
      <c r="E10" s="95">
        <v>0.22500000000000001</v>
      </c>
      <c r="F10" s="114"/>
      <c r="G10" s="80">
        <v>6106035290</v>
      </c>
      <c r="H10" s="71"/>
      <c r="I10" s="71">
        <v>0</v>
      </c>
      <c r="J10" s="71"/>
      <c r="K10" s="71">
        <f t="shared" si="0"/>
        <v>6106035290</v>
      </c>
      <c r="L10" s="71"/>
      <c r="M10" s="71">
        <v>14381063376</v>
      </c>
      <c r="N10" s="71"/>
      <c r="O10" s="71">
        <v>0</v>
      </c>
      <c r="P10" s="71"/>
      <c r="Q10" s="71">
        <f t="shared" si="1"/>
        <v>14381063376</v>
      </c>
    </row>
    <row r="11" spans="1:17" ht="30" customHeight="1" thickBot="1">
      <c r="A11" s="250" t="s">
        <v>120</v>
      </c>
      <c r="B11" s="198"/>
      <c r="C11" s="197" t="s">
        <v>122</v>
      </c>
      <c r="D11" s="114"/>
      <c r="E11" s="95">
        <v>0.22500000000000001</v>
      </c>
      <c r="F11" s="114"/>
      <c r="G11" s="71">
        <v>6904382046</v>
      </c>
      <c r="H11" s="71"/>
      <c r="I11" s="71">
        <v>0</v>
      </c>
      <c r="J11" s="71"/>
      <c r="K11" s="71">
        <f t="shared" si="0"/>
        <v>6904382046</v>
      </c>
      <c r="L11" s="71"/>
      <c r="M11" s="71">
        <v>14525559560</v>
      </c>
      <c r="N11" s="71"/>
      <c r="O11" s="71">
        <v>0</v>
      </c>
      <c r="P11" s="71"/>
      <c r="Q11" s="71">
        <f t="shared" si="1"/>
        <v>14525559560</v>
      </c>
    </row>
    <row r="12" spans="1:17" s="114" customFormat="1" ht="30.75" customHeight="1" thickBot="1">
      <c r="A12" s="250" t="s">
        <v>127</v>
      </c>
      <c r="B12" s="198"/>
      <c r="C12" s="197" t="s">
        <v>91</v>
      </c>
      <c r="E12" s="90">
        <v>0.05</v>
      </c>
      <c r="G12" s="240">
        <v>3515</v>
      </c>
      <c r="H12" s="71"/>
      <c r="I12" s="71">
        <v>0</v>
      </c>
      <c r="J12" s="71"/>
      <c r="K12" s="71">
        <f t="shared" si="0"/>
        <v>3515</v>
      </c>
      <c r="L12" s="71"/>
      <c r="M12" s="71">
        <v>9056</v>
      </c>
      <c r="N12" s="71"/>
      <c r="O12" s="71">
        <v>0</v>
      </c>
      <c r="P12" s="71"/>
      <c r="Q12" s="71">
        <f t="shared" si="1"/>
        <v>9056</v>
      </c>
    </row>
    <row r="13" spans="1:17" s="114" customFormat="1" ht="30.75" customHeight="1" thickBot="1">
      <c r="A13" s="250" t="s">
        <v>117</v>
      </c>
      <c r="B13" s="198"/>
      <c r="C13" s="197" t="s">
        <v>91</v>
      </c>
      <c r="E13" s="90">
        <v>0.05</v>
      </c>
      <c r="G13" s="240">
        <v>8278258</v>
      </c>
      <c r="H13" s="71"/>
      <c r="I13" s="71">
        <v>0</v>
      </c>
      <c r="J13" s="71"/>
      <c r="K13" s="71">
        <f t="shared" si="0"/>
        <v>8278258</v>
      </c>
      <c r="L13" s="71"/>
      <c r="M13" s="71">
        <v>10381065</v>
      </c>
      <c r="N13" s="71"/>
      <c r="O13" s="71">
        <v>0</v>
      </c>
      <c r="P13" s="71"/>
      <c r="Q13" s="71">
        <f t="shared" si="1"/>
        <v>10381065</v>
      </c>
    </row>
    <row r="14" spans="1:17" s="114" customFormat="1" ht="30.75" customHeight="1" thickBot="1">
      <c r="A14" s="250" t="s">
        <v>116</v>
      </c>
      <c r="B14" s="198"/>
      <c r="C14" s="197" t="s">
        <v>91</v>
      </c>
      <c r="E14" s="90">
        <v>0.05</v>
      </c>
      <c r="G14" s="71">
        <v>9805</v>
      </c>
      <c r="H14" s="71"/>
      <c r="I14" s="71">
        <v>0</v>
      </c>
      <c r="J14" s="71"/>
      <c r="K14" s="71">
        <f t="shared" si="0"/>
        <v>9805</v>
      </c>
      <c r="L14" s="71"/>
      <c r="M14" s="71">
        <v>19570</v>
      </c>
      <c r="N14" s="71"/>
      <c r="O14" s="71">
        <v>0</v>
      </c>
      <c r="P14" s="71"/>
      <c r="Q14" s="71">
        <f t="shared" si="1"/>
        <v>19570</v>
      </c>
    </row>
    <row r="15" spans="1:17" s="114" customFormat="1" ht="30.75" customHeight="1" thickBot="1">
      <c r="A15" s="250" t="s">
        <v>119</v>
      </c>
      <c r="B15" s="198"/>
      <c r="C15" s="197" t="s">
        <v>91</v>
      </c>
      <c r="E15" s="90">
        <v>0.05</v>
      </c>
      <c r="G15" s="240">
        <v>2349</v>
      </c>
      <c r="H15" s="71"/>
      <c r="I15" s="71">
        <v>0</v>
      </c>
      <c r="J15" s="71"/>
      <c r="K15" s="71">
        <f t="shared" si="0"/>
        <v>2349</v>
      </c>
      <c r="L15" s="71"/>
      <c r="M15" s="71">
        <v>4689</v>
      </c>
      <c r="N15" s="71"/>
      <c r="O15" s="71">
        <v>0</v>
      </c>
      <c r="P15" s="71"/>
      <c r="Q15" s="71">
        <f t="shared" si="1"/>
        <v>4689</v>
      </c>
    </row>
    <row r="16" spans="1:17" s="114" customFormat="1" ht="30.75" customHeight="1" thickBot="1">
      <c r="A16" s="250" t="s">
        <v>163</v>
      </c>
      <c r="B16" s="198"/>
      <c r="C16" s="197" t="s">
        <v>91</v>
      </c>
      <c r="E16" s="90">
        <v>0.05</v>
      </c>
      <c r="G16" s="240">
        <v>100219553.16666663</v>
      </c>
      <c r="H16" s="71"/>
      <c r="I16" s="71">
        <v>0</v>
      </c>
      <c r="J16" s="71"/>
      <c r="K16" s="71">
        <f>G16+I16</f>
        <v>100219553.16666663</v>
      </c>
      <c r="L16" s="71"/>
      <c r="M16" s="71">
        <v>1040841877.4339625</v>
      </c>
      <c r="N16" s="71"/>
      <c r="O16" s="71"/>
      <c r="P16" s="71"/>
      <c r="Q16" s="71">
        <f>M16+O16</f>
        <v>1040841877.4339625</v>
      </c>
    </row>
    <row r="17" spans="1:17" s="114" customFormat="1" ht="30.75" customHeight="1" thickBot="1">
      <c r="A17" s="250" t="s">
        <v>171</v>
      </c>
      <c r="B17" s="198"/>
      <c r="C17" s="197" t="s">
        <v>91</v>
      </c>
      <c r="E17" s="95">
        <v>0.22500000000000001</v>
      </c>
      <c r="G17" s="240">
        <v>305051900.83333337</v>
      </c>
      <c r="H17" s="71"/>
      <c r="I17" s="71">
        <v>0</v>
      </c>
      <c r="J17" s="71"/>
      <c r="K17" s="71">
        <f t="shared" si="0"/>
        <v>305051900.83333337</v>
      </c>
      <c r="L17" s="71"/>
      <c r="M17" s="71">
        <v>2904567522.5</v>
      </c>
      <c r="N17" s="71"/>
      <c r="O17" s="71">
        <v>0</v>
      </c>
      <c r="P17" s="71"/>
      <c r="Q17" s="71">
        <f t="shared" si="1"/>
        <v>2904567522.5</v>
      </c>
    </row>
    <row r="18" spans="1:17" s="114" customFormat="1" ht="30.75" customHeight="1">
      <c r="A18" s="250" t="s">
        <v>154</v>
      </c>
      <c r="B18" s="198"/>
      <c r="C18" s="197" t="s">
        <v>91</v>
      </c>
      <c r="E18" s="95">
        <v>0.22500000000000001</v>
      </c>
      <c r="G18" s="71">
        <v>0</v>
      </c>
      <c r="H18" s="71"/>
      <c r="I18" s="71">
        <v>0</v>
      </c>
      <c r="J18" s="71"/>
      <c r="K18" s="71">
        <f t="shared" si="0"/>
        <v>0</v>
      </c>
      <c r="L18" s="71"/>
      <c r="M18" s="71">
        <v>51828902.830188677</v>
      </c>
      <c r="N18" s="71"/>
      <c r="O18" s="71"/>
      <c r="P18" s="71"/>
      <c r="Q18" s="71">
        <f t="shared" si="1"/>
        <v>51828902.830188677</v>
      </c>
    </row>
    <row r="19" spans="1:17" s="114" customFormat="1" ht="30.75" customHeight="1">
      <c r="A19" s="250" t="s">
        <v>168</v>
      </c>
      <c r="B19" s="198"/>
      <c r="C19" s="197" t="s">
        <v>91</v>
      </c>
      <c r="E19" s="95">
        <v>0.22500000000000001</v>
      </c>
      <c r="G19" s="71">
        <v>0</v>
      </c>
      <c r="H19" s="71"/>
      <c r="I19" s="71">
        <v>0</v>
      </c>
      <c r="J19" s="71"/>
      <c r="K19" s="71">
        <f t="shared" si="0"/>
        <v>0</v>
      </c>
      <c r="L19" s="71"/>
      <c r="M19" s="71">
        <v>40068495</v>
      </c>
      <c r="N19" s="71"/>
      <c r="O19" s="71"/>
      <c r="P19" s="71"/>
      <c r="Q19" s="71">
        <f t="shared" si="1"/>
        <v>40068495</v>
      </c>
    </row>
    <row r="20" spans="1:17" s="114" customFormat="1" ht="30.75" customHeight="1" thickBot="1">
      <c r="A20" s="250" t="s">
        <v>153</v>
      </c>
      <c r="B20" s="198"/>
      <c r="C20" s="197" t="s">
        <v>91</v>
      </c>
      <c r="E20" s="95">
        <v>0.22500000000000001</v>
      </c>
      <c r="G20" s="80">
        <v>0</v>
      </c>
      <c r="H20" s="71"/>
      <c r="I20" s="71">
        <v>0</v>
      </c>
      <c r="J20" s="71"/>
      <c r="K20" s="71">
        <f t="shared" si="0"/>
        <v>0</v>
      </c>
      <c r="L20" s="71"/>
      <c r="M20" s="196">
        <v>80136988.301886797</v>
      </c>
      <c r="N20" s="71"/>
      <c r="O20" s="71"/>
      <c r="P20" s="71"/>
      <c r="Q20" s="71">
        <f t="shared" si="1"/>
        <v>80136988.301886797</v>
      </c>
    </row>
    <row r="21" spans="1:17" s="114" customFormat="1" ht="30.75" customHeight="1" thickBot="1">
      <c r="A21" s="250" t="s">
        <v>152</v>
      </c>
      <c r="B21" s="198"/>
      <c r="C21" s="197" t="s">
        <v>91</v>
      </c>
      <c r="E21" s="95">
        <v>0.22500000000000001</v>
      </c>
      <c r="G21" s="240">
        <v>0</v>
      </c>
      <c r="H21" s="71"/>
      <c r="I21" s="71">
        <v>0</v>
      </c>
      <c r="J21" s="71"/>
      <c r="K21" s="71">
        <f t="shared" si="0"/>
        <v>0</v>
      </c>
      <c r="L21" s="71"/>
      <c r="M21" s="71">
        <v>137638449.16666666</v>
      </c>
      <c r="N21" s="71"/>
      <c r="O21" s="71"/>
      <c r="P21" s="71"/>
      <c r="Q21" s="71">
        <f t="shared" si="1"/>
        <v>137638449.16666666</v>
      </c>
    </row>
    <row r="22" spans="1:17" s="114" customFormat="1" ht="30.75" customHeight="1" thickBot="1">
      <c r="A22" s="250" t="s">
        <v>166</v>
      </c>
      <c r="B22" s="198"/>
      <c r="C22" s="197" t="s">
        <v>91</v>
      </c>
      <c r="E22" s="95">
        <v>0.22500000000000001</v>
      </c>
      <c r="G22" s="240">
        <v>196027400</v>
      </c>
      <c r="H22" s="71"/>
      <c r="I22" s="71">
        <v>0</v>
      </c>
      <c r="J22" s="71"/>
      <c r="K22" s="71">
        <f t="shared" si="0"/>
        <v>196027400</v>
      </c>
      <c r="L22" s="71"/>
      <c r="M22" s="71">
        <v>1208835618.3333333</v>
      </c>
      <c r="N22" s="71"/>
      <c r="O22" s="71"/>
      <c r="P22" s="71"/>
      <c r="Q22" s="71">
        <f t="shared" si="1"/>
        <v>1208835618.3333333</v>
      </c>
    </row>
    <row r="23" spans="1:17" s="114" customFormat="1" ht="30.75" customHeight="1">
      <c r="A23" s="250" t="s">
        <v>151</v>
      </c>
      <c r="B23" s="198"/>
      <c r="C23" s="197" t="s">
        <v>91</v>
      </c>
      <c r="E23" s="95">
        <v>0.22500000000000001</v>
      </c>
      <c r="G23" s="71">
        <v>0</v>
      </c>
      <c r="H23" s="71"/>
      <c r="I23" s="71">
        <v>0</v>
      </c>
      <c r="J23" s="71"/>
      <c r="K23" s="71">
        <f>G23+I23</f>
        <v>0</v>
      </c>
      <c r="L23" s="71"/>
      <c r="M23" s="196">
        <v>900232619.43396223</v>
      </c>
      <c r="N23" s="71"/>
      <c r="O23" s="71"/>
      <c r="P23" s="71"/>
      <c r="Q23" s="71">
        <f>M23+O23</f>
        <v>900232619.43396223</v>
      </c>
    </row>
    <row r="24" spans="1:17" s="114" customFormat="1" ht="30.75" customHeight="1">
      <c r="A24" s="250" t="s">
        <v>263</v>
      </c>
      <c r="B24" s="198"/>
      <c r="C24" s="197" t="s">
        <v>91</v>
      </c>
      <c r="E24" s="95">
        <v>0.22500000000000001</v>
      </c>
      <c r="G24" s="80">
        <v>5825342467.636364</v>
      </c>
      <c r="H24" s="71"/>
      <c r="I24" s="71">
        <v>0</v>
      </c>
      <c r="J24" s="71"/>
      <c r="K24" s="71">
        <f t="shared" si="0"/>
        <v>5825342467.636364</v>
      </c>
      <c r="L24" s="71"/>
      <c r="M24" s="196">
        <v>5825342467.636364</v>
      </c>
      <c r="N24" s="71"/>
      <c r="O24" s="71">
        <v>0</v>
      </c>
      <c r="P24" s="71"/>
      <c r="Q24" s="71">
        <f t="shared" si="1"/>
        <v>5825342467.636364</v>
      </c>
    </row>
    <row r="25" spans="1:17" s="114" customFormat="1" ht="30.75" customHeight="1" thickBot="1">
      <c r="A25" s="250" t="s">
        <v>170</v>
      </c>
      <c r="B25" s="198"/>
      <c r="C25" s="197" t="s">
        <v>91</v>
      </c>
      <c r="E25" s="95">
        <v>0.22500000000000001</v>
      </c>
      <c r="G25" s="263">
        <v>181569606.54545456</v>
      </c>
      <c r="H25" s="71"/>
      <c r="I25" s="71">
        <v>0</v>
      </c>
      <c r="J25" s="71"/>
      <c r="K25" s="71">
        <f t="shared" si="0"/>
        <v>181569606.54545456</v>
      </c>
      <c r="L25" s="71"/>
      <c r="M25" s="263">
        <v>2522267227.6363635</v>
      </c>
      <c r="N25" s="71"/>
      <c r="O25" s="71">
        <v>0</v>
      </c>
      <c r="P25" s="71"/>
      <c r="Q25" s="71">
        <f t="shared" si="1"/>
        <v>2522267227.6363635</v>
      </c>
    </row>
    <row r="26" spans="1:17" s="114" customFormat="1" ht="30.75" customHeight="1" thickBot="1">
      <c r="A26" s="250" t="s">
        <v>164</v>
      </c>
      <c r="B26" s="198"/>
      <c r="C26" s="197" t="s">
        <v>91</v>
      </c>
      <c r="E26" s="95">
        <v>0.05</v>
      </c>
      <c r="G26" s="240">
        <v>1335099889.8181815</v>
      </c>
      <c r="H26" s="71"/>
      <c r="I26" s="71">
        <v>0</v>
      </c>
      <c r="J26" s="71"/>
      <c r="K26" s="71">
        <f t="shared" si="0"/>
        <v>1335099889.8181815</v>
      </c>
      <c r="L26" s="71"/>
      <c r="M26" s="71">
        <v>1855257116.7272725</v>
      </c>
      <c r="N26" s="71"/>
      <c r="O26" s="71"/>
      <c r="P26" s="71"/>
      <c r="Q26" s="71">
        <f t="shared" si="1"/>
        <v>1855257116.7272725</v>
      </c>
    </row>
    <row r="27" spans="1:17" s="114" customFormat="1" ht="30.75" customHeight="1">
      <c r="A27" s="250" t="s">
        <v>260</v>
      </c>
      <c r="B27" s="198"/>
      <c r="C27" s="197" t="s">
        <v>91</v>
      </c>
      <c r="E27" s="95">
        <v>0.22500000000000001</v>
      </c>
      <c r="G27" s="80">
        <v>101686442</v>
      </c>
      <c r="H27" s="71"/>
      <c r="I27" s="71">
        <v>0</v>
      </c>
      <c r="J27" s="71"/>
      <c r="K27" s="71">
        <f t="shared" si="0"/>
        <v>101686442</v>
      </c>
      <c r="L27" s="71"/>
      <c r="M27" s="71">
        <v>101686442</v>
      </c>
      <c r="N27" s="71"/>
      <c r="O27" s="71"/>
      <c r="P27" s="71"/>
      <c r="Q27" s="71">
        <f t="shared" si="1"/>
        <v>101686442</v>
      </c>
    </row>
    <row r="28" spans="1:17" s="114" customFormat="1" ht="30.75" customHeight="1" thickBot="1">
      <c r="A28" s="250" t="s">
        <v>206</v>
      </c>
      <c r="B28" s="198"/>
      <c r="C28" s="197" t="s">
        <v>91</v>
      </c>
      <c r="E28" s="95">
        <v>0.22500000000000001</v>
      </c>
      <c r="G28" s="80">
        <v>5856165</v>
      </c>
      <c r="H28" s="71"/>
      <c r="I28" s="71">
        <v>0</v>
      </c>
      <c r="J28" s="71"/>
      <c r="K28" s="71">
        <f t="shared" si="0"/>
        <v>5856165</v>
      </c>
      <c r="L28" s="71"/>
      <c r="M28" s="71">
        <v>5856165</v>
      </c>
      <c r="N28" s="71"/>
      <c r="O28" s="71"/>
      <c r="P28" s="71"/>
      <c r="Q28" s="71">
        <f t="shared" si="1"/>
        <v>5856165</v>
      </c>
    </row>
    <row r="29" spans="1:17" s="114" customFormat="1" ht="30.75" customHeight="1" thickBot="1">
      <c r="A29" s="250" t="s">
        <v>205</v>
      </c>
      <c r="B29" s="198"/>
      <c r="C29" s="197" t="s">
        <v>91</v>
      </c>
      <c r="E29" s="95">
        <v>0.22500000000000001</v>
      </c>
      <c r="G29" s="240">
        <v>10171238</v>
      </c>
      <c r="H29" s="71"/>
      <c r="I29" s="71">
        <v>0</v>
      </c>
      <c r="J29" s="71"/>
      <c r="K29" s="71">
        <f t="shared" si="0"/>
        <v>10171238</v>
      </c>
      <c r="L29" s="71"/>
      <c r="M29" s="71">
        <v>25767124</v>
      </c>
      <c r="N29" s="71"/>
      <c r="O29" s="71">
        <v>0</v>
      </c>
      <c r="P29" s="71"/>
      <c r="Q29" s="71">
        <f t="shared" si="1"/>
        <v>25767124</v>
      </c>
    </row>
    <row r="30" spans="1:17" s="114" customFormat="1" ht="30.75" customHeight="1" thickBot="1">
      <c r="A30" s="250" t="s">
        <v>259</v>
      </c>
      <c r="B30" s="198"/>
      <c r="C30" s="197" t="s">
        <v>91</v>
      </c>
      <c r="E30" s="95">
        <v>0.22500000000000001</v>
      </c>
      <c r="G30" s="240">
        <v>801369868</v>
      </c>
      <c r="H30" s="71"/>
      <c r="I30" s="71">
        <v>0</v>
      </c>
      <c r="J30" s="71"/>
      <c r="K30" s="71">
        <f t="shared" si="0"/>
        <v>801369868</v>
      </c>
      <c r="L30" s="71"/>
      <c r="M30" s="71">
        <v>801369868</v>
      </c>
      <c r="N30" s="71"/>
      <c r="O30" s="71">
        <v>-3057722</v>
      </c>
      <c r="P30" s="71"/>
      <c r="Q30" s="71">
        <f t="shared" si="1"/>
        <v>798312146</v>
      </c>
    </row>
    <row r="31" spans="1:17" s="114" customFormat="1" ht="30.75" customHeight="1" thickBot="1">
      <c r="A31" s="250" t="s">
        <v>262</v>
      </c>
      <c r="B31" s="198"/>
      <c r="C31" s="197" t="s">
        <v>91</v>
      </c>
      <c r="E31" s="95">
        <v>0.22500000000000001</v>
      </c>
      <c r="G31" s="71">
        <v>4006860</v>
      </c>
      <c r="H31" s="71"/>
      <c r="I31" s="71">
        <v>0</v>
      </c>
      <c r="J31" s="71"/>
      <c r="K31" s="71">
        <f t="shared" si="0"/>
        <v>4006860</v>
      </c>
      <c r="L31" s="71"/>
      <c r="M31" s="71">
        <v>4006860</v>
      </c>
      <c r="N31" s="71"/>
      <c r="O31" s="71"/>
      <c r="P31" s="71"/>
      <c r="Q31" s="71">
        <f t="shared" si="1"/>
        <v>4006860</v>
      </c>
    </row>
    <row r="32" spans="1:17" s="114" customFormat="1" ht="30.75" customHeight="1" thickBot="1">
      <c r="A32" s="250" t="s">
        <v>261</v>
      </c>
      <c r="B32" s="198"/>
      <c r="C32" s="197" t="s">
        <v>91</v>
      </c>
      <c r="E32" s="95">
        <v>0.22500000000000001</v>
      </c>
      <c r="G32" s="240">
        <v>448767124</v>
      </c>
      <c r="H32" s="71"/>
      <c r="I32" s="71">
        <v>0</v>
      </c>
      <c r="J32" s="71"/>
      <c r="K32" s="71">
        <f t="shared" si="0"/>
        <v>448767124</v>
      </c>
      <c r="L32" s="71"/>
      <c r="M32" s="71">
        <v>448767124</v>
      </c>
      <c r="N32" s="71"/>
      <c r="O32" s="71">
        <v>0</v>
      </c>
      <c r="P32" s="71"/>
      <c r="Q32" s="71">
        <f t="shared" si="1"/>
        <v>448767124</v>
      </c>
    </row>
    <row r="33" spans="1:17" s="114" customFormat="1" ht="30.75" customHeight="1">
      <c r="A33" s="250" t="s">
        <v>208</v>
      </c>
      <c r="B33" s="198"/>
      <c r="C33" s="197" t="s">
        <v>91</v>
      </c>
      <c r="E33" s="95">
        <v>0.22500000000000001</v>
      </c>
      <c r="G33" s="263">
        <v>12636984</v>
      </c>
      <c r="H33" s="71"/>
      <c r="I33" s="71">
        <v>0</v>
      </c>
      <c r="J33" s="71"/>
      <c r="K33" s="71">
        <f t="shared" si="0"/>
        <v>12636984</v>
      </c>
      <c r="L33" s="71">
        <f>H33+J33</f>
        <v>0</v>
      </c>
      <c r="M33" s="196">
        <v>12636984</v>
      </c>
      <c r="N33" s="71"/>
      <c r="O33" s="71">
        <v>0</v>
      </c>
      <c r="P33" s="71"/>
      <c r="Q33" s="71">
        <f t="shared" si="1"/>
        <v>12636984</v>
      </c>
    </row>
    <row r="34" spans="1:17" s="114" customFormat="1" ht="30.75" customHeight="1" thickBot="1">
      <c r="A34" s="250" t="s">
        <v>264</v>
      </c>
      <c r="B34" s="198"/>
      <c r="C34" s="197" t="s">
        <v>91</v>
      </c>
      <c r="E34" s="95">
        <v>0.22500000000000001</v>
      </c>
      <c r="G34" s="80">
        <v>24303090</v>
      </c>
      <c r="H34" s="71"/>
      <c r="I34" s="71">
        <v>-42657131</v>
      </c>
      <c r="J34" s="71"/>
      <c r="K34" s="71">
        <f t="shared" si="0"/>
        <v>-18354041</v>
      </c>
      <c r="L34" s="71"/>
      <c r="M34" s="71">
        <v>24303090</v>
      </c>
      <c r="N34" s="71"/>
      <c r="O34" s="71">
        <v>-42657131</v>
      </c>
      <c r="P34" s="71"/>
      <c r="Q34" s="71">
        <f t="shared" si="1"/>
        <v>-18354041</v>
      </c>
    </row>
    <row r="35" spans="1:17" s="114" customFormat="1" ht="30.75" customHeight="1" thickBot="1">
      <c r="A35" s="250" t="s">
        <v>204</v>
      </c>
      <c r="B35" s="198"/>
      <c r="C35" s="197" t="s">
        <v>91</v>
      </c>
      <c r="E35" s="95">
        <v>0.22500000000000001</v>
      </c>
      <c r="G35" s="240">
        <v>50640411</v>
      </c>
      <c r="H35" s="71"/>
      <c r="I35" s="71">
        <v>0</v>
      </c>
      <c r="J35" s="71"/>
      <c r="K35" s="71">
        <f t="shared" si="0"/>
        <v>50640411</v>
      </c>
      <c r="L35" s="71"/>
      <c r="M35" s="71">
        <v>66976031</v>
      </c>
      <c r="N35" s="71"/>
      <c r="O35" s="71">
        <v>0</v>
      </c>
      <c r="P35" s="71"/>
      <c r="Q35" s="71">
        <f t="shared" si="1"/>
        <v>66976031</v>
      </c>
    </row>
    <row r="36" spans="1:17" s="114" customFormat="1" ht="30.75" customHeight="1" thickBot="1">
      <c r="A36" s="250" t="s">
        <v>268</v>
      </c>
      <c r="B36" s="198"/>
      <c r="C36" s="197" t="s">
        <v>91</v>
      </c>
      <c r="E36" s="95">
        <v>0.22500000000000001</v>
      </c>
      <c r="G36" s="240">
        <v>132349307</v>
      </c>
      <c r="H36" s="71"/>
      <c r="I36" s="71">
        <v>0</v>
      </c>
      <c r="J36" s="71"/>
      <c r="K36" s="71">
        <f t="shared" si="0"/>
        <v>132349307</v>
      </c>
      <c r="L36" s="71"/>
      <c r="M36" s="71">
        <v>132349307</v>
      </c>
      <c r="N36" s="71"/>
      <c r="O36" s="71">
        <v>-4122469</v>
      </c>
      <c r="P36" s="71"/>
      <c r="Q36" s="71">
        <f t="shared" si="1"/>
        <v>128226838</v>
      </c>
    </row>
    <row r="37" spans="1:17" s="114" customFormat="1" ht="30.75" customHeight="1" thickBot="1">
      <c r="A37" s="250" t="s">
        <v>267</v>
      </c>
      <c r="B37" s="198"/>
      <c r="C37" s="197" t="s">
        <v>91</v>
      </c>
      <c r="E37" s="95">
        <v>0.22500000000000001</v>
      </c>
      <c r="G37" s="240">
        <v>35100000</v>
      </c>
      <c r="H37" s="71"/>
      <c r="I37" s="71">
        <v>0</v>
      </c>
      <c r="J37" s="71"/>
      <c r="K37" s="71">
        <f t="shared" si="0"/>
        <v>35100000</v>
      </c>
      <c r="L37" s="71"/>
      <c r="M37" s="71">
        <v>35100000</v>
      </c>
      <c r="N37" s="71"/>
      <c r="O37" s="71"/>
      <c r="P37" s="71"/>
      <c r="Q37" s="71">
        <f t="shared" si="1"/>
        <v>35100000</v>
      </c>
    </row>
    <row r="38" spans="1:17" s="114" customFormat="1" ht="30.75" customHeight="1" thickBot="1">
      <c r="A38" s="250" t="s">
        <v>266</v>
      </c>
      <c r="B38" s="198"/>
      <c r="C38" s="197" t="s">
        <v>91</v>
      </c>
      <c r="E38" s="95">
        <v>0.22500000000000001</v>
      </c>
      <c r="G38" s="263">
        <v>27086306</v>
      </c>
      <c r="H38" s="71"/>
      <c r="I38" s="71">
        <v>0</v>
      </c>
      <c r="J38" s="71"/>
      <c r="K38" s="71">
        <f t="shared" si="0"/>
        <v>27086306</v>
      </c>
      <c r="L38" s="71"/>
      <c r="M38" s="71">
        <v>27086306</v>
      </c>
      <c r="N38" s="71"/>
      <c r="O38" s="71"/>
      <c r="P38" s="71"/>
      <c r="Q38" s="71">
        <f t="shared" si="1"/>
        <v>27086306</v>
      </c>
    </row>
    <row r="39" spans="1:17" s="114" customFormat="1" ht="30.75" customHeight="1" thickBot="1">
      <c r="A39" s="250" t="s">
        <v>265</v>
      </c>
      <c r="B39" s="198"/>
      <c r="C39" s="197" t="s">
        <v>91</v>
      </c>
      <c r="E39" s="95">
        <v>0.22500000000000001</v>
      </c>
      <c r="G39" s="240">
        <v>581886972</v>
      </c>
      <c r="H39" s="71"/>
      <c r="I39" s="71">
        <v>0</v>
      </c>
      <c r="J39" s="71"/>
      <c r="K39" s="71">
        <f t="shared" si="0"/>
        <v>581886972</v>
      </c>
      <c r="L39" s="71"/>
      <c r="M39" s="71">
        <v>581886972</v>
      </c>
      <c r="N39" s="71"/>
      <c r="O39" s="71"/>
      <c r="P39" s="71"/>
      <c r="Q39" s="71">
        <f t="shared" si="1"/>
        <v>581886972</v>
      </c>
    </row>
    <row r="40" spans="1:17" s="114" customFormat="1" ht="30.75" customHeight="1">
      <c r="A40" s="250" t="s">
        <v>212</v>
      </c>
      <c r="B40" s="198"/>
      <c r="C40" s="197" t="s">
        <v>91</v>
      </c>
      <c r="E40" s="95">
        <v>0.22500000000000001</v>
      </c>
      <c r="G40" s="71">
        <v>380567469</v>
      </c>
      <c r="H40" s="71"/>
      <c r="I40" s="71">
        <v>0</v>
      </c>
      <c r="J40" s="71"/>
      <c r="K40" s="71">
        <f t="shared" si="0"/>
        <v>380567469</v>
      </c>
      <c r="L40" s="71"/>
      <c r="M40" s="71">
        <v>417396579</v>
      </c>
      <c r="N40" s="71"/>
      <c r="O40" s="71">
        <v>-14985685</v>
      </c>
      <c r="P40" s="71"/>
      <c r="Q40" s="71">
        <f t="shared" si="1"/>
        <v>402410894</v>
      </c>
    </row>
    <row r="41" spans="1:17" s="114" customFormat="1" ht="30.75" customHeight="1">
      <c r="A41" s="250" t="s">
        <v>211</v>
      </c>
      <c r="B41" s="198"/>
      <c r="C41" s="197" t="s">
        <v>91</v>
      </c>
      <c r="E41" s="95">
        <v>0.22500000000000001</v>
      </c>
      <c r="G41" s="71">
        <v>183791094</v>
      </c>
      <c r="H41" s="71"/>
      <c r="I41" s="71">
        <v>0</v>
      </c>
      <c r="J41" s="71"/>
      <c r="K41" s="71">
        <f t="shared" si="0"/>
        <v>183791094</v>
      </c>
      <c r="L41" s="71"/>
      <c r="M41" s="71">
        <v>257307534</v>
      </c>
      <c r="N41" s="71"/>
      <c r="O41" s="71">
        <v>-373562</v>
      </c>
      <c r="P41" s="71"/>
      <c r="Q41" s="71">
        <f t="shared" si="1"/>
        <v>256933972</v>
      </c>
    </row>
    <row r="42" spans="1:17" s="114" customFormat="1" ht="30.75" customHeight="1">
      <c r="A42" s="250" t="s">
        <v>210</v>
      </c>
      <c r="B42" s="198"/>
      <c r="C42" s="197" t="s">
        <v>91</v>
      </c>
      <c r="E42" s="95">
        <v>0.22500000000000001</v>
      </c>
      <c r="G42" s="80">
        <v>1557036986</v>
      </c>
      <c r="H42" s="71"/>
      <c r="I42" s="71">
        <v>0</v>
      </c>
      <c r="J42" s="71"/>
      <c r="K42" s="71">
        <f t="shared" si="0"/>
        <v>1557036986</v>
      </c>
      <c r="L42" s="71"/>
      <c r="M42" s="71">
        <v>1557036986</v>
      </c>
      <c r="N42" s="71"/>
      <c r="O42" s="71">
        <v>0</v>
      </c>
      <c r="P42" s="71"/>
      <c r="Q42" s="71">
        <f t="shared" si="1"/>
        <v>1557036986</v>
      </c>
    </row>
    <row r="43" spans="1:17" s="114" customFormat="1" ht="30.75" customHeight="1">
      <c r="A43" s="250" t="s">
        <v>209</v>
      </c>
      <c r="B43" s="198"/>
      <c r="C43" s="197" t="s">
        <v>91</v>
      </c>
      <c r="E43" s="95">
        <v>0.22500000000000001</v>
      </c>
      <c r="G43" s="80">
        <v>4287498291</v>
      </c>
      <c r="H43" s="71"/>
      <c r="I43" s="71">
        <v>0</v>
      </c>
      <c r="J43" s="71"/>
      <c r="K43" s="71">
        <f t="shared" si="0"/>
        <v>4287498291</v>
      </c>
      <c r="L43" s="71"/>
      <c r="M43" s="71">
        <v>10861662328</v>
      </c>
      <c r="N43" s="71"/>
      <c r="O43" s="71">
        <v>0</v>
      </c>
      <c r="P43" s="71"/>
      <c r="Q43" s="71">
        <f t="shared" si="1"/>
        <v>10861662328</v>
      </c>
    </row>
    <row r="44" spans="1:17" s="114" customFormat="1" ht="30.75" customHeight="1">
      <c r="A44" s="250" t="s">
        <v>173</v>
      </c>
      <c r="B44" s="198"/>
      <c r="C44" s="197" t="s">
        <v>91</v>
      </c>
      <c r="E44" s="95">
        <v>0.22500000000000001</v>
      </c>
      <c r="G44" s="80">
        <v>1657294522</v>
      </c>
      <c r="H44" s="71"/>
      <c r="I44" s="71">
        <v>0</v>
      </c>
      <c r="J44" s="71"/>
      <c r="K44" s="71">
        <f t="shared" si="0"/>
        <v>1657294522</v>
      </c>
      <c r="L44" s="71"/>
      <c r="M44" s="71">
        <v>5942619864</v>
      </c>
      <c r="N44" s="71"/>
      <c r="O44" s="71">
        <v>0</v>
      </c>
      <c r="P44" s="71"/>
      <c r="Q44" s="71">
        <f t="shared" si="1"/>
        <v>5942619864</v>
      </c>
    </row>
    <row r="45" spans="1:17" s="114" customFormat="1" ht="30.75" customHeight="1">
      <c r="A45" s="250" t="s">
        <v>203</v>
      </c>
      <c r="B45" s="198"/>
      <c r="C45" s="197" t="s">
        <v>91</v>
      </c>
      <c r="E45" s="95">
        <v>0.22500000000000001</v>
      </c>
      <c r="G45" s="71">
        <v>122239728</v>
      </c>
      <c r="H45" s="71"/>
      <c r="I45" s="71">
        <v>0</v>
      </c>
      <c r="J45" s="71"/>
      <c r="K45" s="71">
        <f t="shared" si="0"/>
        <v>122239728</v>
      </c>
      <c r="L45" s="71"/>
      <c r="M45" s="71">
        <v>309673973</v>
      </c>
      <c r="N45" s="71"/>
      <c r="O45" s="199">
        <v>0</v>
      </c>
      <c r="P45" s="71"/>
      <c r="Q45" s="71">
        <f t="shared" si="1"/>
        <v>309673973</v>
      </c>
    </row>
    <row r="46" spans="1:17" ht="30" customHeight="1">
      <c r="A46" s="250" t="s">
        <v>257</v>
      </c>
      <c r="B46" s="198"/>
      <c r="C46" s="197" t="s">
        <v>91</v>
      </c>
      <c r="D46" s="114"/>
      <c r="E46" s="95">
        <v>0.22500000000000001</v>
      </c>
      <c r="F46" s="114"/>
      <c r="G46" s="80">
        <v>32054802</v>
      </c>
      <c r="H46" s="71"/>
      <c r="I46" s="71">
        <v>0</v>
      </c>
      <c r="J46" s="71"/>
      <c r="K46" s="71">
        <f t="shared" si="0"/>
        <v>32054802</v>
      </c>
      <c r="L46" s="71"/>
      <c r="M46" s="71">
        <v>32054802</v>
      </c>
      <c r="N46" s="71"/>
      <c r="O46" s="71">
        <v>0</v>
      </c>
      <c r="P46" s="71"/>
      <c r="Q46" s="71">
        <f t="shared" si="1"/>
        <v>32054802</v>
      </c>
    </row>
    <row r="47" spans="1:17" ht="30" customHeight="1">
      <c r="A47" s="250" t="s">
        <v>167</v>
      </c>
      <c r="B47" s="198"/>
      <c r="C47" s="197" t="s">
        <v>91</v>
      </c>
      <c r="D47" s="114"/>
      <c r="E47" s="95">
        <v>0.22500000000000001</v>
      </c>
      <c r="F47" s="114"/>
      <c r="G47" s="80">
        <v>101111316</v>
      </c>
      <c r="H47" s="71"/>
      <c r="I47" s="71">
        <v>0</v>
      </c>
      <c r="J47" s="71"/>
      <c r="K47" s="71">
        <f t="shared" si="0"/>
        <v>101111316</v>
      </c>
      <c r="L47" s="71"/>
      <c r="M47" s="196">
        <v>303333906</v>
      </c>
      <c r="N47" s="71"/>
      <c r="O47" s="71">
        <v>0</v>
      </c>
      <c r="P47" s="71"/>
      <c r="Q47" s="71">
        <f t="shared" si="1"/>
        <v>303333906</v>
      </c>
    </row>
    <row r="48" spans="1:17" ht="30" customHeight="1">
      <c r="A48" s="250" t="s">
        <v>200</v>
      </c>
      <c r="B48" s="198"/>
      <c r="C48" s="197" t="s">
        <v>91</v>
      </c>
      <c r="D48" s="114"/>
      <c r="E48" s="95">
        <v>0.22500000000000001</v>
      </c>
      <c r="F48" s="114"/>
      <c r="G48" s="80">
        <v>95547952</v>
      </c>
      <c r="H48" s="71"/>
      <c r="I48" s="71">
        <v>0</v>
      </c>
      <c r="J48" s="71"/>
      <c r="K48" s="71">
        <f t="shared" si="0"/>
        <v>95547952</v>
      </c>
      <c r="L48" s="71"/>
      <c r="M48" s="196">
        <v>95547952</v>
      </c>
      <c r="N48" s="71"/>
      <c r="O48" s="71">
        <v>0</v>
      </c>
      <c r="P48" s="71"/>
      <c r="Q48" s="71">
        <f t="shared" si="1"/>
        <v>95547952</v>
      </c>
    </row>
    <row r="49" spans="1:17" s="114" customFormat="1" ht="30.75" customHeight="1">
      <c r="A49" s="250" t="s">
        <v>255</v>
      </c>
      <c r="B49" s="198"/>
      <c r="C49" s="197" t="s">
        <v>91</v>
      </c>
      <c r="E49" s="95">
        <v>0.22500000000000001</v>
      </c>
      <c r="G49" s="80">
        <v>12020554</v>
      </c>
      <c r="H49" s="71"/>
      <c r="I49" s="71">
        <v>0</v>
      </c>
      <c r="J49" s="71"/>
      <c r="K49" s="71">
        <f t="shared" si="0"/>
        <v>12020554</v>
      </c>
      <c r="L49" s="71"/>
      <c r="M49" s="71">
        <v>12020554</v>
      </c>
      <c r="N49" s="71"/>
      <c r="O49" s="71">
        <v>0</v>
      </c>
      <c r="P49" s="71"/>
      <c r="Q49" s="71">
        <f t="shared" si="1"/>
        <v>12020554</v>
      </c>
    </row>
    <row r="50" spans="1:17" s="114" customFormat="1" ht="30.75" customHeight="1">
      <c r="A50" s="250" t="s">
        <v>258</v>
      </c>
      <c r="B50" s="198"/>
      <c r="C50" s="197" t="s">
        <v>91</v>
      </c>
      <c r="E50" s="95">
        <v>0.22500000000000001</v>
      </c>
      <c r="G50" s="80">
        <v>71722612</v>
      </c>
      <c r="H50" s="71"/>
      <c r="I50" s="71">
        <v>0</v>
      </c>
      <c r="J50" s="71"/>
      <c r="K50" s="71">
        <f t="shared" si="0"/>
        <v>71722612</v>
      </c>
      <c r="L50" s="71"/>
      <c r="M50" s="71">
        <v>71722612</v>
      </c>
      <c r="N50" s="71"/>
      <c r="O50" s="71">
        <v>0</v>
      </c>
      <c r="P50" s="71"/>
      <c r="Q50" s="71">
        <f t="shared" si="1"/>
        <v>71722612</v>
      </c>
    </row>
    <row r="51" spans="1:17" s="114" customFormat="1" ht="30.75" customHeight="1">
      <c r="A51" s="250" t="s">
        <v>202</v>
      </c>
      <c r="B51" s="198"/>
      <c r="C51" s="197" t="s">
        <v>91</v>
      </c>
      <c r="E51" s="95">
        <v>0.22500000000000001</v>
      </c>
      <c r="G51" s="80">
        <v>327349418</v>
      </c>
      <c r="H51" s="71"/>
      <c r="I51" s="71">
        <v>0</v>
      </c>
      <c r="J51" s="71"/>
      <c r="K51" s="71">
        <f t="shared" si="0"/>
        <v>327349418</v>
      </c>
      <c r="L51" s="71"/>
      <c r="M51" s="196">
        <v>440228528</v>
      </c>
      <c r="N51" s="71"/>
      <c r="O51" s="71">
        <v>0</v>
      </c>
      <c r="P51" s="71"/>
      <c r="Q51" s="71">
        <f t="shared" si="1"/>
        <v>440228528</v>
      </c>
    </row>
    <row r="52" spans="1:17" s="114" customFormat="1" ht="30.75" customHeight="1">
      <c r="A52" s="250" t="s">
        <v>197</v>
      </c>
      <c r="B52" s="198"/>
      <c r="C52" s="197" t="s">
        <v>91</v>
      </c>
      <c r="E52" s="95">
        <v>0.22500000000000001</v>
      </c>
      <c r="G52" s="80">
        <v>87139729</v>
      </c>
      <c r="H52" s="71"/>
      <c r="I52" s="71">
        <v>0</v>
      </c>
      <c r="J52" s="71"/>
      <c r="K52" s="71">
        <f t="shared" si="0"/>
        <v>87139729</v>
      </c>
      <c r="L52" s="71"/>
      <c r="M52" s="71">
        <v>87139729</v>
      </c>
      <c r="N52" s="71"/>
      <c r="O52" s="71">
        <v>0</v>
      </c>
      <c r="P52" s="71"/>
      <c r="Q52" s="71">
        <f t="shared" si="1"/>
        <v>87139729</v>
      </c>
    </row>
    <row r="53" spans="1:17" s="114" customFormat="1" ht="30.75" customHeight="1">
      <c r="A53" s="250" t="s">
        <v>196</v>
      </c>
      <c r="B53" s="198"/>
      <c r="C53" s="197" t="s">
        <v>91</v>
      </c>
      <c r="E53" s="95">
        <v>0.22500000000000001</v>
      </c>
      <c r="G53" s="80">
        <v>1078767122</v>
      </c>
      <c r="H53" s="71"/>
      <c r="I53" s="71">
        <v>0</v>
      </c>
      <c r="J53" s="71"/>
      <c r="K53" s="71">
        <f t="shared" si="0"/>
        <v>1078767122</v>
      </c>
      <c r="L53" s="71"/>
      <c r="M53" s="71">
        <v>1510273972</v>
      </c>
      <c r="N53" s="71"/>
      <c r="O53" s="71">
        <v>0</v>
      </c>
      <c r="P53" s="71"/>
      <c r="Q53" s="71">
        <f t="shared" si="1"/>
        <v>1510273972</v>
      </c>
    </row>
    <row r="54" spans="1:17" s="114" customFormat="1" ht="30.75" customHeight="1">
      <c r="A54" s="250" t="s">
        <v>194</v>
      </c>
      <c r="B54" s="198"/>
      <c r="C54" s="197" t="s">
        <v>91</v>
      </c>
      <c r="E54" s="95">
        <v>0.22500000000000001</v>
      </c>
      <c r="G54" s="80">
        <v>15025693</v>
      </c>
      <c r="H54" s="71"/>
      <c r="I54" s="71">
        <v>0</v>
      </c>
      <c r="J54" s="71"/>
      <c r="K54" s="71">
        <f t="shared" si="0"/>
        <v>15025693</v>
      </c>
      <c r="L54" s="71"/>
      <c r="M54" s="71">
        <v>38065069</v>
      </c>
      <c r="N54" s="71"/>
      <c r="O54" s="71">
        <v>0</v>
      </c>
      <c r="P54" s="71"/>
      <c r="Q54" s="71">
        <f t="shared" si="1"/>
        <v>38065069</v>
      </c>
    </row>
    <row r="55" spans="1:17" s="114" customFormat="1" ht="30.75" customHeight="1">
      <c r="A55" s="250" t="s">
        <v>254</v>
      </c>
      <c r="B55" s="198"/>
      <c r="C55" s="197" t="s">
        <v>91</v>
      </c>
      <c r="E55" s="95">
        <v>0.22500000000000001</v>
      </c>
      <c r="G55" s="71">
        <v>109787678</v>
      </c>
      <c r="H55" s="71"/>
      <c r="I55" s="71">
        <v>0</v>
      </c>
      <c r="J55" s="71"/>
      <c r="K55" s="71">
        <f t="shared" si="0"/>
        <v>109787678</v>
      </c>
      <c r="L55" s="71"/>
      <c r="M55" s="71">
        <v>109787678</v>
      </c>
      <c r="N55" s="71"/>
      <c r="O55" s="71">
        <v>0</v>
      </c>
      <c r="P55" s="71"/>
      <c r="Q55" s="71">
        <f t="shared" si="1"/>
        <v>109787678</v>
      </c>
    </row>
    <row r="56" spans="1:17" s="114" customFormat="1" ht="30.75" customHeight="1">
      <c r="A56" s="250" t="s">
        <v>253</v>
      </c>
      <c r="B56" s="198"/>
      <c r="C56" s="197" t="s">
        <v>91</v>
      </c>
      <c r="E56" s="95">
        <v>0.22500000000000001</v>
      </c>
      <c r="G56" s="80">
        <v>3501986292</v>
      </c>
      <c r="H56" s="71"/>
      <c r="I56" s="71">
        <v>0</v>
      </c>
      <c r="J56" s="71"/>
      <c r="K56" s="71">
        <f t="shared" si="0"/>
        <v>3501986292</v>
      </c>
      <c r="L56" s="71"/>
      <c r="M56" s="80">
        <v>3501986292</v>
      </c>
      <c r="N56" s="71"/>
      <c r="O56" s="71">
        <v>0</v>
      </c>
      <c r="P56" s="71"/>
      <c r="Q56" s="71">
        <f t="shared" si="1"/>
        <v>3501986292</v>
      </c>
    </row>
    <row r="57" spans="1:17" s="114" customFormat="1" ht="30.75" customHeight="1">
      <c r="A57" s="250" t="s">
        <v>192</v>
      </c>
      <c r="B57" s="198"/>
      <c r="C57" s="197" t="s">
        <v>91</v>
      </c>
      <c r="E57" s="95">
        <v>0.22500000000000001</v>
      </c>
      <c r="G57" s="71">
        <v>32363019</v>
      </c>
      <c r="H57" s="71"/>
      <c r="I57" s="71">
        <v>0</v>
      </c>
      <c r="J57" s="71"/>
      <c r="K57" s="71">
        <f t="shared" si="0"/>
        <v>32363019</v>
      </c>
      <c r="L57" s="71"/>
      <c r="M57" s="71">
        <v>81986301</v>
      </c>
      <c r="N57" s="71"/>
      <c r="O57" s="71">
        <v>0</v>
      </c>
      <c r="P57" s="71"/>
      <c r="Q57" s="71">
        <f t="shared" si="1"/>
        <v>81986301</v>
      </c>
    </row>
    <row r="58" spans="1:17" s="114" customFormat="1" ht="30.75" customHeight="1">
      <c r="A58" s="250" t="s">
        <v>191</v>
      </c>
      <c r="B58" s="198"/>
      <c r="C58" s="197" t="s">
        <v>91</v>
      </c>
      <c r="E58" s="95">
        <v>0.22500000000000001</v>
      </c>
      <c r="G58" s="80">
        <v>25428093</v>
      </c>
      <c r="H58" s="71"/>
      <c r="I58" s="71">
        <v>0</v>
      </c>
      <c r="J58" s="71"/>
      <c r="K58" s="71">
        <f t="shared" si="0"/>
        <v>25428093</v>
      </c>
      <c r="L58" s="71"/>
      <c r="M58" s="71">
        <v>64417808</v>
      </c>
      <c r="N58" s="71"/>
      <c r="O58" s="71">
        <v>0</v>
      </c>
      <c r="P58" s="71"/>
      <c r="Q58" s="71">
        <f t="shared" si="1"/>
        <v>64417808</v>
      </c>
    </row>
    <row r="59" spans="1:17" s="114" customFormat="1" ht="30.75" customHeight="1">
      <c r="A59" s="250" t="s">
        <v>115</v>
      </c>
      <c r="B59" s="198"/>
      <c r="C59" s="197" t="s">
        <v>91</v>
      </c>
      <c r="E59" s="90">
        <v>0.05</v>
      </c>
      <c r="G59" s="80">
        <v>1095855089.8333337</v>
      </c>
      <c r="H59" s="71"/>
      <c r="I59" s="71">
        <v>0</v>
      </c>
      <c r="J59" s="71"/>
      <c r="K59" s="71">
        <f t="shared" si="0"/>
        <v>1095855089.8333337</v>
      </c>
      <c r="L59" s="71"/>
      <c r="M59" s="80">
        <v>2344234674.3930826</v>
      </c>
      <c r="N59" s="71"/>
      <c r="O59" s="199">
        <v>0</v>
      </c>
      <c r="P59" s="71"/>
      <c r="Q59" s="71">
        <f t="shared" si="1"/>
        <v>2344234674.3930826</v>
      </c>
    </row>
    <row r="60" spans="1:17" s="114" customFormat="1" ht="30.75" customHeight="1">
      <c r="A60" s="250" t="s">
        <v>165</v>
      </c>
      <c r="B60" s="198"/>
      <c r="C60" s="197" t="s">
        <v>91</v>
      </c>
      <c r="E60" s="95">
        <v>0.22500000000000001</v>
      </c>
      <c r="G60" s="72">
        <v>0</v>
      </c>
      <c r="H60" s="71"/>
      <c r="I60" s="71">
        <v>0</v>
      </c>
      <c r="J60" s="71"/>
      <c r="K60" s="71">
        <f t="shared" si="0"/>
        <v>0</v>
      </c>
      <c r="L60" s="71"/>
      <c r="M60" s="72">
        <v>1418042474.1509435</v>
      </c>
      <c r="N60" s="71"/>
      <c r="O60" s="71">
        <v>0</v>
      </c>
      <c r="P60" s="71"/>
      <c r="Q60" s="71">
        <f t="shared" si="1"/>
        <v>1418042474.1509435</v>
      </c>
    </row>
    <row r="61" spans="1:17" s="114" customFormat="1" ht="30.75" customHeight="1">
      <c r="A61" s="250" t="s">
        <v>139</v>
      </c>
      <c r="B61" s="198"/>
      <c r="C61" s="197" t="s">
        <v>91</v>
      </c>
      <c r="E61" s="95">
        <v>0.22500000000000001</v>
      </c>
      <c r="G61" s="80">
        <v>0</v>
      </c>
      <c r="H61" s="71"/>
      <c r="I61" s="71">
        <v>0</v>
      </c>
      <c r="J61" s="71"/>
      <c r="K61" s="71">
        <f t="shared" si="0"/>
        <v>0</v>
      </c>
      <c r="L61" s="71"/>
      <c r="M61" s="196">
        <v>57680139.056603767</v>
      </c>
      <c r="N61" s="71"/>
      <c r="O61" s="71">
        <v>0</v>
      </c>
      <c r="P61" s="71"/>
      <c r="Q61" s="71">
        <f t="shared" si="1"/>
        <v>57680139.056603767</v>
      </c>
    </row>
    <row r="62" spans="1:17" s="114" customFormat="1" ht="30.75" customHeight="1">
      <c r="A62" s="250" t="s">
        <v>129</v>
      </c>
      <c r="B62" s="198"/>
      <c r="C62" s="197" t="s">
        <v>91</v>
      </c>
      <c r="E62" s="95">
        <v>0.22500000000000001</v>
      </c>
      <c r="G62" s="80">
        <v>0</v>
      </c>
      <c r="H62" s="71"/>
      <c r="I62" s="71">
        <v>0</v>
      </c>
      <c r="J62" s="71"/>
      <c r="K62" s="71">
        <f t="shared" si="0"/>
        <v>0</v>
      </c>
      <c r="L62" s="71"/>
      <c r="M62" s="71">
        <v>11628496.698113207</v>
      </c>
      <c r="N62" s="71"/>
      <c r="O62" s="71">
        <v>0</v>
      </c>
      <c r="P62" s="71"/>
      <c r="Q62" s="71">
        <f t="shared" si="1"/>
        <v>11628496.698113207</v>
      </c>
    </row>
    <row r="63" spans="1:17" s="114" customFormat="1" ht="30.75" customHeight="1" thickBot="1">
      <c r="A63" s="250" t="s">
        <v>195</v>
      </c>
      <c r="B63" s="198"/>
      <c r="C63" s="197" t="s">
        <v>91</v>
      </c>
      <c r="E63" s="95">
        <v>0.22500000000000001</v>
      </c>
      <c r="G63" s="80">
        <v>790458903.33333325</v>
      </c>
      <c r="H63" s="71"/>
      <c r="I63" s="71">
        <v>0</v>
      </c>
      <c r="J63" s="71"/>
      <c r="K63" s="71">
        <f t="shared" si="0"/>
        <v>790458903.33333325</v>
      </c>
      <c r="L63" s="71"/>
      <c r="M63" s="71">
        <v>1241075339.1666665</v>
      </c>
      <c r="N63" s="71"/>
      <c r="O63" s="71">
        <v>0</v>
      </c>
      <c r="P63" s="71"/>
      <c r="Q63" s="71">
        <f t="shared" si="1"/>
        <v>1241075339.1666665</v>
      </c>
    </row>
    <row r="64" spans="1:17" s="114" customFormat="1" ht="30.75" customHeight="1" thickBot="1">
      <c r="A64" s="250" t="s">
        <v>150</v>
      </c>
      <c r="B64" s="198"/>
      <c r="C64" s="197" t="s">
        <v>91</v>
      </c>
      <c r="E64" s="95">
        <v>0.22500000000000001</v>
      </c>
      <c r="G64" s="240">
        <v>0</v>
      </c>
      <c r="H64" s="71"/>
      <c r="I64" s="71">
        <v>0</v>
      </c>
      <c r="J64" s="71"/>
      <c r="K64" s="71">
        <f t="shared" si="0"/>
        <v>0</v>
      </c>
      <c r="L64" s="71"/>
      <c r="M64" s="71">
        <v>101050273.86792453</v>
      </c>
      <c r="N64" s="71"/>
      <c r="O64" s="71">
        <v>0</v>
      </c>
      <c r="P64" s="71"/>
      <c r="Q64" s="71">
        <f t="shared" si="1"/>
        <v>101050273.86792453</v>
      </c>
    </row>
    <row r="65" spans="1:17" s="114" customFormat="1" ht="30.75" customHeight="1" thickBot="1">
      <c r="A65" s="250" t="s">
        <v>199</v>
      </c>
      <c r="B65" s="198"/>
      <c r="C65" s="197" t="s">
        <v>91</v>
      </c>
      <c r="E65" s="95">
        <v>0.22500000000000001</v>
      </c>
      <c r="G65" s="240">
        <v>1347578629.1666665</v>
      </c>
      <c r="H65" s="71"/>
      <c r="I65" s="71">
        <v>0</v>
      </c>
      <c r="J65" s="71"/>
      <c r="K65" s="71">
        <f t="shared" si="0"/>
        <v>1347578629.1666665</v>
      </c>
      <c r="L65" s="71"/>
      <c r="M65" s="71">
        <v>1828856712.4999998</v>
      </c>
      <c r="N65" s="71"/>
      <c r="O65" s="71">
        <v>0</v>
      </c>
      <c r="P65" s="71"/>
      <c r="Q65" s="71">
        <f t="shared" si="1"/>
        <v>1828856712.4999998</v>
      </c>
    </row>
    <row r="66" spans="1:17" s="114" customFormat="1" ht="30.75" customHeight="1" thickBot="1">
      <c r="A66" s="250" t="s">
        <v>207</v>
      </c>
      <c r="B66" s="198"/>
      <c r="C66" s="197" t="s">
        <v>91</v>
      </c>
      <c r="E66" s="95">
        <v>0.22500000000000001</v>
      </c>
      <c r="G66" s="240">
        <v>3341194526.6666665</v>
      </c>
      <c r="H66" s="71"/>
      <c r="I66" s="71">
        <v>0</v>
      </c>
      <c r="J66" s="71"/>
      <c r="K66" s="71">
        <f t="shared" si="0"/>
        <v>3341194526.6666665</v>
      </c>
      <c r="L66" s="71"/>
      <c r="M66" s="71">
        <v>7239254794.166666</v>
      </c>
      <c r="N66" s="71"/>
      <c r="O66" s="71">
        <v>0</v>
      </c>
      <c r="P66" s="71"/>
      <c r="Q66" s="71">
        <f t="shared" si="1"/>
        <v>7239254794.166666</v>
      </c>
    </row>
    <row r="67" spans="1:17" s="114" customFormat="1" ht="30.75" customHeight="1" thickBot="1">
      <c r="A67" s="250" t="s">
        <v>111</v>
      </c>
      <c r="B67" s="198"/>
      <c r="C67" s="197" t="s">
        <v>91</v>
      </c>
      <c r="E67" s="90">
        <v>0.05</v>
      </c>
      <c r="G67" s="240">
        <v>1384526700.0644541</v>
      </c>
      <c r="H67" s="71"/>
      <c r="I67" s="71">
        <v>0</v>
      </c>
      <c r="J67" s="71"/>
      <c r="K67" s="71">
        <f t="shared" si="0"/>
        <v>1384526700.0644541</v>
      </c>
      <c r="L67" s="71"/>
      <c r="M67" s="71">
        <v>2559774348.8681979</v>
      </c>
      <c r="N67" s="71"/>
      <c r="O67" s="71">
        <v>0</v>
      </c>
      <c r="P67" s="71"/>
      <c r="Q67" s="71">
        <f t="shared" si="1"/>
        <v>2559774348.8681979</v>
      </c>
    </row>
    <row r="68" spans="1:17" s="114" customFormat="1" ht="30.75" customHeight="1" thickBot="1">
      <c r="A68" s="250" t="s">
        <v>198</v>
      </c>
      <c r="B68" s="198"/>
      <c r="C68" s="197" t="s">
        <v>91</v>
      </c>
      <c r="E68" s="95">
        <v>0.22500000000000001</v>
      </c>
      <c r="G68" s="240">
        <v>715068481.12149537</v>
      </c>
      <c r="H68" s="71"/>
      <c r="I68" s="71">
        <v>0</v>
      </c>
      <c r="J68" s="71"/>
      <c r="K68" s="71">
        <f t="shared" si="0"/>
        <v>715068481.12149537</v>
      </c>
      <c r="L68" s="71"/>
      <c r="M68" s="71">
        <v>1134246556.2616823</v>
      </c>
      <c r="N68" s="71"/>
      <c r="O68" s="71">
        <v>0</v>
      </c>
      <c r="P68" s="71"/>
      <c r="Q68" s="71">
        <f t="shared" si="1"/>
        <v>1134246556.2616823</v>
      </c>
    </row>
    <row r="69" spans="1:17" s="114" customFormat="1" ht="30.75" customHeight="1" thickBot="1">
      <c r="A69" s="250" t="s">
        <v>126</v>
      </c>
      <c r="B69" s="198"/>
      <c r="C69" s="197" t="s">
        <v>91</v>
      </c>
      <c r="E69" s="95">
        <v>0.22500000000000001</v>
      </c>
      <c r="G69" s="240">
        <v>0</v>
      </c>
      <c r="H69" s="71"/>
      <c r="I69" s="71">
        <v>0</v>
      </c>
      <c r="J69" s="71"/>
      <c r="K69" s="71">
        <f t="shared" si="0"/>
        <v>0</v>
      </c>
      <c r="L69" s="71"/>
      <c r="M69" s="71">
        <v>10554357.980769232</v>
      </c>
      <c r="N69" s="71"/>
      <c r="O69" s="71">
        <v>0</v>
      </c>
      <c r="P69" s="71"/>
      <c r="Q69" s="71">
        <f t="shared" si="1"/>
        <v>10554357.980769232</v>
      </c>
    </row>
    <row r="70" spans="1:17" s="114" customFormat="1" ht="30.75" customHeight="1" thickBot="1">
      <c r="A70" s="250" t="s">
        <v>128</v>
      </c>
      <c r="B70" s="198"/>
      <c r="C70" s="197" t="s">
        <v>91</v>
      </c>
      <c r="E70" s="95">
        <v>0.22500000000000001</v>
      </c>
      <c r="G70" s="240">
        <v>0</v>
      </c>
      <c r="H70" s="71"/>
      <c r="I70" s="71">
        <v>0</v>
      </c>
      <c r="J70" s="71"/>
      <c r="K70" s="71">
        <f t="shared" si="0"/>
        <v>0</v>
      </c>
      <c r="L70" s="71"/>
      <c r="M70" s="71">
        <v>13592275.961538462</v>
      </c>
      <c r="N70" s="71"/>
      <c r="O70" s="71">
        <v>0</v>
      </c>
      <c r="P70" s="71"/>
      <c r="Q70" s="71">
        <f t="shared" si="1"/>
        <v>13592275.961538462</v>
      </c>
    </row>
    <row r="71" spans="1:17" s="114" customFormat="1" ht="30.75" customHeight="1" thickBot="1">
      <c r="A71" s="250" t="s">
        <v>138</v>
      </c>
      <c r="B71" s="198"/>
      <c r="C71" s="197" t="s">
        <v>91</v>
      </c>
      <c r="E71" s="95">
        <v>0.22500000000000001</v>
      </c>
      <c r="G71" s="240">
        <v>1301853700</v>
      </c>
      <c r="H71" s="71"/>
      <c r="I71" s="71">
        <v>0</v>
      </c>
      <c r="J71" s="71"/>
      <c r="K71" s="71">
        <f t="shared" si="0"/>
        <v>1301853700</v>
      </c>
      <c r="L71" s="71"/>
      <c r="M71" s="71">
        <v>2648598906.8965516</v>
      </c>
      <c r="N71" s="71"/>
      <c r="O71" s="71">
        <v>0</v>
      </c>
      <c r="P71" s="71"/>
      <c r="Q71" s="71">
        <f t="shared" si="1"/>
        <v>2648598906.8965516</v>
      </c>
    </row>
    <row r="72" spans="1:17" s="114" customFormat="1" ht="30.75" customHeight="1" thickBot="1">
      <c r="A72" s="250" t="s">
        <v>140</v>
      </c>
      <c r="B72" s="198"/>
      <c r="C72" s="197" t="s">
        <v>91</v>
      </c>
      <c r="E72" s="95">
        <v>0.22500000000000001</v>
      </c>
      <c r="G72" s="264">
        <v>1049134939.6551723</v>
      </c>
      <c r="H72" s="71"/>
      <c r="I72" s="71">
        <v>0</v>
      </c>
      <c r="J72" s="71"/>
      <c r="K72" s="71">
        <f t="shared" ref="K72:K74" si="2">G72+I72</f>
        <v>1049134939.6551723</v>
      </c>
      <c r="L72" s="71"/>
      <c r="M72" s="71">
        <v>2344845215.5172415</v>
      </c>
      <c r="N72" s="71"/>
      <c r="O72" s="71">
        <v>0</v>
      </c>
      <c r="P72" s="71"/>
      <c r="Q72" s="71">
        <f t="shared" ref="Q72:Q74" si="3">M72+O72</f>
        <v>2344845215.5172415</v>
      </c>
    </row>
    <row r="73" spans="1:17" s="114" customFormat="1" ht="30.75" customHeight="1">
      <c r="A73" s="250" t="s">
        <v>201</v>
      </c>
      <c r="B73" s="198"/>
      <c r="C73" s="197" t="s">
        <v>91</v>
      </c>
      <c r="E73" s="95">
        <v>0.22500000000000001</v>
      </c>
      <c r="G73" s="80">
        <v>4623287669.1588783</v>
      </c>
      <c r="H73" s="71"/>
      <c r="I73" s="71">
        <v>0</v>
      </c>
      <c r="J73" s="71"/>
      <c r="K73" s="71">
        <f t="shared" si="2"/>
        <v>4623287669.1588783</v>
      </c>
      <c r="L73" s="71"/>
      <c r="M73" s="196">
        <v>8167808215.514019</v>
      </c>
      <c r="N73" s="71"/>
      <c r="O73" s="71">
        <v>0</v>
      </c>
      <c r="P73" s="71"/>
      <c r="Q73" s="71">
        <f t="shared" si="3"/>
        <v>8167808215.514019</v>
      </c>
    </row>
    <row r="74" spans="1:17" s="114" customFormat="1" ht="30.75" customHeight="1">
      <c r="A74" s="250" t="s">
        <v>169</v>
      </c>
      <c r="B74" s="198"/>
      <c r="C74" s="197" t="s">
        <v>91</v>
      </c>
      <c r="E74" s="95">
        <v>0.22500000000000001</v>
      </c>
      <c r="G74" s="80">
        <v>1305717502</v>
      </c>
      <c r="H74" s="71"/>
      <c r="I74" s="71">
        <v>0</v>
      </c>
      <c r="J74" s="71"/>
      <c r="K74" s="71">
        <f t="shared" si="2"/>
        <v>1305717502</v>
      </c>
      <c r="L74" s="71"/>
      <c r="M74" s="196">
        <v>6914040700</v>
      </c>
      <c r="N74" s="71"/>
      <c r="O74" s="71"/>
      <c r="P74" s="71"/>
      <c r="Q74" s="71">
        <f t="shared" si="3"/>
        <v>6914040700</v>
      </c>
    </row>
    <row r="75" spans="1:17" s="114" customFormat="1" ht="30.75" customHeight="1">
      <c r="A75" s="250" t="s">
        <v>118</v>
      </c>
      <c r="B75" s="198"/>
      <c r="C75" s="197" t="s">
        <v>91</v>
      </c>
      <c r="E75" s="90">
        <v>0.05</v>
      </c>
      <c r="G75" s="80">
        <f>6187+137462293</f>
        <v>137468480</v>
      </c>
      <c r="H75" s="71"/>
      <c r="I75" s="71">
        <v>0</v>
      </c>
      <c r="J75" s="71"/>
      <c r="K75" s="71">
        <f>G75+I75</f>
        <v>137468480</v>
      </c>
      <c r="L75" s="71"/>
      <c r="M75" s="196">
        <f>8784+1084508923</f>
        <v>1084517707</v>
      </c>
      <c r="N75" s="71"/>
      <c r="O75" s="71"/>
      <c r="P75" s="71"/>
      <c r="Q75" s="71">
        <f>M75+O75</f>
        <v>1084517707</v>
      </c>
    </row>
    <row r="76" spans="1:17" s="114" customFormat="1" ht="30.75" customHeight="1" thickBot="1">
      <c r="A76" s="250" t="s">
        <v>2</v>
      </c>
      <c r="B76" s="198"/>
      <c r="C76" s="197"/>
      <c r="E76" s="90"/>
      <c r="F76" s="104">
        <f t="shared" ref="F76:Q76" si="4">SUM(F7:F75)</f>
        <v>0</v>
      </c>
      <c r="G76" s="104">
        <f t="shared" si="4"/>
        <v>65101091526</v>
      </c>
      <c r="H76" s="104">
        <f t="shared" si="4"/>
        <v>0</v>
      </c>
      <c r="I76" s="104">
        <f t="shared" si="4"/>
        <v>-42657131</v>
      </c>
      <c r="J76" s="104">
        <f t="shared" si="4"/>
        <v>0</v>
      </c>
      <c r="K76" s="104">
        <f t="shared" si="4"/>
        <v>65058434395</v>
      </c>
      <c r="L76" s="104">
        <f t="shared" si="4"/>
        <v>0</v>
      </c>
      <c r="M76" s="104">
        <f t="shared" si="4"/>
        <v>142745930578</v>
      </c>
      <c r="N76" s="104">
        <f t="shared" si="4"/>
        <v>0</v>
      </c>
      <c r="O76" s="104">
        <f t="shared" si="4"/>
        <v>-65196569</v>
      </c>
      <c r="P76" s="104">
        <f t="shared" si="4"/>
        <v>0</v>
      </c>
      <c r="Q76" s="104">
        <f t="shared" si="4"/>
        <v>142680734009</v>
      </c>
    </row>
    <row r="77" spans="1:17" ht="30.75" customHeight="1" thickTop="1"/>
  </sheetData>
  <autoFilter ref="A6:Q75" xr:uid="{00000000-0009-0000-0000-000006000000}">
    <sortState xmlns:xlrd2="http://schemas.microsoft.com/office/spreadsheetml/2017/richdata2" ref="A7:Q75">
      <sortCondition descending="1" ref="A6:A75"/>
    </sortState>
  </autoFilter>
  <mergeCells count="7">
    <mergeCell ref="A4:G4"/>
    <mergeCell ref="B5:E5"/>
    <mergeCell ref="M5:Q5"/>
    <mergeCell ref="A1:Q1"/>
    <mergeCell ref="A2:Q2"/>
    <mergeCell ref="A3:Q3"/>
    <mergeCell ref="G5:K5"/>
  </mergeCells>
  <phoneticPr fontId="54" type="noConversion"/>
  <printOptions horizontalCentered="1"/>
  <pageMargins left="0.25" right="0.25" top="0.75" bottom="0.75" header="0.3" footer="0.3"/>
  <pageSetup paperSize="9" scale="4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  <pageSetUpPr fitToPage="1"/>
  </sheetPr>
  <dimension ref="A1:Q12"/>
  <sheetViews>
    <sheetView rightToLeft="1" view="pageBreakPreview" zoomScale="85" zoomScaleNormal="100" zoomScaleSheetLayoutView="85" workbookViewId="0">
      <selection activeCell="E17" sqref="E17"/>
    </sheetView>
  </sheetViews>
  <sheetFormatPr defaultColWidth="9.140625" defaultRowHeight="17.25"/>
  <cols>
    <col min="1" max="1" width="39" style="7" customWidth="1"/>
    <col min="2" max="2" width="1.28515625" style="7" customWidth="1"/>
    <col min="3" max="3" width="12.28515625" style="7" customWidth="1"/>
    <col min="4" max="4" width="0.85546875" style="7" customWidth="1"/>
    <col min="5" max="5" width="25.5703125" style="81" customWidth="1"/>
    <col min="6" max="6" width="0.5703125" style="81" customWidth="1"/>
    <col min="7" max="7" width="26.7109375" style="81" customWidth="1"/>
    <col min="8" max="8" width="0.85546875" style="81" customWidth="1"/>
    <col min="9" max="9" width="23.7109375" style="82" customWidth="1"/>
    <col min="10" max="10" width="0.5703125" style="82" customWidth="1"/>
    <col min="11" max="11" width="17" style="82" customWidth="1"/>
    <col min="12" max="12" width="0.42578125" style="82" customWidth="1"/>
    <col min="13" max="13" width="27.85546875" style="82" customWidth="1"/>
    <col min="14" max="14" width="0.42578125" style="82" customWidth="1"/>
    <col min="15" max="15" width="25.28515625" style="82" bestFit="1" customWidth="1"/>
    <col min="16" max="16" width="0.5703125" style="82" customWidth="1"/>
    <col min="17" max="17" width="26" style="82" customWidth="1"/>
    <col min="18" max="16384" width="9.140625" style="7"/>
  </cols>
  <sheetData>
    <row r="1" spans="1:17" ht="22.5">
      <c r="A1" s="323" t="s">
        <v>89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</row>
    <row r="2" spans="1:17" ht="22.5">
      <c r="A2" s="323" t="s">
        <v>56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</row>
    <row r="3" spans="1:17" ht="22.5">
      <c r="A3" s="323" t="str">
        <f>' سهام'!A3:W3</f>
        <v>برای ماه منتهی به 1402/11/30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</row>
    <row r="4" spans="1:17" ht="22.5">
      <c r="A4" s="324" t="s">
        <v>63</v>
      </c>
      <c r="B4" s="324"/>
      <c r="C4" s="324"/>
      <c r="D4" s="324"/>
      <c r="E4" s="324"/>
      <c r="F4" s="324"/>
      <c r="G4" s="324"/>
      <c r="H4" s="324"/>
      <c r="I4" s="324"/>
      <c r="J4" s="333"/>
      <c r="K4" s="333"/>
      <c r="L4" s="333"/>
      <c r="M4" s="333"/>
      <c r="N4" s="333"/>
      <c r="O4" s="333"/>
      <c r="P4" s="333"/>
      <c r="Q4" s="333"/>
    </row>
    <row r="5" spans="1:17" ht="15.75" customHeight="1" thickBot="1">
      <c r="A5" s="114"/>
      <c r="B5" s="114"/>
      <c r="C5" s="331" t="s">
        <v>312</v>
      </c>
      <c r="D5" s="331"/>
      <c r="E5" s="331"/>
      <c r="F5" s="331"/>
      <c r="G5" s="331"/>
      <c r="H5" s="331"/>
      <c r="I5" s="331"/>
      <c r="J5" s="12"/>
      <c r="K5" s="332" t="s">
        <v>238</v>
      </c>
      <c r="L5" s="332"/>
      <c r="M5" s="332"/>
      <c r="N5" s="332"/>
      <c r="O5" s="332"/>
      <c r="P5" s="332"/>
      <c r="Q5" s="332"/>
    </row>
    <row r="6" spans="1:17" ht="22.5" thickBot="1">
      <c r="A6" s="227" t="s">
        <v>38</v>
      </c>
      <c r="B6" s="227"/>
      <c r="C6" s="228" t="s">
        <v>3</v>
      </c>
      <c r="D6" s="227"/>
      <c r="E6" s="229" t="s">
        <v>45</v>
      </c>
      <c r="F6" s="78"/>
      <c r="G6" s="230" t="s">
        <v>42</v>
      </c>
      <c r="H6" s="78"/>
      <c r="I6" s="89" t="s">
        <v>46</v>
      </c>
      <c r="J6" s="12"/>
      <c r="K6" s="88" t="s">
        <v>3</v>
      </c>
      <c r="L6" s="79"/>
      <c r="M6" s="89" t="s">
        <v>21</v>
      </c>
      <c r="N6" s="79"/>
      <c r="O6" s="88" t="s">
        <v>42</v>
      </c>
      <c r="P6" s="79"/>
      <c r="Q6" s="231" t="s">
        <v>46</v>
      </c>
    </row>
    <row r="7" spans="1:17" ht="21.75">
      <c r="A7" s="227" t="s">
        <v>144</v>
      </c>
      <c r="B7" s="227"/>
      <c r="C7" s="226">
        <v>0</v>
      </c>
      <c r="D7" s="227"/>
      <c r="E7" s="251">
        <v>0</v>
      </c>
      <c r="F7" s="78"/>
      <c r="G7" s="252">
        <v>0</v>
      </c>
      <c r="H7" s="78"/>
      <c r="I7" s="71">
        <f>E7+G7</f>
        <v>0</v>
      </c>
      <c r="J7" s="12"/>
      <c r="K7" s="255">
        <v>198700</v>
      </c>
      <c r="L7" s="79"/>
      <c r="M7" s="253">
        <v>192395802792</v>
      </c>
      <c r="N7" s="254"/>
      <c r="O7" s="255">
        <v>-192500171335</v>
      </c>
      <c r="P7" s="254"/>
      <c r="Q7" s="71">
        <f>M7+O7</f>
        <v>-104368543</v>
      </c>
    </row>
    <row r="8" spans="1:17" ht="21.75">
      <c r="A8" s="227" t="s">
        <v>160</v>
      </c>
      <c r="B8" s="227"/>
      <c r="C8" s="226">
        <v>150000</v>
      </c>
      <c r="D8" s="227"/>
      <c r="E8" s="251">
        <v>152303492193</v>
      </c>
      <c r="F8" s="78"/>
      <c r="G8" s="252">
        <v>-153296881068</v>
      </c>
      <c r="H8" s="78"/>
      <c r="I8" s="71">
        <f>E8+G8</f>
        <v>-993388875</v>
      </c>
      <c r="J8" s="12"/>
      <c r="K8" s="255">
        <v>150000</v>
      </c>
      <c r="L8" s="79"/>
      <c r="M8" s="253">
        <v>152303492193</v>
      </c>
      <c r="N8" s="254"/>
      <c r="O8" s="255">
        <v>-153296881068</v>
      </c>
      <c r="P8" s="254"/>
      <c r="Q8" s="71">
        <f t="shared" ref="Q8:Q9" si="0">M8+O8</f>
        <v>-993388875</v>
      </c>
    </row>
    <row r="9" spans="1:17" ht="21.75">
      <c r="A9" s="232" t="s">
        <v>187</v>
      </c>
      <c r="B9" s="233"/>
      <c r="C9" s="226">
        <v>380000</v>
      </c>
      <c r="D9" s="233"/>
      <c r="E9" s="226">
        <v>409299670616</v>
      </c>
      <c r="F9" s="71"/>
      <c r="G9" s="80">
        <f>-409349045616+118250000</f>
        <v>-409230795616</v>
      </c>
      <c r="H9" s="71"/>
      <c r="I9" s="71">
        <f>E9+G9</f>
        <v>68875000</v>
      </c>
      <c r="J9" s="234"/>
      <c r="K9" s="226">
        <v>380000</v>
      </c>
      <c r="L9" s="233"/>
      <c r="M9" s="226">
        <v>409299670616</v>
      </c>
      <c r="N9" s="71"/>
      <c r="O9" s="80">
        <v>-409349045616</v>
      </c>
      <c r="P9" s="254"/>
      <c r="Q9" s="71">
        <f t="shared" si="0"/>
        <v>-49375000</v>
      </c>
    </row>
    <row r="10" spans="1:17" ht="23.25" thickBot="1">
      <c r="C10" s="265"/>
      <c r="E10" s="266">
        <f>SUM(E7:E9)</f>
        <v>561603162809</v>
      </c>
      <c r="F10" s="7"/>
      <c r="G10" s="266">
        <f>SUM(G7:G9)</f>
        <v>-562527676684</v>
      </c>
      <c r="H10" s="7"/>
      <c r="I10" s="266">
        <f>SUM(I7:I9)</f>
        <v>-924513875</v>
      </c>
      <c r="J10" s="7"/>
      <c r="K10" s="267"/>
      <c r="L10" s="7"/>
      <c r="M10" s="266">
        <f>SUM(M7:M9)</f>
        <v>753998965601</v>
      </c>
      <c r="N10" s="7"/>
      <c r="O10" s="268">
        <f>SUM(O7:O9)</f>
        <v>-755146098019</v>
      </c>
      <c r="P10" s="7"/>
      <c r="Q10" s="266">
        <f>SUM(Q7:Q9)</f>
        <v>-1147132418</v>
      </c>
    </row>
    <row r="11" spans="1:17" ht="17.25" customHeight="1" thickTop="1">
      <c r="A11" s="114"/>
      <c r="B11" s="114"/>
      <c r="C11" s="114"/>
      <c r="D11" s="114"/>
      <c r="E11" s="72"/>
      <c r="F11" s="72"/>
      <c r="G11" s="72"/>
      <c r="H11" s="72"/>
      <c r="I11" s="12"/>
      <c r="J11" s="12"/>
      <c r="K11" s="12"/>
      <c r="L11" s="12"/>
      <c r="M11" s="12"/>
      <c r="N11" s="12"/>
      <c r="O11" s="12"/>
      <c r="P11" s="12"/>
      <c r="Q11" s="257"/>
    </row>
    <row r="12" spans="1:17" ht="21.75">
      <c r="A12" s="328" t="s">
        <v>44</v>
      </c>
      <c r="B12" s="329"/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30"/>
    </row>
  </sheetData>
  <autoFilter ref="A6:Q6" xr:uid="{00000000-0009-0000-0000-000008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2:Q12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19</vt:i4>
      </vt:variant>
    </vt:vector>
  </HeadingPairs>
  <TitlesOfParts>
    <vt:vector size="33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A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Samira Sabzi</cp:lastModifiedBy>
  <cp:lastPrinted>2019-05-29T09:35:10Z</cp:lastPrinted>
  <dcterms:created xsi:type="dcterms:W3CDTF">2017-11-22T14:26:20Z</dcterms:created>
  <dcterms:modified xsi:type="dcterms:W3CDTF">2024-02-27T10:09:40Z</dcterms:modified>
</cp:coreProperties>
</file>