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Z:\fund\7 صندوق ندای ثابت کیان\گزارش ماهانه\1402\12\"/>
    </mc:Choice>
  </mc:AlternateContent>
  <xr:revisionPtr revIDLastSave="0" documentId="13_ncr:1_{5523B795-448C-4D97-B381-7E645CC2215E}" xr6:coauthVersionLast="47" xr6:coauthVersionMax="47" xr10:uidLastSave="{00000000-0000-0000-0000-000000000000}"/>
  <bookViews>
    <workbookView xWindow="-120" yWindow="-120" windowWidth="29040" windowHeight="15840" tabRatio="914" xr2:uid="{00000000-000D-0000-FFFF-FFFF00000000}"/>
  </bookViews>
  <sheets>
    <sheet name="روکش" sheetId="16" r:id="rId1"/>
    <sheet name=" سهام" sheetId="1" r:id="rId2"/>
    <sheet name="اوراق" sheetId="17" r:id="rId3"/>
    <sheet name="تعدیل اوراق" sheetId="19" r:id="rId4"/>
    <sheet name="سپرده" sheetId="2" r:id="rId5"/>
    <sheet name="درآمدها" sheetId="11" r:id="rId6"/>
    <sheet name="درآمد سود سهام" sheetId="18" r:id="rId7"/>
    <sheet name="سود اوراق بهادار و سپرده بانکی" sheetId="13" r:id="rId8"/>
    <sheet name="درآمد ناشی ازفروش" sheetId="15" r:id="rId9"/>
    <sheet name="درآمد ناشی از تغییر قیمت اوراق " sheetId="14" r:id="rId10"/>
    <sheet name="درآمد سرمایه گذاری در سهام " sheetId="5" r:id="rId11"/>
    <sheet name="درآمد سرمایه گذاری در اوراق بها" sheetId="6" r:id="rId12"/>
    <sheet name="درآمد سپرده بانکی" sheetId="7" r:id="rId13"/>
    <sheet name="سایر درآمدها" sheetId="8" r:id="rId14"/>
  </sheets>
  <definedNames>
    <definedName name="_xlnm._FilterDatabase" localSheetId="1" hidden="1">' سهام'!$A$9:$W$9</definedName>
    <definedName name="_xlnm._FilterDatabase" localSheetId="12" hidden="1">'درآمد سپرده بانکی'!$A$7:$L$7</definedName>
    <definedName name="_xlnm._FilterDatabase" localSheetId="11" hidden="1">'درآمد سرمایه گذاری در اوراق بها'!$A$9:$Q$9</definedName>
    <definedName name="_xlnm._FilterDatabase" localSheetId="10" hidden="1">'درآمد سرمایه گذاری در سهام '!$A$10:$U$10</definedName>
    <definedName name="_xlnm._FilterDatabase" localSheetId="6" hidden="1">'درآمد سود سهام'!$A$7:$S$7</definedName>
    <definedName name="_xlnm._FilterDatabase" localSheetId="9" hidden="1">'درآمد ناشی از تغییر قیمت اوراق '!$A$6:$Q$6</definedName>
    <definedName name="_xlnm._FilterDatabase" localSheetId="8" hidden="1">'درآمد ناشی ازفروش'!$A$6:$Q$6</definedName>
    <definedName name="_xlnm._FilterDatabase" localSheetId="4" hidden="1">سپرده!$A$8:$S$85</definedName>
    <definedName name="_xlnm._FilterDatabase" localSheetId="7" hidden="1">'سود اوراق بهادار و سپرده بانکی'!$A$6:$Q$83</definedName>
    <definedName name="A">'سود اوراق بهادار و سپرده بانکی'!$A$7:$Q$84</definedName>
    <definedName name="_xlnm.Print_Area" localSheetId="1">' سهام'!$A$1:$W$12</definedName>
    <definedName name="_xlnm.Print_Area" localSheetId="2">اوراق!$A$1:$AG$16</definedName>
    <definedName name="_xlnm.Print_Area" localSheetId="3">'تعدیل اوراق'!$A$1:$M$13</definedName>
    <definedName name="_xlnm.Print_Area" localSheetId="12">'درآمد سپرده بانکی'!$A$1:$L$81</definedName>
    <definedName name="_xlnm.Print_Area" localSheetId="11">'درآمد سرمایه گذاری در اوراق بها'!$A$1:$Q$19</definedName>
    <definedName name="_xlnm.Print_Area" localSheetId="10">'درآمد سرمایه گذاری در سهام '!$A$1:$U$13</definedName>
    <definedName name="_xlnm.Print_Area" localSheetId="6">'درآمد سود سهام'!$A$1:$S$11</definedName>
    <definedName name="_xlnm.Print_Area" localSheetId="9">'درآمد ناشی از تغییر قیمت اوراق '!$A$1:$Q$15</definedName>
    <definedName name="_xlnm.Print_Area" localSheetId="8">'درآمد ناشی ازفروش'!$A$1:$Q$13</definedName>
    <definedName name="_xlnm.Print_Area" localSheetId="5">درآمدها!$A$1:$I$11</definedName>
    <definedName name="_xlnm.Print_Area" localSheetId="0">روکش!$A$1:$I$36</definedName>
    <definedName name="_xlnm.Print_Area" localSheetId="13">'سایر درآمدها'!$A$1:$E$10</definedName>
    <definedName name="_xlnm.Print_Area" localSheetId="4">سپرده!$A$1:$S$86</definedName>
    <definedName name="_xlnm.Print_Area" localSheetId="7">'سود اوراق بهادار و سپرده بانکی'!$A$1:$Q$85</definedName>
    <definedName name="_xlnm.Print_Titles" localSheetId="1">' سهام'!$7:$9</definedName>
    <definedName name="_xlnm.Print_Titles" localSheetId="10">'درآمد سرمایه گذاری در سهام '!$7:$10</definedName>
    <definedName name="_xlnm.Print_Titles" localSheetId="9">'درآمد ناشی از تغییر قیمت اوراق '!$5:$6</definedName>
    <definedName name="_xlnm.Print_Titles" localSheetId="8">'درآمد ناشی ازفروش'!$5:$6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6" l="1"/>
  <c r="C12" i="6"/>
  <c r="C11" i="6"/>
  <c r="C15" i="15" l="1"/>
  <c r="K12" i="19"/>
  <c r="K11" i="19"/>
  <c r="K10" i="19"/>
  <c r="K9" i="19"/>
  <c r="C12" i="19"/>
  <c r="C11" i="19"/>
  <c r="C10" i="19"/>
  <c r="C9" i="19"/>
  <c r="G12" i="19"/>
  <c r="G11" i="19"/>
  <c r="G10" i="19"/>
  <c r="G9" i="19"/>
  <c r="I9" i="19" s="1"/>
  <c r="I10" i="19"/>
  <c r="I11" i="19"/>
  <c r="I12" i="19"/>
  <c r="E9" i="8"/>
  <c r="C9" i="8"/>
  <c r="M18" i="6"/>
  <c r="K18" i="6"/>
  <c r="E18" i="6"/>
  <c r="C18" i="6"/>
  <c r="Q13" i="14"/>
  <c r="O13" i="14"/>
  <c r="M13" i="14"/>
  <c r="I13" i="14"/>
  <c r="G13" i="14"/>
  <c r="E13" i="14"/>
  <c r="O11" i="15"/>
  <c r="M11" i="15"/>
  <c r="G11" i="15"/>
  <c r="K77" i="13"/>
  <c r="O84" i="13"/>
  <c r="M84" i="13"/>
  <c r="I84" i="13"/>
  <c r="G84" i="13"/>
  <c r="K78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84" i="13"/>
  <c r="K79" i="13"/>
  <c r="K80" i="13"/>
  <c r="K81" i="13"/>
  <c r="K82" i="13"/>
  <c r="K83" i="13"/>
  <c r="K7" i="13"/>
  <c r="E10" i="11"/>
  <c r="I10" i="11" s="1"/>
  <c r="E7" i="11"/>
  <c r="I7" i="11" s="1"/>
  <c r="Q85" i="2"/>
  <c r="O85" i="2"/>
  <c r="M85" i="2"/>
  <c r="K85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9" i="2"/>
  <c r="S85" i="2" s="1"/>
  <c r="AG10" i="17"/>
  <c r="AG11" i="17"/>
  <c r="AG12" i="17"/>
  <c r="AG13" i="17"/>
  <c r="AG14" i="17"/>
  <c r="AG9" i="17"/>
  <c r="AE15" i="17"/>
  <c r="AC15" i="17"/>
  <c r="W15" i="17"/>
  <c r="T15" i="17"/>
  <c r="Q15" i="17"/>
  <c r="O15" i="17"/>
  <c r="M11" i="6"/>
  <c r="M12" i="6"/>
  <c r="M14" i="6"/>
  <c r="M15" i="6"/>
  <c r="M16" i="6"/>
  <c r="M10" i="6"/>
  <c r="K11" i="6"/>
  <c r="K12" i="6"/>
  <c r="K13" i="6"/>
  <c r="K14" i="6"/>
  <c r="K17" i="6"/>
  <c r="G11" i="6"/>
  <c r="G13" i="6"/>
  <c r="I13" i="6" s="1"/>
  <c r="G17" i="6"/>
  <c r="E11" i="6"/>
  <c r="E12" i="6"/>
  <c r="E14" i="6"/>
  <c r="E15" i="6"/>
  <c r="E16" i="6"/>
  <c r="E10" i="6"/>
  <c r="AG15" i="17" l="1"/>
  <c r="Q8" i="15"/>
  <c r="Q9" i="15"/>
  <c r="O13" i="6" s="1"/>
  <c r="Q10" i="15"/>
  <c r="O12" i="6" s="1"/>
  <c r="Q7" i="15"/>
  <c r="O17" i="6" s="1"/>
  <c r="E10" i="15"/>
  <c r="I9" i="15"/>
  <c r="Q11" i="15" l="1"/>
  <c r="O11" i="6"/>
  <c r="O18" i="6" s="1"/>
  <c r="I10" i="15"/>
  <c r="E11" i="15"/>
  <c r="I7" i="14"/>
  <c r="I12" i="14"/>
  <c r="I11" i="14"/>
  <c r="I11" i="15" l="1"/>
  <c r="G12" i="6"/>
  <c r="G18" i="6" s="1"/>
  <c r="M74" i="13"/>
  <c r="G82" i="13"/>
  <c r="I8" i="15" l="1"/>
  <c r="M67" i="13" l="1"/>
  <c r="M68" i="13"/>
  <c r="M82" i="13"/>
  <c r="M13" i="13"/>
  <c r="G67" i="13"/>
  <c r="G13" i="13"/>
  <c r="Q83" i="13" l="1"/>
  <c r="Q82" i="13"/>
  <c r="I79" i="7" s="1"/>
  <c r="Q81" i="13"/>
  <c r="I78" i="7" s="1"/>
  <c r="Q80" i="13"/>
  <c r="I77" i="7" s="1"/>
  <c r="Q79" i="13"/>
  <c r="I76" i="7" s="1"/>
  <c r="Q78" i="13"/>
  <c r="I75" i="7" s="1"/>
  <c r="Q77" i="13"/>
  <c r="I74" i="7" s="1"/>
  <c r="Q76" i="13"/>
  <c r="I73" i="7" s="1"/>
  <c r="Q75" i="13"/>
  <c r="I71" i="7" s="1"/>
  <c r="Q74" i="13"/>
  <c r="I72" i="7" s="1"/>
  <c r="Q73" i="13"/>
  <c r="Q72" i="13"/>
  <c r="Q71" i="13"/>
  <c r="I69" i="7" s="1"/>
  <c r="Q70" i="13"/>
  <c r="I68" i="7" s="1"/>
  <c r="Q69" i="13"/>
  <c r="I67" i="7" s="1"/>
  <c r="Q68" i="13"/>
  <c r="I70" i="7" s="1"/>
  <c r="Q67" i="13"/>
  <c r="I66" i="7" s="1"/>
  <c r="Q66" i="13"/>
  <c r="Q65" i="13"/>
  <c r="I64" i="7" s="1"/>
  <c r="Q64" i="13"/>
  <c r="I63" i="7" s="1"/>
  <c r="Q63" i="13"/>
  <c r="I62" i="7" s="1"/>
  <c r="Q62" i="13"/>
  <c r="I61" i="7" s="1"/>
  <c r="Q61" i="13"/>
  <c r="I60" i="7" s="1"/>
  <c r="Q60" i="13"/>
  <c r="I59" i="7" s="1"/>
  <c r="Q59" i="13"/>
  <c r="I58" i="7" s="1"/>
  <c r="Q58" i="13"/>
  <c r="I57" i="7" s="1"/>
  <c r="Q57" i="13"/>
  <c r="I56" i="7" s="1"/>
  <c r="Q56" i="13"/>
  <c r="I55" i="7" s="1"/>
  <c r="Q55" i="13"/>
  <c r="I54" i="7" s="1"/>
  <c r="Q54" i="13"/>
  <c r="I53" i="7" s="1"/>
  <c r="Q53" i="13"/>
  <c r="I52" i="7" s="1"/>
  <c r="Q52" i="13"/>
  <c r="I51" i="7" s="1"/>
  <c r="Q51" i="13"/>
  <c r="I50" i="7" s="1"/>
  <c r="Q50" i="13"/>
  <c r="I49" i="7" s="1"/>
  <c r="Q49" i="13"/>
  <c r="I48" i="7" s="1"/>
  <c r="Q48" i="13"/>
  <c r="I47" i="7" s="1"/>
  <c r="Q47" i="13"/>
  <c r="I46" i="7" s="1"/>
  <c r="Q46" i="13"/>
  <c r="I45" i="7" s="1"/>
  <c r="Q45" i="13"/>
  <c r="I44" i="7" s="1"/>
  <c r="Q44" i="13"/>
  <c r="I43" i="7" s="1"/>
  <c r="Q43" i="13"/>
  <c r="I42" i="7" s="1"/>
  <c r="Q42" i="13"/>
  <c r="I41" i="7" s="1"/>
  <c r="Q41" i="13"/>
  <c r="I40" i="7" s="1"/>
  <c r="Q40" i="13"/>
  <c r="I39" i="7" s="1"/>
  <c r="Q39" i="13"/>
  <c r="I38" i="7" s="1"/>
  <c r="Q38" i="13"/>
  <c r="I37" i="7" s="1"/>
  <c r="Q37" i="13"/>
  <c r="I36" i="7" s="1"/>
  <c r="Q36" i="13"/>
  <c r="I35" i="7" s="1"/>
  <c r="Q35" i="13"/>
  <c r="I34" i="7" s="1"/>
  <c r="Q34" i="13"/>
  <c r="I33" i="7" s="1"/>
  <c r="Q33" i="13"/>
  <c r="I32" i="7" s="1"/>
  <c r="Q32" i="13"/>
  <c r="I31" i="7" s="1"/>
  <c r="Q31" i="13"/>
  <c r="I30" i="7" s="1"/>
  <c r="Q30" i="13"/>
  <c r="I29" i="7" s="1"/>
  <c r="Q29" i="13"/>
  <c r="I28" i="7" s="1"/>
  <c r="Q28" i="13"/>
  <c r="I27" i="7" s="1"/>
  <c r="Q27" i="13"/>
  <c r="I26" i="7" s="1"/>
  <c r="Q26" i="13"/>
  <c r="I25" i="7" s="1"/>
  <c r="Q25" i="13"/>
  <c r="I24" i="7" s="1"/>
  <c r="Q24" i="13"/>
  <c r="I23" i="7" s="1"/>
  <c r="Q23" i="13"/>
  <c r="I22" i="7" s="1"/>
  <c r="Q22" i="13"/>
  <c r="I21" i="7" s="1"/>
  <c r="Q21" i="13"/>
  <c r="I20" i="7" s="1"/>
  <c r="Q20" i="13"/>
  <c r="I19" i="7" s="1"/>
  <c r="Q19" i="13"/>
  <c r="I18" i="7" s="1"/>
  <c r="Q18" i="13"/>
  <c r="I17" i="7" s="1"/>
  <c r="Q17" i="13"/>
  <c r="I16" i="7" s="1"/>
  <c r="Q16" i="13"/>
  <c r="I15" i="7" s="1"/>
  <c r="Q15" i="13"/>
  <c r="I14" i="7" s="1"/>
  <c r="Q14" i="13"/>
  <c r="I13" i="7" s="1"/>
  <c r="Q13" i="13"/>
  <c r="I12" i="7" s="1"/>
  <c r="Q12" i="13"/>
  <c r="Q11" i="13"/>
  <c r="Q10" i="13"/>
  <c r="Q9" i="13"/>
  <c r="Q8" i="13"/>
  <c r="E78" i="7"/>
  <c r="E8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70" i="7"/>
  <c r="E67" i="7"/>
  <c r="E68" i="7"/>
  <c r="E69" i="7"/>
  <c r="E72" i="7"/>
  <c r="E71" i="7"/>
  <c r="E73" i="7"/>
  <c r="E74" i="7"/>
  <c r="E75" i="7"/>
  <c r="E76" i="7"/>
  <c r="E77" i="7"/>
  <c r="E79" i="7"/>
  <c r="I65" i="7" l="1"/>
  <c r="Q84" i="13"/>
  <c r="Q7" i="13" l="1"/>
  <c r="E10" i="7"/>
  <c r="Q11" i="6" l="1"/>
  <c r="Q12" i="6"/>
  <c r="Q13" i="6"/>
  <c r="Q14" i="6"/>
  <c r="Q15" i="6"/>
  <c r="Q16" i="6"/>
  <c r="Q17" i="6"/>
  <c r="I11" i="6"/>
  <c r="I12" i="6"/>
  <c r="I14" i="6"/>
  <c r="I17" i="6"/>
  <c r="Q12" i="14"/>
  <c r="Q11" i="14"/>
  <c r="Q10" i="14"/>
  <c r="Q9" i="14"/>
  <c r="Q8" i="14"/>
  <c r="I8" i="14"/>
  <c r="I9" i="14"/>
  <c r="I10" i="14"/>
  <c r="I10" i="7"/>
  <c r="I8" i="7"/>
  <c r="E11" i="7"/>
  <c r="E9" i="7"/>
  <c r="E80" i="7" l="1"/>
  <c r="I18" i="6"/>
  <c r="Q18" i="6"/>
  <c r="I9" i="7"/>
  <c r="I11" i="7"/>
  <c r="I80" i="7" s="1"/>
  <c r="K8" i="7" l="1"/>
  <c r="G11" i="7"/>
  <c r="G69" i="7"/>
  <c r="G62" i="7"/>
  <c r="G21" i="7"/>
  <c r="G60" i="7"/>
  <c r="G27" i="7"/>
  <c r="G68" i="7"/>
  <c r="G38" i="7"/>
  <c r="G79" i="7"/>
  <c r="G53" i="7"/>
  <c r="G51" i="7"/>
  <c r="G8" i="7"/>
  <c r="G16" i="7"/>
  <c r="G39" i="7"/>
  <c r="G73" i="7"/>
  <c r="G63" i="7"/>
  <c r="G30" i="7"/>
  <c r="G75" i="7"/>
  <c r="G45" i="7"/>
  <c r="G33" i="7"/>
  <c r="G61" i="7"/>
  <c r="G48" i="7"/>
  <c r="G77" i="7"/>
  <c r="G12" i="7"/>
  <c r="G10" i="7"/>
  <c r="G23" i="7"/>
  <c r="G24" i="7"/>
  <c r="G78" i="7"/>
  <c r="G66" i="7"/>
  <c r="G28" i="7"/>
  <c r="G54" i="7"/>
  <c r="G41" i="7"/>
  <c r="G44" i="7"/>
  <c r="G31" i="7"/>
  <c r="G46" i="7"/>
  <c r="G19" i="7"/>
  <c r="G17" i="7"/>
  <c r="G22" i="7"/>
  <c r="G43" i="7"/>
  <c r="G14" i="7"/>
  <c r="G56" i="7"/>
  <c r="G36" i="7"/>
  <c r="G40" i="7"/>
  <c r="G18" i="7"/>
  <c r="G47" i="7"/>
  <c r="G70" i="7"/>
  <c r="G64" i="7"/>
  <c r="G25" i="7"/>
  <c r="G76" i="7"/>
  <c r="G49" i="7"/>
  <c r="G34" i="7"/>
  <c r="G29" i="7"/>
  <c r="G20" i="7"/>
  <c r="G55" i="7"/>
  <c r="G13" i="7"/>
  <c r="G9" i="7"/>
  <c r="G58" i="7"/>
  <c r="G26" i="7"/>
  <c r="G57" i="7"/>
  <c r="G32" i="7"/>
  <c r="G71" i="7"/>
  <c r="G35" i="7"/>
  <c r="G59" i="7"/>
  <c r="G50" i="7"/>
  <c r="G72" i="7"/>
  <c r="G67" i="7"/>
  <c r="G52" i="7"/>
  <c r="G74" i="7"/>
  <c r="G37" i="7"/>
  <c r="G42" i="7"/>
  <c r="G65" i="7"/>
  <c r="G15" i="7"/>
  <c r="G80" i="7" l="1"/>
  <c r="Q7" i="14"/>
  <c r="E9" i="11" l="1"/>
  <c r="I9" i="11" l="1"/>
  <c r="K70" i="7"/>
  <c r="K74" i="7"/>
  <c r="K77" i="7"/>
  <c r="K72" i="7"/>
  <c r="K62" i="7"/>
  <c r="K76" i="7"/>
  <c r="K79" i="7"/>
  <c r="K60" i="7"/>
  <c r="K78" i="7"/>
  <c r="K61" i="7"/>
  <c r="K75" i="7"/>
  <c r="K66" i="7"/>
  <c r="K71" i="7"/>
  <c r="K64" i="7"/>
  <c r="K65" i="7"/>
  <c r="K69" i="7"/>
  <c r="K67" i="7"/>
  <c r="K63" i="7"/>
  <c r="K68" i="7"/>
  <c r="K73" i="7"/>
  <c r="K19" i="7"/>
  <c r="K23" i="7"/>
  <c r="K27" i="7"/>
  <c r="K31" i="7"/>
  <c r="K35" i="7"/>
  <c r="K39" i="7"/>
  <c r="K43" i="7"/>
  <c r="K48" i="7"/>
  <c r="K52" i="7"/>
  <c r="K55" i="7"/>
  <c r="K59" i="7"/>
  <c r="K53" i="7"/>
  <c r="K41" i="7"/>
  <c r="K22" i="7"/>
  <c r="K34" i="7"/>
  <c r="K46" i="7"/>
  <c r="K20" i="7"/>
  <c r="K24" i="7"/>
  <c r="K28" i="7"/>
  <c r="K32" i="7"/>
  <c r="K36" i="7"/>
  <c r="K40" i="7"/>
  <c r="K44" i="7"/>
  <c r="K49" i="7"/>
  <c r="K56" i="7"/>
  <c r="K47" i="7"/>
  <c r="K30" i="7"/>
  <c r="K38" i="7"/>
  <c r="K51" i="7"/>
  <c r="K58" i="7"/>
  <c r="K21" i="7"/>
  <c r="K25" i="7"/>
  <c r="K29" i="7"/>
  <c r="K33" i="7"/>
  <c r="K37" i="7"/>
  <c r="K45" i="7"/>
  <c r="K50" i="7"/>
  <c r="K57" i="7"/>
  <c r="K26" i="7"/>
  <c r="K42" i="7"/>
  <c r="K54" i="7"/>
  <c r="Q10" i="6" l="1"/>
  <c r="E8" i="11" s="1"/>
  <c r="I8" i="11" l="1"/>
  <c r="I11" i="11" s="1"/>
  <c r="E11" i="11"/>
  <c r="G8" i="11" s="1"/>
  <c r="K17" i="7"/>
  <c r="K18" i="7"/>
  <c r="K15" i="7"/>
  <c r="K9" i="7"/>
  <c r="K10" i="7"/>
  <c r="K12" i="7"/>
  <c r="K14" i="7"/>
  <c r="K13" i="7"/>
  <c r="K16" i="7"/>
  <c r="K11" i="7"/>
  <c r="A3" i="13"/>
  <c r="K80" i="7" l="1"/>
  <c r="G7" i="11"/>
  <c r="G10" i="11"/>
  <c r="G9" i="11"/>
  <c r="G11" i="11" l="1"/>
  <c r="F84" i="13"/>
  <c r="H84" i="13"/>
  <c r="J84" i="13"/>
  <c r="N84" i="13"/>
  <c r="P84" i="13"/>
  <c r="L41" i="13" l="1"/>
  <c r="L84" i="13" s="1"/>
  <c r="C12" i="5" l="1"/>
  <c r="I11" i="5"/>
  <c r="I12" i="5" s="1"/>
  <c r="S11" i="5"/>
  <c r="S12" i="5" s="1"/>
  <c r="E12" i="5"/>
  <c r="M12" i="5"/>
  <c r="O12" i="5"/>
  <c r="A3" i="19" l="1"/>
  <c r="A3" i="17"/>
  <c r="W10" i="1" l="1"/>
  <c r="Q9" i="18" l="1"/>
  <c r="S8" i="18"/>
  <c r="M8" i="18"/>
  <c r="M9" i="18" l="1"/>
  <c r="K9" i="18"/>
  <c r="I9" i="18"/>
  <c r="O9" i="18"/>
  <c r="S9" i="18"/>
  <c r="W11" i="1" l="1"/>
  <c r="U11" i="1"/>
  <c r="S11" i="1"/>
  <c r="M11" i="1"/>
  <c r="J11" i="1"/>
  <c r="G11" i="1"/>
  <c r="E11" i="1"/>
  <c r="D11" i="1"/>
  <c r="G12" i="5"/>
  <c r="Q12" i="5"/>
  <c r="U12" i="5" l="1"/>
  <c r="K12" i="5" l="1"/>
  <c r="J9" i="18" l="1"/>
  <c r="L9" i="18"/>
  <c r="N9" i="18"/>
  <c r="R9" i="18"/>
  <c r="D18" i="6" l="1"/>
  <c r="F18" i="6"/>
  <c r="H18" i="6"/>
  <c r="J18" i="6"/>
  <c r="L18" i="6"/>
  <c r="N18" i="6"/>
  <c r="P18" i="6"/>
  <c r="A3" i="14" l="1"/>
  <c r="A3" i="8" l="1"/>
  <c r="A3" i="7"/>
  <c r="A3" i="6"/>
  <c r="A3" i="5"/>
  <c r="A3" i="15"/>
  <c r="A3" i="2" l="1"/>
  <c r="A3" i="11" s="1"/>
  <c r="I10" i="6" l="1"/>
  <c r="I16" i="6" l="1"/>
  <c r="I1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Mehri Ghasabi</author>
  </authors>
  <commentList>
    <comment ref="A14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Mehri Ghasabi: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<sst xmlns="http://schemas.openxmlformats.org/spreadsheetml/2006/main" count="805" uniqueCount="303">
  <si>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</si>
  <si>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</si>
  <si>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</si>
  <si>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</si>
  <si>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</si>
  <si>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</si>
  <si>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</si>
  <si>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</si>
  <si>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</si>
  <si>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</si>
  <si>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</si>
  <si>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</si>
  <si>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درآمد سود سهام</t>
  </si>
  <si>
    <t>درآمد تغییر ارزش</t>
  </si>
  <si>
    <t>درآمد فروش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</si>
  <si>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</si>
  <si>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</si>
  <si>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</si>
  <si>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</si>
  <si>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</si>
  <si>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</si>
  <si>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</si>
  <si>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</si>
  <si>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</si>
  <si>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</si>
  <si>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</si>
  <si>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</si>
  <si>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</si>
  <si>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</si>
  <si>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</si>
  <si>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</si>
  <si>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</si>
  <si>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سایر درآمدها</t>
  </si>
  <si>
    <t>قیمت بازار هر سهم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</si>
  <si>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</si>
  <si>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</si>
  <si>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</si>
  <si>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</si>
  <si>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</si>
  <si>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</si>
  <si>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هزینه تنزیل</t>
  </si>
  <si>
    <t>خالص درآمد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</si>
  <si>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</si>
  <si>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</si>
  <si>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</si>
  <si>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</si>
  <si>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</si>
  <si>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</si>
  <si>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</si>
  <si>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</si>
  <si>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</si>
  <si>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</si>
  <si>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</si>
  <si>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</si>
  <si>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</si>
  <si>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</si>
  <si>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</si>
  <si>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</si>
  <si>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 xml:space="preserve"> </t>
  </si>
  <si>
    <t>یادداشت الف</t>
  </si>
  <si>
    <t>یادداشت ب</t>
  </si>
  <si>
    <t>یادداشت ج</t>
  </si>
  <si>
    <t>ب- درآمد ناشی از تغییر قیمت اوراق بهادار</t>
  </si>
  <si>
    <t>ج- سود(زیان) حاصل از فروش اوراق بهادار</t>
  </si>
  <si>
    <t>د- سود اوراق بهادار با درآمد ثابت و سپرده بانکی</t>
  </si>
  <si>
    <t>یادداشت د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</si>
  <si>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</si>
  <si>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</si>
  <si>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</si>
  <si>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</si>
  <si>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تاریخ انتشار اوراق</t>
  </si>
  <si>
    <t>نرخ سود اسمی</t>
  </si>
  <si>
    <t>قیمت بازار هر ورقه</t>
  </si>
  <si>
    <t>گزارش وضعیت پرتفوی ماهانه</t>
  </si>
  <si>
    <t>‫پذیرفته شده در بورس یا فرابورس</t>
  </si>
  <si>
    <t>‫درآمد سود سهام</t>
  </si>
  <si>
    <t>‫اطلاعات مجمع</t>
  </si>
  <si>
    <t>‫طی دوره</t>
  </si>
  <si>
    <t>‫نام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</si>
  <si>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</si>
  <si>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</si>
  <si>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</si>
  <si>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</si>
  <si>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</si>
  <si>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</si>
  <si>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‫جمع</t>
  </si>
  <si>
    <t>درصد از کل داراییها</t>
  </si>
  <si>
    <t>نرخ سود علیالحساب</t>
  </si>
  <si>
    <t>درآمدها</t>
  </si>
  <si>
    <t>صندوق سرمایه گذاری ندای ثابت کیان</t>
  </si>
  <si>
    <t>کوتاه مدت</t>
  </si>
  <si>
    <t>-</t>
  </si>
  <si>
    <t>---</t>
  </si>
  <si>
    <t>بلی</t>
  </si>
  <si>
    <t>‫نام اوراق بهادار</t>
  </si>
  <si>
    <t>‫تعداد</t>
  </si>
  <si>
    <t>‫قیمت تعدیل شده</t>
  </si>
  <si>
    <t>‫درصد تعدیل</t>
  </si>
  <si>
    <t>‫خالص ارزش فروش تعدیل شده</t>
  </si>
  <si>
    <t>‫دلیل تعدیل</t>
  </si>
  <si>
    <t>‫اوراق بهاداری که ارزش آن‌ها در تاریخ گزارش تعدیل شده</t>
  </si>
  <si>
    <t>‫قیمت
پایانی</t>
  </si>
  <si>
    <t>سپرده سرمایه‌گذاری</t>
  </si>
  <si>
    <t>864-810-3998429-1</t>
  </si>
  <si>
    <r>
      <t>‫</t>
    </r>
    <r>
      <rPr>
        <b/>
        <sz val="12"/>
        <color rgb="FFFF0000"/>
        <rFont val="B Nazanin"/>
        <charset val="178"/>
      </rPr>
      <t>(بر اساس دستورالعمل نحوه تعیین قیمت خرید و فروش اوراق بهادار در صندوق‌های سرمایه گذاری)</t>
    </r>
  </si>
  <si>
    <t>0228580617005</t>
  </si>
  <si>
    <t>دارایی</t>
  </si>
  <si>
    <t>124-850-6867480-1</t>
  </si>
  <si>
    <t>0217918818004</t>
  </si>
  <si>
    <t>371-4-5277300-1</t>
  </si>
  <si>
    <t>جاری</t>
  </si>
  <si>
    <t>مسکن کوتاه مدت	-310058720239</t>
  </si>
  <si>
    <t>مسکن کوتاه مدت-4110001907768</t>
  </si>
  <si>
    <t>310058720239</t>
  </si>
  <si>
    <t>4110001907768</t>
  </si>
  <si>
    <t xml:space="preserve">اقتصاد نوین کوتاه مدت-12485068674801	</t>
  </si>
  <si>
    <t xml:space="preserve">سامان کوتاه مدت-86481039984291	</t>
  </si>
  <si>
    <t xml:space="preserve"> خاور میانه کوتاه مدت-100510810707074272	</t>
  </si>
  <si>
    <t>صادرات کوتاه مدت-0217918818004</t>
  </si>
  <si>
    <t>ملی کوتاه مدت- 0228580617005</t>
  </si>
  <si>
    <t>مرابحه عام دولت69-ش.خ0310 (اراد69)</t>
  </si>
  <si>
    <t>1399/10/21</t>
  </si>
  <si>
    <t>1403/10/21</t>
  </si>
  <si>
    <t>1406/06/26</t>
  </si>
  <si>
    <t>سینا جاری-371452773001</t>
  </si>
  <si>
    <t>مسکن 5600931334082</t>
  </si>
  <si>
    <t>رفاه کوتاه مدت 359490219</t>
  </si>
  <si>
    <t>مسکن 5600931334074</t>
  </si>
  <si>
    <t>اقتصاد نوین 32-6867480-283-124</t>
  </si>
  <si>
    <t>1005/10/810/707074272</t>
  </si>
  <si>
    <t>124-283-6867480-32</t>
  </si>
  <si>
    <t>359490219</t>
  </si>
  <si>
    <t>5600931334074</t>
  </si>
  <si>
    <t>5600931334082</t>
  </si>
  <si>
    <t>درآمد حاصل از سرمایه­گذاری در سهام و حق تقدم سهام و صندوق‌های سرمایه‌گذاری</t>
  </si>
  <si>
    <t>تعدیل کارمزد کارگزاری</t>
  </si>
  <si>
    <t>1000000.0000</t>
  </si>
  <si>
    <t>مسکن 5600929334672</t>
  </si>
  <si>
    <t>اقتصادنوین - ۱۲۴.۲۸۳.۶۸۶۷۴۸۰.۳۶</t>
  </si>
  <si>
    <t>مسکن 5600929334698</t>
  </si>
  <si>
    <t>5600929334672</t>
  </si>
  <si>
    <t>124283686748036</t>
  </si>
  <si>
    <t>5600929334698</t>
  </si>
  <si>
    <t>مرابحه عام دولت3-ش.خ 0303 (اراد33)</t>
  </si>
  <si>
    <t>صکوک مرابحه غدیر504-3ماهه18% (صغدیر504)</t>
  </si>
  <si>
    <t>1401/04/07</t>
  </si>
  <si>
    <t>1403/03/27</t>
  </si>
  <si>
    <t>1405/04/07</t>
  </si>
  <si>
    <t>صکوک مرابحه غدیر504-3ماهه18%</t>
  </si>
  <si>
    <t>بانک اقتصاد نوین 124283686748038</t>
  </si>
  <si>
    <t>پاسارگاد 2093071522726814</t>
  </si>
  <si>
    <t>پاسارگاد 2093071522726813</t>
  </si>
  <si>
    <t>پاسارگاد- 2093071522726815</t>
  </si>
  <si>
    <t>پاسارگاد 209306152272682</t>
  </si>
  <si>
    <t>124283686748038</t>
  </si>
  <si>
    <t>2093071522726814</t>
  </si>
  <si>
    <t>2093071522726813</t>
  </si>
  <si>
    <t>2093071522726815</t>
  </si>
  <si>
    <t>209306152272682</t>
  </si>
  <si>
    <t>مرابحه عام دولت142-ش.خ031009 (اراد142)</t>
  </si>
  <si>
    <t>1402/08/09</t>
  </si>
  <si>
    <t>1403/10/09</t>
  </si>
  <si>
    <t>15.00</t>
  </si>
  <si>
    <t>18.00</t>
  </si>
  <si>
    <t xml:space="preserve">پاسارگاد کوتاه مدت 2098100152272681	</t>
  </si>
  <si>
    <t>تجارت کوتاه مدت 104458815</t>
  </si>
  <si>
    <t>اقتصاد نوین 124283686748039</t>
  </si>
  <si>
    <t>پاسارگاد 2093071522726816</t>
  </si>
  <si>
    <t>بانک شهر 7001003214661</t>
  </si>
  <si>
    <t>پاسارگاد 209306152272683</t>
  </si>
  <si>
    <t>بانک صادرات 0406996080002</t>
  </si>
  <si>
    <t>تجارت بلندمدت 6174547090</t>
  </si>
  <si>
    <t>پاسارگاد 2093071522726817</t>
  </si>
  <si>
    <t>بانک شهر 4001003077600</t>
  </si>
  <si>
    <t>بانک شهر 7001003214649</t>
  </si>
  <si>
    <t>2098100152272681</t>
  </si>
  <si>
    <t>104458815</t>
  </si>
  <si>
    <t>124283686748039</t>
  </si>
  <si>
    <t>2093071522726816</t>
  </si>
  <si>
    <t>7001003214661</t>
  </si>
  <si>
    <t>209306152272683</t>
  </si>
  <si>
    <t>0406996080002</t>
  </si>
  <si>
    <t>6174547090</t>
  </si>
  <si>
    <t>2093071522726817</t>
  </si>
  <si>
    <t>4001003077600</t>
  </si>
  <si>
    <t>7001003214649</t>
  </si>
  <si>
    <t>اسنادخزانه-م4بودجه01-040917 (اخزا104)</t>
  </si>
  <si>
    <t>مرابحه مادیران-کیان060626 (لوازم مادیران063)</t>
  </si>
  <si>
    <t>1401/12/08</t>
  </si>
  <si>
    <t>1404/09/17</t>
  </si>
  <si>
    <t>بانک شهر 7001003258763</t>
  </si>
  <si>
    <t>بانک شهر 7001003260318</t>
  </si>
  <si>
    <t>بانک شهر کوتاه مدت 7001003242019</t>
  </si>
  <si>
    <t xml:space="preserve">بانک شهر 7001003258678 </t>
  </si>
  <si>
    <t>اقتصاد نوین ۱۲۴۲۸۳۶۸۶۷۴۸۰۴۱</t>
  </si>
  <si>
    <t>بانک شهر 7001003316349</t>
  </si>
  <si>
    <t>بانک شهر 7001003356883</t>
  </si>
  <si>
    <t>مسکن 5600931334165</t>
  </si>
  <si>
    <t>بانک اقتصاد نوین ۱۲۴۲۸۳۶۸۶۷۴۸۰۴۲</t>
  </si>
  <si>
    <t>بانک شهر 7001003356893</t>
  </si>
  <si>
    <t>مسکن 5600929335463</t>
  </si>
  <si>
    <t>بانک شهر 7001003316357</t>
  </si>
  <si>
    <t>بانک شهر 7001003258822</t>
  </si>
  <si>
    <t>بانک شهر 7001003316350</t>
  </si>
  <si>
    <t>بانک شهر 7001003259908</t>
  </si>
  <si>
    <t>بانک شهر 7001003260834</t>
  </si>
  <si>
    <t>اقتصادنوین 124283686748040</t>
  </si>
  <si>
    <t>بانک شهر 7001003317861</t>
  </si>
  <si>
    <t xml:space="preserve">بانک شهر 7001003258695 </t>
  </si>
  <si>
    <t>بانک شهر 7001003260934</t>
  </si>
  <si>
    <t>بانک شهر 7001003316468</t>
  </si>
  <si>
    <t>بانک شهر 7001003345278</t>
  </si>
  <si>
    <t>7001003258763</t>
  </si>
  <si>
    <t>7001003260318</t>
  </si>
  <si>
    <t>7001003242019</t>
  </si>
  <si>
    <t>7001003258678</t>
  </si>
  <si>
    <t>124283686748041</t>
  </si>
  <si>
    <t>7001003316349</t>
  </si>
  <si>
    <t>7001003356883</t>
  </si>
  <si>
    <t>5600931334165</t>
  </si>
  <si>
    <t>124283686748042</t>
  </si>
  <si>
    <t>7001003356893</t>
  </si>
  <si>
    <t>5600929335463</t>
  </si>
  <si>
    <t>7001003316357</t>
  </si>
  <si>
    <t>7001003258822</t>
  </si>
  <si>
    <t>7001003316350</t>
  </si>
  <si>
    <t>7001003259908</t>
  </si>
  <si>
    <t>7001003260834</t>
  </si>
  <si>
    <t>124283686748040</t>
  </si>
  <si>
    <t>7001003317861</t>
  </si>
  <si>
    <t>7001003258695</t>
  </si>
  <si>
    <t>7001003260934</t>
  </si>
  <si>
    <t>7001003316468</t>
  </si>
  <si>
    <t>7001003345278</t>
  </si>
  <si>
    <t>1402/11/30</t>
  </si>
  <si>
    <t>اسنادخزانه-م7بودجه00-030912 (اخزا007)</t>
  </si>
  <si>
    <t>اسنادخزانه-م7بودجه01-040714 (اخزا107)</t>
  </si>
  <si>
    <t>1400/04/14</t>
  </si>
  <si>
    <t>1401/12/10</t>
  </si>
  <si>
    <t>1403/09/12</t>
  </si>
  <si>
    <t>1404/07/14</t>
  </si>
  <si>
    <t>بانک شهر 7001003400845</t>
  </si>
  <si>
    <t>بانک شهر 7001003374932</t>
  </si>
  <si>
    <t>بانک شهر 7001003374469</t>
  </si>
  <si>
    <t>بانک تجارت کوتاه مدت 24845478</t>
  </si>
  <si>
    <t>بانک شهر 7001003374403</t>
  </si>
  <si>
    <t>بانک شهر 7001003374230</t>
  </si>
  <si>
    <t>بانک شهر 7001003374148</t>
  </si>
  <si>
    <t>بانک شهر 7001003401283</t>
  </si>
  <si>
    <t>بانک شهر 7001003373974</t>
  </si>
  <si>
    <t>بانک شهر 7001003375223</t>
  </si>
  <si>
    <t>بانک تجارت 0479601842490</t>
  </si>
  <si>
    <t>بانک شهر 7001003400925</t>
  </si>
  <si>
    <t>بانک شهر 7001003359645</t>
  </si>
  <si>
    <t>بانک شهر 7001003373626</t>
  </si>
  <si>
    <t>بانک شهر 7001003374935</t>
  </si>
  <si>
    <t>بانک شهر 7001003400910</t>
  </si>
  <si>
    <t>7001003400845</t>
  </si>
  <si>
    <t>7001003374932</t>
  </si>
  <si>
    <t>7001003374469</t>
  </si>
  <si>
    <t>24845478</t>
  </si>
  <si>
    <t>7001003374403</t>
  </si>
  <si>
    <t>7001003374230</t>
  </si>
  <si>
    <t>7001003374148</t>
  </si>
  <si>
    <t>7001003401283</t>
  </si>
  <si>
    <t>7001003373974</t>
  </si>
  <si>
    <t>7001003375223</t>
  </si>
  <si>
    <t>0479601842490</t>
  </si>
  <si>
    <t>7001003400925</t>
  </si>
  <si>
    <t>7001003359645</t>
  </si>
  <si>
    <t>7001003373626</t>
  </si>
  <si>
    <t>7001003374935</t>
  </si>
  <si>
    <t>7001003400910</t>
  </si>
  <si>
    <t>منتهی به 1402/12/29</t>
  </si>
  <si>
    <t>1402/12/29</t>
  </si>
  <si>
    <t>برای ماه منتهی به 1402/12/29</t>
  </si>
  <si>
    <t>طی اسفند ماه</t>
  </si>
  <si>
    <t>از ابتدای سال مالی تا پایان اسفند ماه</t>
  </si>
  <si>
    <t>از ابتدای سال مالی تا اسفند ماه</t>
  </si>
  <si>
    <t>999,990</t>
  </si>
  <si>
    <t>1,057,337</t>
  </si>
  <si>
    <t>980,750</t>
  </si>
  <si>
    <t>بانک تجارت 0479601842568</t>
  </si>
  <si>
    <t>بانک شهر  7001003572607</t>
  </si>
  <si>
    <t>بانک شهر 7001003527830</t>
  </si>
  <si>
    <t>بانک شهر 7001003556987</t>
  </si>
  <si>
    <t>بانک شهر 7001003572558</t>
  </si>
  <si>
    <t>بانک شهر ۷۰۰۱۰۰۳۵۲۷۹۱۸</t>
  </si>
  <si>
    <t>بانک پاسارگاد 2093071522726818</t>
  </si>
  <si>
    <t>0479601842568</t>
  </si>
  <si>
    <t>7001003572607</t>
  </si>
  <si>
    <t>7001003527830</t>
  </si>
  <si>
    <t>7001003556987</t>
  </si>
  <si>
    <t>7001003572558</t>
  </si>
  <si>
    <t>7001003527918</t>
  </si>
  <si>
    <t>2093071522726818</t>
  </si>
  <si>
    <t>20.50</t>
  </si>
  <si>
    <t>23.00</t>
  </si>
  <si>
    <t>اسنادخزانه-م7بودجه00-030912</t>
  </si>
  <si>
    <t>اسنادخزانه-م7بودجه01-040714</t>
  </si>
  <si>
    <t>اسنادخزانه-م4بودجه01-040917</t>
  </si>
  <si>
    <t>با توجه به قرارداد خرید و تعهد به بازخرید اوراق مذکور بین صندوق و بازارگردان، تفاوت قیمت بازخرید و قیمت تمام شده آن را به صورت روزانه تحت عنوان قیمت کارشناسی تا تاریخ سررسید قرارداد لحاظ شده است.</t>
  </si>
  <si>
    <t>مطابق بند 3-2 دستورالعمل نحوه تعیین قیمت خرید و فروش اوراق بهادار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</si>
</sst>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_-;[Red]\(#,##0\)"/>
    <numFmt numFmtId="166" formatCode="_-* #,##0_-;_-* #,##0\-;_-* &quot;-&quot;??_-;_-@_-"/>
    <numFmt numFmtId="167" formatCode="_-* #,##0.00000000_-;_-* #,##0.00000000\-;_-* &quot;-&quot;??_-;_-@_-"/>
    <numFmt numFmtId="168" formatCode="_(* #,##0.000_);_(* \(#,##0.000\);_(* &quot;-&quot;??_);_(@_)"/>
    <numFmt numFmtId="169" formatCode="0.0%"/>
    <numFmt numFmtId="170" formatCode="_(* #,##0.00000000_);_(* \(#,##0.00000000\);_(* &quot;-&quot;??_);_(@_)"/>
    <numFmt numFmtId="171" formatCode="0.000%"/>
  </numFmts>
  <fonts count="60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sz val="20"/>
      <color theme="1"/>
      <name val="B Mitra"/>
      <charset val="178"/>
    </font>
    <font>
      <b/>
      <sz val="20"/>
      <color rgb="FF0062AC"/>
      <name val="B Mitra"/>
      <charset val="178"/>
    </font>
    <font>
      <sz val="20"/>
      <name val="B Mitra"/>
      <charset val="178"/>
    </font>
    <font>
      <b/>
      <sz val="16"/>
      <color theme="1"/>
      <name val="B Mitra"/>
      <charset val="178"/>
    </font>
    <font>
      <sz val="14"/>
      <color theme="1"/>
      <name val="B Mitra"/>
      <charset val="178"/>
    </font>
    <font>
      <b/>
      <sz val="16"/>
      <color rgb="FF0062AC"/>
      <name val="B Mitra"/>
      <charset val="178"/>
    </font>
    <font>
      <b/>
      <sz val="10"/>
      <color theme="1"/>
      <name val="B Mitra"/>
      <charset val="178"/>
    </font>
    <font>
      <sz val="12"/>
      <name val="B Mitra"/>
      <charset val="178"/>
    </font>
    <font>
      <sz val="11"/>
      <color theme="1"/>
      <name val="B Mitra"/>
      <charset val="178"/>
    </font>
    <font>
      <sz val="16"/>
      <color theme="1"/>
      <name val="B Mitra"/>
      <charset val="178"/>
    </font>
    <font>
      <sz val="10"/>
      <color theme="1"/>
      <name val="B Mitra"/>
      <charset val="178"/>
    </font>
    <font>
      <b/>
      <sz val="18"/>
      <color theme="1"/>
      <name val="B Mitra"/>
      <charset val="178"/>
    </font>
    <font>
      <b/>
      <sz val="12"/>
      <color theme="1"/>
      <name val="B Mitra"/>
      <charset val="178"/>
    </font>
    <font>
      <b/>
      <sz val="12"/>
      <color rgb="FF0062AC"/>
      <name val="B Mitra"/>
      <charset val="178"/>
    </font>
    <font>
      <sz val="12"/>
      <color theme="1"/>
      <name val="B Mitra"/>
      <charset val="178"/>
    </font>
    <font>
      <b/>
      <sz val="12"/>
      <color rgb="FFC00000"/>
      <name val="B Mitra"/>
      <charset val="178"/>
    </font>
    <font>
      <b/>
      <sz val="14"/>
      <color theme="1"/>
      <name val="B Mitra"/>
      <charset val="178"/>
    </font>
    <font>
      <b/>
      <sz val="14"/>
      <color rgb="FF000000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  <font>
      <b/>
      <sz val="14"/>
      <color rgb="FF0062AC"/>
      <name val="B Mitra"/>
      <charset val="178"/>
    </font>
    <font>
      <sz val="14"/>
      <name val="B Mitra"/>
      <charset val="178"/>
    </font>
    <font>
      <b/>
      <sz val="12"/>
      <name val="B Mitra"/>
      <charset val="178"/>
    </font>
    <font>
      <b/>
      <sz val="12"/>
      <color rgb="FF000000"/>
      <name val="B Mitra"/>
      <charset val="178"/>
    </font>
    <font>
      <sz val="12"/>
      <color rgb="FF000000"/>
      <name val="B Mitra"/>
      <charset val="178"/>
    </font>
    <font>
      <sz val="14"/>
      <color rgb="FF000000"/>
      <name val="B Mitra"/>
      <charset val="178"/>
    </font>
    <font>
      <sz val="12"/>
      <name val="B Nazanin"/>
      <charset val="178"/>
    </font>
    <font>
      <b/>
      <sz val="26"/>
      <color theme="1"/>
      <name val="B Mitra"/>
      <charset val="178"/>
    </font>
    <font>
      <sz val="18"/>
      <name val="B Mitra"/>
      <charset val="178"/>
    </font>
    <font>
      <b/>
      <sz val="12"/>
      <color theme="1"/>
      <name val="B Nazanin"/>
      <charset val="178"/>
    </font>
    <font>
      <sz val="11"/>
      <color indexed="8"/>
      <name val="B Nazanin"/>
      <charset val="178"/>
    </font>
    <font>
      <b/>
      <sz val="12"/>
      <color rgb="FF0062AC"/>
      <name val="B Nazanin"/>
      <charset val="178"/>
    </font>
    <font>
      <b/>
      <sz val="16"/>
      <name val="B Mitra"/>
      <charset val="178"/>
    </font>
    <font>
      <b/>
      <sz val="10"/>
      <color rgb="FF000000"/>
      <name val="B Mitra"/>
      <charset val="178"/>
    </font>
    <font>
      <u/>
      <sz val="11"/>
      <color theme="10"/>
      <name val="Calibri"/>
      <family val="2"/>
      <scheme val="minor"/>
    </font>
    <font>
      <sz val="22"/>
      <color theme="1"/>
      <name val="B Mitra"/>
      <charset val="178"/>
    </font>
    <font>
      <sz val="9"/>
      <color rgb="FF2E2E2E"/>
      <name val="WYekan"/>
    </font>
    <font>
      <b/>
      <sz val="12"/>
      <name val="B Nazanin"/>
      <charset val="178"/>
    </font>
    <font>
      <sz val="11"/>
      <color theme="1"/>
      <name val="B Nazanin"/>
      <charset val="178"/>
    </font>
    <font>
      <sz val="14"/>
      <name val="B Nazanin"/>
      <charset val="178"/>
    </font>
    <font>
      <sz val="14"/>
      <color theme="1"/>
      <name val="Calibri"/>
      <family val="2"/>
      <charset val="178"/>
      <scheme val="minor"/>
    </font>
    <font>
      <sz val="14"/>
      <color theme="1"/>
      <name val="B Nazanin"/>
      <charset val="178"/>
    </font>
    <font>
      <sz val="16"/>
      <color rgb="FFFF0000"/>
      <name val="B Mitra"/>
      <charset val="178"/>
    </font>
    <font>
      <b/>
      <sz val="16"/>
      <color theme="1"/>
      <name val="B Nazanin"/>
      <charset val="178"/>
    </font>
    <font>
      <sz val="16"/>
      <color theme="1"/>
      <name val="B Nazanin"/>
      <charset val="178"/>
    </font>
    <font>
      <sz val="16"/>
      <color rgb="FF0070C0"/>
      <name val="B Nazanin"/>
      <charset val="178"/>
    </font>
    <font>
      <sz val="11"/>
      <color theme="9" tint="-0.499984740745262"/>
      <name val="B Mitra"/>
      <charset val="178"/>
    </font>
    <font>
      <sz val="9"/>
      <color rgb="FF00A651"/>
      <name val="WYekan"/>
    </font>
    <font>
      <b/>
      <sz val="12"/>
      <color rgb="FFFF0000"/>
      <name val="B Nazanin"/>
      <charset val="178"/>
    </font>
    <font>
      <sz val="8"/>
      <name val="Calibri"/>
      <family val="2"/>
      <charset val="178"/>
      <scheme val="minor"/>
    </font>
    <font>
      <b/>
      <sz val="12"/>
      <color rgb="FF002060"/>
      <name val="B Mitra"/>
      <charset val="178"/>
    </font>
    <font>
      <sz val="12"/>
      <color rgb="FF002060"/>
      <name val="B Mitra"/>
      <charset val="178"/>
    </font>
    <font>
      <sz val="11"/>
      <color rgb="FFFF0000"/>
      <name val="B Nazanin"/>
      <charset val="178"/>
    </font>
    <font>
      <b/>
      <sz val="9"/>
      <color rgb="FF00A651"/>
      <name val="IranSansFaNum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EBEBEB"/>
      </left>
      <right style="medium">
        <color rgb="FFEBEBEB"/>
      </right>
      <top style="medium">
        <color rgb="FFEBEBEB"/>
      </top>
      <bottom style="medium">
        <color rgb="FFEBEBEB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40" fillId="0" borderId="0" applyNumberFormat="0" applyFill="0" applyBorder="0" applyAlignment="0" applyProtection="0"/>
  </cellStyleXfs>
  <cellXfs count="413">
    <xf numFmtId="0" fontId="0" fillId="0" borderId="0" xfId="0"/>
    <xf numFmtId="0" fontId="5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vertical="center" wrapText="1" readingOrder="2"/>
    </xf>
    <xf numFmtId="164" fontId="5" fillId="0" borderId="0" xfId="1" applyNumberFormat="1" applyFont="1" applyBorder="1" applyAlignment="1">
      <alignment vertical="center" wrapText="1" readingOrder="2"/>
    </xf>
    <xf numFmtId="0" fontId="6" fillId="0" borderId="0" xfId="0" applyFont="1" applyAlignment="1">
      <alignment vertical="center" wrapText="1" readingOrder="2"/>
    </xf>
    <xf numFmtId="0" fontId="6" fillId="0" borderId="0" xfId="0" applyFont="1" applyAlignment="1">
      <alignment horizontal="center" vertical="center" readingOrder="2"/>
    </xf>
    <xf numFmtId="37" fontId="8" fillId="0" borderId="0" xfId="0" applyNumberFormat="1" applyFont="1" applyAlignment="1">
      <alignment horizontal="center" vertical="center"/>
    </xf>
    <xf numFmtId="0" fontId="14" fillId="0" borderId="0" xfId="0" applyFont="1"/>
    <xf numFmtId="37" fontId="13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 wrapText="1" readingOrder="2"/>
    </xf>
    <xf numFmtId="165" fontId="24" fillId="0" borderId="4" xfId="0" applyNumberFormat="1" applyFont="1" applyBorder="1" applyAlignment="1">
      <alignment horizontal="center" vertical="center" wrapText="1" readingOrder="2"/>
    </xf>
    <xf numFmtId="165" fontId="24" fillId="0" borderId="4" xfId="1" applyNumberFormat="1" applyFont="1" applyBorder="1" applyAlignment="1">
      <alignment horizontal="center" vertical="center" wrapText="1" readingOrder="2"/>
    </xf>
    <xf numFmtId="165" fontId="10" fillId="0" borderId="0" xfId="1" applyNumberFormat="1" applyFont="1" applyFill="1"/>
    <xf numFmtId="0" fontId="27" fillId="0" borderId="0" xfId="0" applyFont="1" applyAlignment="1">
      <alignment horizontal="center" vertical="center"/>
    </xf>
    <xf numFmtId="37" fontId="28" fillId="0" borderId="11" xfId="0" applyNumberFormat="1" applyFont="1" applyBorder="1" applyAlignment="1">
      <alignment horizontal="center" vertical="center" wrapText="1"/>
    </xf>
    <xf numFmtId="37" fontId="13" fillId="0" borderId="9" xfId="0" applyNumberFormat="1" applyFont="1" applyBorder="1" applyAlignment="1">
      <alignment horizontal="center" vertical="center"/>
    </xf>
    <xf numFmtId="37" fontId="13" fillId="0" borderId="13" xfId="0" applyNumberFormat="1" applyFont="1" applyBorder="1" applyAlignment="1">
      <alignment horizontal="center" vertical="center"/>
    </xf>
    <xf numFmtId="37" fontId="28" fillId="0" borderId="11" xfId="0" applyNumberFormat="1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164" fontId="6" fillId="0" borderId="0" xfId="1" applyNumberFormat="1" applyFont="1" applyBorder="1" applyAlignment="1">
      <alignment horizontal="center" vertical="center" wrapText="1" readingOrder="2"/>
    </xf>
    <xf numFmtId="164" fontId="6" fillId="0" borderId="0" xfId="1" applyNumberFormat="1" applyFont="1" applyBorder="1" applyAlignment="1">
      <alignment horizontal="center" vertical="center" readingOrder="2"/>
    </xf>
    <xf numFmtId="164" fontId="6" fillId="0" borderId="0" xfId="1" applyNumberFormat="1" applyFont="1" applyAlignment="1">
      <alignment vertical="center"/>
    </xf>
    <xf numFmtId="164" fontId="6" fillId="0" borderId="0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right" vertical="center" readingOrder="2"/>
    </xf>
    <xf numFmtId="164" fontId="6" fillId="0" borderId="2" xfId="1" applyNumberFormat="1" applyFont="1" applyFill="1" applyBorder="1" applyAlignment="1">
      <alignment horizontal="right" vertical="center" readingOrder="2"/>
    </xf>
    <xf numFmtId="10" fontId="6" fillId="0" borderId="2" xfId="2" applyNumberFormat="1" applyFont="1" applyBorder="1" applyAlignment="1">
      <alignment horizontal="center" vertical="center" readingOrder="2"/>
    </xf>
    <xf numFmtId="164" fontId="6" fillId="0" borderId="0" xfId="1" applyNumberFormat="1" applyFont="1" applyFill="1" applyAlignment="1">
      <alignment vertical="center"/>
    </xf>
    <xf numFmtId="10" fontId="6" fillId="0" borderId="0" xfId="2" applyNumberFormat="1" applyFont="1" applyAlignment="1">
      <alignment horizontal="center" vertical="center"/>
    </xf>
    <xf numFmtId="164" fontId="20" fillId="0" borderId="0" xfId="1" applyNumberFormat="1" applyFont="1" applyAlignment="1">
      <alignment vertical="center"/>
    </xf>
    <xf numFmtId="164" fontId="20" fillId="0" borderId="8" xfId="1" applyNumberFormat="1" applyFont="1" applyBorder="1" applyAlignment="1">
      <alignment vertical="center"/>
    </xf>
    <xf numFmtId="164" fontId="20" fillId="0" borderId="0" xfId="1" applyNumberFormat="1" applyFont="1" applyAlignment="1">
      <alignment horizontal="center" vertical="center" wrapText="1" shrinkToFit="1"/>
    </xf>
    <xf numFmtId="164" fontId="15" fillId="0" borderId="0" xfId="1" applyNumberFormat="1" applyFont="1" applyAlignment="1">
      <alignment vertical="center"/>
    </xf>
    <xf numFmtId="164" fontId="9" fillId="0" borderId="8" xfId="1" applyNumberFormat="1" applyFont="1" applyBorder="1" applyAlignment="1">
      <alignment vertical="center"/>
    </xf>
    <xf numFmtId="37" fontId="38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5" fontId="15" fillId="0" borderId="0" xfId="1" applyNumberFormat="1" applyFont="1" applyAlignment="1">
      <alignment vertical="center"/>
    </xf>
    <xf numFmtId="165" fontId="15" fillId="0" borderId="0" xfId="0" applyNumberFormat="1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164" fontId="16" fillId="0" borderId="0" xfId="1" applyNumberFormat="1" applyFont="1" applyAlignment="1">
      <alignment vertical="center"/>
    </xf>
    <xf numFmtId="165" fontId="16" fillId="0" borderId="0" xfId="1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24" fillId="0" borderId="4" xfId="0" applyFont="1" applyBorder="1" applyAlignment="1">
      <alignment horizontal="center" vertical="center" wrapText="1" readingOrder="2"/>
    </xf>
    <xf numFmtId="164" fontId="25" fillId="0" borderId="1" xfId="1" applyNumberFormat="1" applyFont="1" applyBorder="1" applyAlignment="1">
      <alignment horizontal="center" vertical="center" wrapText="1" readingOrder="2"/>
    </xf>
    <xf numFmtId="165" fontId="25" fillId="0" borderId="1" xfId="1" applyNumberFormat="1" applyFont="1" applyBorder="1" applyAlignment="1">
      <alignment horizontal="center" vertical="center" wrapText="1" readingOrder="2"/>
    </xf>
    <xf numFmtId="10" fontId="8" fillId="0" borderId="0" xfId="2" applyNumberFormat="1" applyFont="1" applyAlignment="1">
      <alignment horizontal="center" vertical="center"/>
    </xf>
    <xf numFmtId="164" fontId="41" fillId="0" borderId="0" xfId="1" applyNumberFormat="1" applyFont="1" applyAlignment="1">
      <alignment vertical="center"/>
    </xf>
    <xf numFmtId="0" fontId="41" fillId="0" borderId="0" xfId="0" applyFont="1" applyAlignment="1">
      <alignment vertical="center"/>
    </xf>
    <xf numFmtId="165" fontId="41" fillId="0" borderId="0" xfId="1" applyNumberFormat="1" applyFont="1" applyAlignment="1">
      <alignment vertical="center"/>
    </xf>
    <xf numFmtId="165" fontId="41" fillId="0" borderId="0" xfId="0" applyNumberFormat="1" applyFont="1" applyAlignment="1">
      <alignment vertical="center"/>
    </xf>
    <xf numFmtId="10" fontId="24" fillId="0" borderId="8" xfId="2" applyNumberFormat="1" applyFont="1" applyBorder="1" applyAlignment="1">
      <alignment horizontal="center" vertical="center" wrapText="1" readingOrder="2"/>
    </xf>
    <xf numFmtId="10" fontId="8" fillId="0" borderId="0" xfId="0" applyNumberFormat="1" applyFont="1" applyAlignment="1">
      <alignment horizontal="center" vertical="center"/>
    </xf>
    <xf numFmtId="164" fontId="9" fillId="0" borderId="0" xfId="1" applyNumberFormat="1" applyFont="1" applyFill="1" applyAlignment="1">
      <alignment vertical="center"/>
    </xf>
    <xf numFmtId="164" fontId="6" fillId="0" borderId="0" xfId="1" applyNumberFormat="1" applyFont="1" applyAlignment="1">
      <alignment vertical="center" wrapText="1"/>
    </xf>
    <xf numFmtId="37" fontId="8" fillId="0" borderId="0" xfId="0" quotePrefix="1" applyNumberFormat="1" applyFont="1" applyAlignment="1">
      <alignment horizontal="center" vertical="center" wrapText="1"/>
    </xf>
    <xf numFmtId="37" fontId="13" fillId="0" borderId="0" xfId="0" quotePrefix="1" applyNumberFormat="1" applyFont="1" applyAlignment="1">
      <alignment horizontal="right" vertical="center" wrapText="1"/>
    </xf>
    <xf numFmtId="37" fontId="8" fillId="0" borderId="0" xfId="0" quotePrefix="1" applyNumberFormat="1" applyFont="1" applyAlignment="1">
      <alignment horizontal="right" vertical="center" wrapText="1"/>
    </xf>
    <xf numFmtId="164" fontId="6" fillId="0" borderId="0" xfId="1" applyNumberFormat="1" applyFont="1" applyFill="1" applyAlignment="1">
      <alignment horizontal="center" vertical="center"/>
    </xf>
    <xf numFmtId="164" fontId="20" fillId="0" borderId="1" xfId="1" applyNumberFormat="1" applyFont="1" applyFill="1" applyBorder="1"/>
    <xf numFmtId="164" fontId="18" fillId="0" borderId="1" xfId="1" applyNumberFormat="1" applyFont="1" applyFill="1" applyBorder="1" applyAlignment="1">
      <alignment horizontal="center" vertical="center" wrapText="1" readingOrder="2"/>
    </xf>
    <xf numFmtId="164" fontId="20" fillId="0" borderId="0" xfId="1" applyNumberFormat="1" applyFont="1" applyFill="1" applyAlignment="1">
      <alignment horizontal="center" vertical="center"/>
    </xf>
    <xf numFmtId="164" fontId="20" fillId="0" borderId="0" xfId="1" applyNumberFormat="1" applyFont="1" applyFill="1" applyAlignment="1">
      <alignment vertical="center"/>
    </xf>
    <xf numFmtId="10" fontId="13" fillId="0" borderId="0" xfId="2" applyNumberFormat="1" applyFont="1" applyFill="1" applyAlignment="1">
      <alignment horizontal="center" vertical="center"/>
    </xf>
    <xf numFmtId="164" fontId="16" fillId="0" borderId="0" xfId="1" applyNumberFormat="1" applyFont="1" applyFill="1"/>
    <xf numFmtId="164" fontId="10" fillId="0" borderId="0" xfId="1" applyNumberFormat="1" applyFont="1" applyFill="1" applyAlignment="1">
      <alignment vertical="center"/>
    </xf>
    <xf numFmtId="164" fontId="10" fillId="0" borderId="0" xfId="1" applyNumberFormat="1" applyFont="1" applyFill="1"/>
    <xf numFmtId="164" fontId="15" fillId="0" borderId="0" xfId="1" applyNumberFormat="1" applyFont="1" applyFill="1" applyAlignment="1">
      <alignment horizontal="center"/>
    </xf>
    <xf numFmtId="164" fontId="15" fillId="0" borderId="0" xfId="1" applyNumberFormat="1" applyFont="1" applyFill="1"/>
    <xf numFmtId="164" fontId="15" fillId="0" borderId="4" xfId="1" applyNumberFormat="1" applyFont="1" applyFill="1" applyBorder="1" applyAlignment="1">
      <alignment horizontal="center" vertical="center" wrapText="1"/>
    </xf>
    <xf numFmtId="164" fontId="15" fillId="0" borderId="0" xfId="1" applyNumberFormat="1" applyFont="1" applyFill="1" applyAlignment="1">
      <alignment horizontal="center" vertical="center" wrapText="1"/>
    </xf>
    <xf numFmtId="164" fontId="20" fillId="0" borderId="0" xfId="1" applyNumberFormat="1" applyFont="1" applyFill="1"/>
    <xf numFmtId="164" fontId="10" fillId="0" borderId="0" xfId="1" applyNumberFormat="1" applyFont="1" applyFill="1" applyAlignment="1">
      <alignment horizontal="center" vertical="center"/>
    </xf>
    <xf numFmtId="165" fontId="10" fillId="0" borderId="0" xfId="1" applyNumberFormat="1" applyFont="1" applyFill="1" applyAlignment="1">
      <alignment horizontal="center" vertical="center"/>
    </xf>
    <xf numFmtId="164" fontId="10" fillId="0" borderId="0" xfId="1" applyNumberFormat="1" applyFont="1" applyFill="1" applyBorder="1" applyAlignment="1">
      <alignment vertical="center"/>
    </xf>
    <xf numFmtId="164" fontId="14" fillId="0" borderId="0" xfId="1" applyNumberFormat="1" applyFont="1" applyFill="1"/>
    <xf numFmtId="165" fontId="14" fillId="0" borderId="0" xfId="1" applyNumberFormat="1" applyFont="1" applyFill="1"/>
    <xf numFmtId="164" fontId="48" fillId="0" borderId="0" xfId="1" applyNumberFormat="1" applyFont="1" applyFill="1" applyAlignment="1">
      <alignment vertical="center"/>
    </xf>
    <xf numFmtId="164" fontId="15" fillId="0" borderId="0" xfId="1" applyNumberFormat="1" applyFont="1" applyFill="1" applyAlignment="1">
      <alignment vertical="center"/>
    </xf>
    <xf numFmtId="164" fontId="31" fillId="0" borderId="0" xfId="1" applyNumberFormat="1" applyFont="1" applyFill="1" applyBorder="1" applyAlignment="1">
      <alignment vertical="center" wrapText="1" readingOrder="2"/>
    </xf>
    <xf numFmtId="164" fontId="29" fillId="0" borderId="15" xfId="1" applyNumberFormat="1" applyFont="1" applyFill="1" applyBorder="1" applyAlignment="1">
      <alignment horizontal="center" vertical="center" wrapText="1" readingOrder="2"/>
    </xf>
    <xf numFmtId="164" fontId="20" fillId="0" borderId="0" xfId="1" applyNumberFormat="1" applyFont="1" applyFill="1" applyAlignment="1">
      <alignment vertical="center" wrapText="1"/>
    </xf>
    <xf numFmtId="164" fontId="20" fillId="0" borderId="3" xfId="1" applyNumberFormat="1" applyFont="1" applyFill="1" applyBorder="1" applyAlignment="1">
      <alignment vertical="center" wrapText="1"/>
    </xf>
    <xf numFmtId="165" fontId="10" fillId="0" borderId="1" xfId="1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9" fontId="10" fillId="0" borderId="0" xfId="2" applyFont="1" applyFill="1" applyAlignment="1">
      <alignment horizontal="center" vertical="center"/>
    </xf>
    <xf numFmtId="165" fontId="10" fillId="0" borderId="0" xfId="1" applyNumberFormat="1" applyFont="1" applyFill="1" applyBorder="1" applyAlignment="1">
      <alignment horizontal="center" vertical="center"/>
    </xf>
    <xf numFmtId="165" fontId="10" fillId="0" borderId="0" xfId="1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Alignment="1">
      <alignment horizontal="right" vertical="center"/>
    </xf>
    <xf numFmtId="164" fontId="20" fillId="0" borderId="0" xfId="1" applyNumberFormat="1" applyFont="1" applyFill="1" applyBorder="1" applyAlignment="1">
      <alignment vertical="center" wrapText="1"/>
    </xf>
    <xf numFmtId="169" fontId="10" fillId="0" borderId="0" xfId="2" applyNumberFormat="1" applyFont="1" applyFill="1" applyAlignment="1">
      <alignment horizontal="center" vertical="center"/>
    </xf>
    <xf numFmtId="164" fontId="20" fillId="0" borderId="0" xfId="1" applyNumberFormat="1" applyFont="1" applyFill="1" applyAlignment="1">
      <alignment horizontal="right" vertical="center"/>
    </xf>
    <xf numFmtId="164" fontId="12" fillId="0" borderId="0" xfId="1" applyNumberFormat="1" applyFont="1" applyFill="1" applyAlignment="1">
      <alignment horizontal="center"/>
    </xf>
    <xf numFmtId="164" fontId="9" fillId="0" borderId="0" xfId="1" applyNumberFormat="1" applyFont="1" applyFill="1" applyAlignment="1"/>
    <xf numFmtId="166" fontId="47" fillId="0" borderId="0" xfId="1" applyNumberFormat="1" applyFont="1" applyFill="1" applyAlignment="1">
      <alignment horizontal="left" vertical="center" wrapText="1" shrinkToFit="1"/>
    </xf>
    <xf numFmtId="164" fontId="47" fillId="0" borderId="0" xfId="1" applyNumberFormat="1" applyFont="1" applyFill="1" applyAlignment="1">
      <alignment horizontal="left" vertical="center" wrapText="1" shrinkToFit="1"/>
    </xf>
    <xf numFmtId="167" fontId="47" fillId="0" borderId="0" xfId="1" applyNumberFormat="1" applyFont="1" applyFill="1" applyAlignment="1">
      <alignment horizontal="left" vertical="center" wrapText="1" shrinkToFit="1"/>
    </xf>
    <xf numFmtId="164" fontId="44" fillId="0" borderId="0" xfId="1" applyNumberFormat="1" applyFont="1" applyFill="1" applyAlignment="1">
      <alignment vertical="center"/>
    </xf>
    <xf numFmtId="164" fontId="0" fillId="0" borderId="0" xfId="1" applyNumberFormat="1" applyFont="1" applyFill="1"/>
    <xf numFmtId="164" fontId="10" fillId="0" borderId="8" xfId="1" applyNumberFormat="1" applyFont="1" applyFill="1" applyBorder="1" applyAlignment="1">
      <alignment vertical="center"/>
    </xf>
    <xf numFmtId="9" fontId="39" fillId="0" borderId="2" xfId="2" applyFont="1" applyFill="1" applyBorder="1" applyAlignment="1">
      <alignment horizontal="center" vertical="center" wrapText="1" readingOrder="2"/>
    </xf>
    <xf numFmtId="164" fontId="9" fillId="0" borderId="0" xfId="1" applyNumberFormat="1" applyFont="1" applyFill="1" applyAlignment="1">
      <alignment horizontal="center" vertical="center" wrapText="1" readingOrder="2"/>
    </xf>
    <xf numFmtId="164" fontId="8" fillId="0" borderId="0" xfId="1" applyNumberFormat="1" applyFont="1" applyFill="1" applyAlignment="1">
      <alignment horizontal="center" vertical="center"/>
    </xf>
    <xf numFmtId="41" fontId="10" fillId="0" borderId="0" xfId="1" applyNumberFormat="1" applyFont="1" applyFill="1" applyBorder="1" applyAlignment="1">
      <alignment horizontal="center" vertical="center"/>
    </xf>
    <xf numFmtId="170" fontId="58" fillId="0" borderId="0" xfId="1" applyNumberFormat="1" applyFont="1" applyFill="1" applyAlignment="1">
      <alignment vertical="center"/>
    </xf>
    <xf numFmtId="10" fontId="20" fillId="0" borderId="0" xfId="1" applyNumberFormat="1" applyFont="1" applyFill="1" applyAlignment="1">
      <alignment horizontal="center" vertical="center"/>
    </xf>
    <xf numFmtId="169" fontId="20" fillId="0" borderId="0" xfId="1" applyNumberFormat="1" applyFont="1" applyFill="1" applyAlignment="1">
      <alignment horizontal="center" vertical="center"/>
    </xf>
    <xf numFmtId="165" fontId="22" fillId="0" borderId="0" xfId="1" applyNumberFormat="1" applyFont="1" applyFill="1" applyBorder="1" applyAlignment="1">
      <alignment horizontal="center" vertical="center"/>
    </xf>
    <xf numFmtId="0" fontId="10" fillId="0" borderId="0" xfId="0" applyFont="1"/>
    <xf numFmtId="0" fontId="9" fillId="0" borderId="0" xfId="0" applyFont="1"/>
    <xf numFmtId="0" fontId="44" fillId="0" borderId="0" xfId="0" applyFont="1"/>
    <xf numFmtId="37" fontId="43" fillId="0" borderId="0" xfId="0" applyNumberFormat="1" applyFont="1" applyAlignment="1">
      <alignment horizontal="right" vertical="center"/>
    </xf>
    <xf numFmtId="37" fontId="43" fillId="0" borderId="16" xfId="0" applyNumberFormat="1" applyFont="1" applyBorder="1" applyAlignment="1">
      <alignment horizontal="center" vertical="center"/>
    </xf>
    <xf numFmtId="0" fontId="44" fillId="0" borderId="3" xfId="0" applyFont="1" applyBorder="1"/>
    <xf numFmtId="37" fontId="43" fillId="0" borderId="3" xfId="0" applyNumberFormat="1" applyFont="1" applyBorder="1" applyAlignment="1">
      <alignment horizontal="center" vertical="center" wrapText="1"/>
    </xf>
    <xf numFmtId="37" fontId="45" fillId="0" borderId="18" xfId="0" applyNumberFormat="1" applyFont="1" applyBorder="1" applyAlignment="1">
      <alignment horizontal="right" vertical="center" wrapText="1"/>
    </xf>
    <xf numFmtId="0" fontId="46" fillId="0" borderId="0" xfId="0" applyFont="1" applyAlignment="1">
      <alignment horizontal="center"/>
    </xf>
    <xf numFmtId="164" fontId="45" fillId="0" borderId="9" xfId="0" applyNumberFormat="1" applyFont="1" applyBorder="1" applyAlignment="1">
      <alignment horizontal="left" vertical="center" wrapText="1" shrinkToFit="1"/>
    </xf>
    <xf numFmtId="168" fontId="45" fillId="0" borderId="0" xfId="0" applyNumberFormat="1" applyFont="1" applyAlignment="1">
      <alignment horizontal="center" vertical="center" wrapText="1" shrinkToFit="1"/>
    </xf>
    <xf numFmtId="0" fontId="47" fillId="0" borderId="0" xfId="0" applyFont="1"/>
    <xf numFmtId="164" fontId="44" fillId="0" borderId="0" xfId="0" applyNumberFormat="1" applyFont="1" applyAlignment="1">
      <alignment vertical="center"/>
    </xf>
    <xf numFmtId="37" fontId="45" fillId="0" borderId="19" xfId="0" applyNumberFormat="1" applyFont="1" applyBorder="1" applyAlignment="1">
      <alignment horizontal="right" vertical="center" wrapText="1"/>
    </xf>
    <xf numFmtId="164" fontId="45" fillId="0" borderId="0" xfId="0" applyNumberFormat="1" applyFont="1" applyAlignment="1">
      <alignment horizontal="left" vertical="center" wrapText="1" shrinkToFit="1"/>
    </xf>
    <xf numFmtId="164" fontId="45" fillId="0" borderId="0" xfId="0" applyNumberFormat="1" applyFont="1" applyAlignment="1">
      <alignment horizontal="right" vertical="center" wrapText="1" shrinkToFit="1"/>
    </xf>
    <xf numFmtId="164" fontId="0" fillId="0" borderId="0" xfId="0" applyNumberFormat="1"/>
    <xf numFmtId="0" fontId="0" fillId="0" borderId="0" xfId="0" applyAlignment="1">
      <alignment horizontal="right"/>
    </xf>
    <xf numFmtId="3" fontId="42" fillId="0" borderId="0" xfId="0" applyNumberFormat="1" applyFont="1"/>
    <xf numFmtId="0" fontId="20" fillId="0" borderId="0" xfId="0" applyFo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/>
    </xf>
    <xf numFmtId="37" fontId="13" fillId="0" borderId="0" xfId="0" applyNumberFormat="1" applyFont="1" applyAlignment="1">
      <alignment horizontal="right" vertical="center" wrapText="1"/>
    </xf>
    <xf numFmtId="164" fontId="20" fillId="0" borderId="0" xfId="0" applyNumberFormat="1" applyFont="1"/>
    <xf numFmtId="0" fontId="35" fillId="0" borderId="0" xfId="0" applyFont="1" applyAlignment="1">
      <alignment horizontal="center"/>
    </xf>
    <xf numFmtId="3" fontId="35" fillId="0" borderId="0" xfId="0" applyNumberFormat="1" applyFont="1" applyAlignment="1">
      <alignment horizontal="center"/>
    </xf>
    <xf numFmtId="0" fontId="19" fillId="0" borderId="0" xfId="0" applyFont="1" applyAlignment="1">
      <alignment horizontal="right" vertical="center" readingOrder="2"/>
    </xf>
    <xf numFmtId="0" fontId="19" fillId="0" borderId="0" xfId="0" applyFont="1" applyAlignment="1">
      <alignment vertical="center" readingOrder="2"/>
    </xf>
    <xf numFmtId="38" fontId="14" fillId="0" borderId="0" xfId="0" applyNumberFormat="1" applyFont="1"/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/>
    </xf>
    <xf numFmtId="164" fontId="20" fillId="0" borderId="1" xfId="1" applyNumberFormat="1" applyFont="1" applyFill="1" applyBorder="1" applyAlignment="1">
      <alignment horizontal="center"/>
    </xf>
    <xf numFmtId="0" fontId="18" fillId="0" borderId="0" xfId="0" applyFont="1" applyAlignment="1">
      <alignment horizontal="right" vertical="center" readingOrder="2"/>
    </xf>
    <xf numFmtId="49" fontId="20" fillId="0" borderId="0" xfId="0" applyNumberFormat="1" applyFont="1" applyAlignment="1">
      <alignment horizontal="center" vertical="center" readingOrder="2"/>
    </xf>
    <xf numFmtId="164" fontId="18" fillId="0" borderId="0" xfId="1" applyNumberFormat="1" applyFont="1" applyFill="1" applyAlignment="1">
      <alignment horizontal="right" vertical="center" readingOrder="2"/>
    </xf>
    <xf numFmtId="43" fontId="18" fillId="0" borderId="0" xfId="1" applyFont="1" applyFill="1" applyAlignment="1">
      <alignment horizontal="center" vertical="center" wrapText="1" shrinkToFit="1" readingOrder="2"/>
    </xf>
    <xf numFmtId="0" fontId="18" fillId="0" borderId="0" xfId="0" applyFont="1" applyAlignment="1">
      <alignment horizontal="center" vertical="center" readingOrder="2"/>
    </xf>
    <xf numFmtId="40" fontId="18" fillId="0" borderId="0" xfId="0" applyNumberFormat="1" applyFont="1" applyAlignment="1">
      <alignment horizontal="center" vertical="center" wrapText="1" readingOrder="2"/>
    </xf>
    <xf numFmtId="164" fontId="51" fillId="0" borderId="0" xfId="0" applyNumberFormat="1" applyFont="1" applyAlignment="1">
      <alignment vertical="center" wrapText="1" shrinkToFit="1"/>
    </xf>
    <xf numFmtId="0" fontId="20" fillId="0" borderId="0" xfId="0" applyFont="1" applyAlignment="1">
      <alignment horizontal="right" vertical="center"/>
    </xf>
    <xf numFmtId="38" fontId="18" fillId="0" borderId="10" xfId="0" applyNumberFormat="1" applyFont="1" applyBorder="1" applyAlignment="1">
      <alignment horizontal="right" vertical="center" readingOrder="2"/>
    </xf>
    <xf numFmtId="1" fontId="18" fillId="0" borderId="2" xfId="0" applyNumberFormat="1" applyFont="1" applyBorder="1" applyAlignment="1">
      <alignment horizontal="center" vertical="center" readingOrder="2"/>
    </xf>
    <xf numFmtId="40" fontId="18" fillId="0" borderId="3" xfId="0" applyNumberFormat="1" applyFont="1" applyBorder="1" applyAlignment="1">
      <alignment horizontal="center" vertical="center" readingOrder="2"/>
    </xf>
    <xf numFmtId="0" fontId="14" fillId="0" borderId="0" xfId="0" applyFont="1" applyAlignment="1">
      <alignment horizontal="right" vertical="center"/>
    </xf>
    <xf numFmtId="3" fontId="53" fillId="0" borderId="0" xfId="0" applyNumberFormat="1" applyFont="1"/>
    <xf numFmtId="164" fontId="14" fillId="0" borderId="0" xfId="1" applyNumberFormat="1" applyFont="1" applyFill="1" applyAlignment="1"/>
    <xf numFmtId="164" fontId="14" fillId="0" borderId="0" xfId="0" applyNumberFormat="1" applyFont="1"/>
    <xf numFmtId="3" fontId="14" fillId="0" borderId="0" xfId="0" applyNumberFormat="1" applyFont="1"/>
    <xf numFmtId="164" fontId="52" fillId="0" borderId="0" xfId="1" applyNumberFormat="1" applyFont="1" applyFill="1" applyAlignment="1"/>
    <xf numFmtId="164" fontId="35" fillId="0" borderId="0" xfId="0" applyNumberFormat="1" applyFont="1" applyAlignment="1">
      <alignment vertical="center" wrapText="1"/>
    </xf>
    <xf numFmtId="0" fontId="36" fillId="0" borderId="0" xfId="0" applyFont="1"/>
    <xf numFmtId="3" fontId="36" fillId="0" borderId="0" xfId="0" applyNumberFormat="1" applyFont="1"/>
    <xf numFmtId="164" fontId="10" fillId="0" borderId="0" xfId="0" applyNumberFormat="1" applyFont="1"/>
    <xf numFmtId="0" fontId="29" fillId="0" borderId="1" xfId="0" applyFont="1" applyBorder="1" applyAlignment="1">
      <alignment horizontal="right" vertical="center" wrapText="1" readingOrder="2"/>
    </xf>
    <xf numFmtId="0" fontId="29" fillId="0" borderId="0" xfId="0" applyFont="1" applyAlignment="1">
      <alignment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vertical="center" wrapText="1" readingOrder="2"/>
    </xf>
    <xf numFmtId="0" fontId="30" fillId="0" borderId="0" xfId="0" applyFont="1" applyAlignment="1">
      <alignment horizontal="center" vertical="center" wrapText="1" readingOrder="2"/>
    </xf>
    <xf numFmtId="0" fontId="31" fillId="0" borderId="0" xfId="0" applyFont="1" applyAlignment="1">
      <alignment horizontal="right" vertical="center" wrapText="1" readingOrder="2"/>
    </xf>
    <xf numFmtId="0" fontId="10" fillId="0" borderId="0" xfId="0" applyFont="1" applyAlignment="1">
      <alignment vertical="center" wrapText="1"/>
    </xf>
    <xf numFmtId="164" fontId="18" fillId="0" borderId="8" xfId="1" applyNumberFormat="1" applyFont="1" applyFill="1" applyBorder="1" applyAlignment="1">
      <alignment vertical="center"/>
    </xf>
    <xf numFmtId="3" fontId="10" fillId="0" borderId="0" xfId="0" applyNumberFormat="1" applyFont="1"/>
    <xf numFmtId="0" fontId="18" fillId="0" borderId="0" xfId="0" applyFont="1"/>
    <xf numFmtId="0" fontId="29" fillId="0" borderId="1" xfId="0" applyFont="1" applyBorder="1" applyAlignment="1">
      <alignment horizontal="center" vertical="center" wrapText="1" readingOrder="2"/>
    </xf>
    <xf numFmtId="37" fontId="13" fillId="0" borderId="0" xfId="0" quotePrefix="1" applyNumberFormat="1" applyFont="1" applyAlignment="1">
      <alignment horizontal="center" vertical="center" wrapText="1"/>
    </xf>
    <xf numFmtId="0" fontId="30" fillId="0" borderId="0" xfId="0" applyFont="1" applyAlignment="1">
      <alignment horizontal="right" vertical="center" wrapText="1" readingOrder="2"/>
    </xf>
    <xf numFmtId="0" fontId="35" fillId="2" borderId="0" xfId="0" applyFont="1" applyFill="1" applyAlignment="1">
      <alignment horizontal="center"/>
    </xf>
    <xf numFmtId="38" fontId="21" fillId="2" borderId="14" xfId="1" applyNumberFormat="1" applyFont="1" applyFill="1" applyBorder="1" applyAlignment="1">
      <alignment horizontal="right" vertical="center" readingOrder="2"/>
    </xf>
    <xf numFmtId="0" fontId="37" fillId="2" borderId="0" xfId="0" applyFont="1" applyFill="1" applyAlignment="1">
      <alignment horizontal="right" vertical="center" readingOrder="2"/>
    </xf>
    <xf numFmtId="164" fontId="49" fillId="2" borderId="0" xfId="0" applyNumberFormat="1" applyFont="1" applyFill="1" applyAlignment="1">
      <alignment horizontal="center" vertical="center" wrapText="1"/>
    </xf>
    <xf numFmtId="0" fontId="50" fillId="2" borderId="0" xfId="0" applyFont="1" applyFill="1" applyAlignment="1">
      <alignment horizontal="center" vertical="center" wrapText="1"/>
    </xf>
    <xf numFmtId="164" fontId="51" fillId="2" borderId="0" xfId="0" applyNumberFormat="1" applyFont="1" applyFill="1" applyAlignment="1">
      <alignment vertical="center" wrapText="1" shrinkToFit="1"/>
    </xf>
    <xf numFmtId="164" fontId="10" fillId="0" borderId="0" xfId="1" applyNumberFormat="1" applyFont="1" applyFill="1" applyBorder="1" applyAlignment="1">
      <alignment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right" vertical="center" wrapText="1"/>
    </xf>
    <xf numFmtId="165" fontId="10" fillId="0" borderId="0" xfId="1" applyNumberFormat="1" applyFont="1" applyFill="1" applyAlignment="1"/>
    <xf numFmtId="37" fontId="43" fillId="0" borderId="17" xfId="0" applyNumberFormat="1" applyFont="1" applyBorder="1" applyAlignment="1">
      <alignment horizontal="center" vertical="center"/>
    </xf>
    <xf numFmtId="9" fontId="20" fillId="0" borderId="0" xfId="1" applyNumberFormat="1" applyFont="1" applyFill="1" applyAlignment="1">
      <alignment horizontal="center" vertical="center"/>
    </xf>
    <xf numFmtId="164" fontId="10" fillId="0" borderId="20" xfId="1" applyNumberFormat="1" applyFont="1" applyFill="1" applyBorder="1" applyAlignment="1">
      <alignment vertical="center"/>
    </xf>
    <xf numFmtId="164" fontId="22" fillId="0" borderId="8" xfId="1" applyNumberFormat="1" applyFont="1" applyFill="1" applyBorder="1" applyAlignment="1">
      <alignment horizontal="left" vertical="center"/>
    </xf>
    <xf numFmtId="164" fontId="22" fillId="0" borderId="8" xfId="1" applyNumberFormat="1" applyFont="1" applyFill="1" applyBorder="1" applyAlignment="1">
      <alignment horizontal="center" vertical="center"/>
    </xf>
    <xf numFmtId="164" fontId="14" fillId="2" borderId="0" xfId="1" applyNumberFormat="1" applyFont="1" applyFill="1" applyAlignment="1"/>
    <xf numFmtId="38" fontId="10" fillId="0" borderId="0" xfId="1" applyNumberFormat="1" applyFont="1" applyFill="1" applyBorder="1" applyAlignment="1">
      <alignment horizontal="center" vertical="center"/>
    </xf>
    <xf numFmtId="164" fontId="20" fillId="0" borderId="0" xfId="1" applyNumberFormat="1" applyFont="1" applyFill="1" applyBorder="1" applyAlignment="1">
      <alignment vertical="center"/>
    </xf>
    <xf numFmtId="164" fontId="20" fillId="0" borderId="0" xfId="1" applyNumberFormat="1" applyFont="1" applyFill="1" applyBorder="1" applyAlignment="1">
      <alignment horizontal="center" vertical="center"/>
    </xf>
    <xf numFmtId="164" fontId="10" fillId="0" borderId="0" xfId="1" applyNumberFormat="1" applyFont="1" applyFill="1" applyBorder="1" applyAlignment="1">
      <alignment horizontal="center" vertical="center" wrapText="1"/>
    </xf>
    <xf numFmtId="164" fontId="10" fillId="0" borderId="0" xfId="1" applyNumberFormat="1" applyFont="1" applyFill="1" applyBorder="1" applyAlignment="1">
      <alignment horizontal="center" vertical="center"/>
    </xf>
    <xf numFmtId="165" fontId="10" fillId="0" borderId="0" xfId="1" applyNumberFormat="1" applyFont="1" applyFill="1" applyAlignment="1">
      <alignment vertical="center"/>
    </xf>
    <xf numFmtId="164" fontId="18" fillId="0" borderId="8" xfId="1" applyNumberFormat="1" applyFont="1" applyFill="1" applyBorder="1" applyAlignment="1">
      <alignment horizontal="left" vertical="center"/>
    </xf>
    <xf numFmtId="164" fontId="18" fillId="0" borderId="1" xfId="1" applyNumberFormat="1" applyFont="1" applyFill="1" applyBorder="1" applyAlignment="1">
      <alignment horizontal="right" vertical="center" readingOrder="2"/>
    </xf>
    <xf numFmtId="165" fontId="20" fillId="0" borderId="1" xfId="1" applyNumberFormat="1" applyFont="1" applyFill="1" applyBorder="1" applyAlignment="1">
      <alignment horizontal="center" vertical="center" wrapText="1"/>
    </xf>
    <xf numFmtId="37" fontId="43" fillId="0" borderId="3" xfId="0" applyNumberFormat="1" applyFont="1" applyBorder="1" applyAlignment="1">
      <alignment horizontal="center" vertical="center"/>
    </xf>
    <xf numFmtId="164" fontId="20" fillId="0" borderId="0" xfId="1" applyNumberFormat="1" applyFont="1" applyFill="1" applyBorder="1" applyAlignment="1">
      <alignment horizontal="center" vertical="center" readingOrder="2"/>
    </xf>
    <xf numFmtId="43" fontId="20" fillId="0" borderId="2" xfId="1" applyNumberFormat="1" applyFont="1" applyFill="1" applyBorder="1" applyAlignment="1">
      <alignment horizontal="center" vertical="center" readingOrder="2"/>
    </xf>
    <xf numFmtId="3" fontId="20" fillId="0" borderId="0" xfId="0" applyNumberFormat="1" applyFont="1"/>
    <xf numFmtId="0" fontId="3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164" fontId="6" fillId="0" borderId="0" xfId="1" applyNumberFormat="1" applyFont="1" applyAlignment="1">
      <alignment horizontal="center" vertical="center"/>
    </xf>
    <xf numFmtId="164" fontId="6" fillId="0" borderId="0" xfId="1" applyNumberFormat="1" applyFont="1" applyBorder="1" applyAlignment="1">
      <alignment horizontal="center" vertical="center" wrapText="1" readingOrder="2"/>
    </xf>
    <xf numFmtId="164" fontId="6" fillId="0" borderId="3" xfId="1" applyNumberFormat="1" applyFont="1" applyBorder="1" applyAlignment="1">
      <alignment horizontal="center" vertical="center" readingOrder="2"/>
    </xf>
    <xf numFmtId="164" fontId="6" fillId="0" borderId="1" xfId="1" applyNumberFormat="1" applyFont="1" applyBorder="1" applyAlignment="1">
      <alignment horizontal="center" vertical="center" readingOrder="2"/>
    </xf>
    <xf numFmtId="164" fontId="6" fillId="0" borderId="0" xfId="1" applyNumberFormat="1" applyFont="1" applyBorder="1" applyAlignment="1">
      <alignment horizontal="center" vertical="center" readingOrder="2"/>
    </xf>
    <xf numFmtId="164" fontId="6" fillId="0" borderId="0" xfId="1" applyNumberFormat="1" applyFont="1" applyAlignment="1">
      <alignment horizontal="center" vertical="center" wrapText="1" readingOrder="2"/>
    </xf>
    <xf numFmtId="0" fontId="7" fillId="0" borderId="0" xfId="0" applyFont="1" applyAlignment="1">
      <alignment horizontal="right" vertical="center" readingOrder="2"/>
    </xf>
    <xf numFmtId="164" fontId="6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164" fontId="6" fillId="0" borderId="3" xfId="1" applyNumberFormat="1" applyFont="1" applyBorder="1" applyAlignment="1">
      <alignment horizontal="center" vertical="center" wrapText="1" readingOrder="2"/>
    </xf>
    <xf numFmtId="164" fontId="6" fillId="0" borderId="1" xfId="1" applyNumberFormat="1" applyFont="1" applyBorder="1" applyAlignment="1">
      <alignment horizontal="center" vertical="center" wrapText="1" readingOrder="2"/>
    </xf>
    <xf numFmtId="10" fontId="6" fillId="0" borderId="3" xfId="2" applyNumberFormat="1" applyFont="1" applyBorder="1" applyAlignment="1">
      <alignment horizontal="center" vertical="center" wrapText="1" readingOrder="2"/>
    </xf>
    <xf numFmtId="10" fontId="6" fillId="0" borderId="1" xfId="2" applyNumberFormat="1" applyFont="1" applyBorder="1" applyAlignment="1">
      <alignment horizontal="center" vertical="center" wrapText="1" readingOrder="2"/>
    </xf>
    <xf numFmtId="0" fontId="11" fillId="0" borderId="0" xfId="0" applyFont="1" applyAlignment="1">
      <alignment horizontal="right" vertical="center" readingOrder="2"/>
    </xf>
    <xf numFmtId="0" fontId="9" fillId="0" borderId="0" xfId="0" applyFont="1" applyAlignment="1">
      <alignment horizontal="center"/>
    </xf>
    <xf numFmtId="37" fontId="43" fillId="0" borderId="0" xfId="0" applyNumberFormat="1" applyFont="1" applyAlignment="1">
      <alignment horizontal="right" vertical="center"/>
    </xf>
    <xf numFmtId="0" fontId="44" fillId="0" borderId="0" xfId="0" applyFont="1"/>
    <xf numFmtId="0" fontId="19" fillId="0" borderId="0" xfId="0" applyFont="1" applyAlignment="1">
      <alignment horizontal="right" vertical="center" readingOrder="2"/>
    </xf>
    <xf numFmtId="164" fontId="20" fillId="0" borderId="0" xfId="1" applyNumberFormat="1" applyFont="1" applyFill="1" applyBorder="1" applyAlignment="1">
      <alignment horizontal="center" vertical="center" readingOrder="2"/>
    </xf>
    <xf numFmtId="164" fontId="20" fillId="0" borderId="1" xfId="1" applyNumberFormat="1" applyFont="1" applyFill="1" applyBorder="1" applyAlignment="1">
      <alignment horizontal="center" vertical="center" readingOrder="2"/>
    </xf>
    <xf numFmtId="0" fontId="18" fillId="0" borderId="1" xfId="0" applyFont="1" applyBorder="1" applyAlignment="1">
      <alignment horizontal="center" vertical="center" wrapText="1" readingOrder="2"/>
    </xf>
    <xf numFmtId="0" fontId="18" fillId="0" borderId="0" xfId="0" applyFont="1" applyAlignment="1">
      <alignment horizontal="center"/>
    </xf>
    <xf numFmtId="37" fontId="28" fillId="0" borderId="11" xfId="0" applyNumberFormat="1" applyFont="1" applyBorder="1" applyAlignment="1">
      <alignment horizontal="center" vertical="center"/>
    </xf>
    <xf numFmtId="0" fontId="14" fillId="0" borderId="12" xfId="0" applyFont="1" applyBorder="1"/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right" vertical="center" readingOrder="2"/>
    </xf>
    <xf numFmtId="165" fontId="26" fillId="0" borderId="0" xfId="1" applyNumberFormat="1" applyFont="1" applyAlignment="1">
      <alignment horizontal="right" vertical="center" readingOrder="2"/>
    </xf>
    <xf numFmtId="164" fontId="24" fillId="0" borderId="1" xfId="1" applyNumberFormat="1" applyFont="1" applyFill="1" applyBorder="1" applyAlignment="1">
      <alignment horizontal="center" vertical="center" wrapText="1" readingOrder="2"/>
    </xf>
    <xf numFmtId="165" fontId="23" fillId="0" borderId="1" xfId="1" applyNumberFormat="1" applyFont="1" applyFill="1" applyBorder="1" applyAlignment="1">
      <alignment horizontal="center" vertical="center" wrapText="1" readingOrder="2"/>
    </xf>
    <xf numFmtId="165" fontId="26" fillId="0" borderId="0" xfId="1" applyNumberFormat="1" applyFont="1" applyFill="1" applyAlignment="1">
      <alignment horizontal="right" vertical="center" readingOrder="2"/>
    </xf>
    <xf numFmtId="165" fontId="22" fillId="0" borderId="1" xfId="1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24" fillId="0" borderId="3" xfId="1" applyNumberFormat="1" applyFont="1" applyBorder="1" applyAlignment="1">
      <alignment horizontal="center" vertical="center" wrapText="1" readingOrder="2"/>
    </xf>
    <xf numFmtId="164" fontId="24" fillId="0" borderId="0" xfId="1" applyNumberFormat="1" applyFont="1" applyBorder="1" applyAlignment="1">
      <alignment horizontal="center" vertical="center" wrapText="1" readingOrder="2"/>
    </xf>
    <xf numFmtId="165" fontId="24" fillId="0" borderId="3" xfId="1" applyNumberFormat="1" applyFont="1" applyBorder="1" applyAlignment="1">
      <alignment horizontal="center" vertical="center" wrapText="1" readingOrder="2"/>
    </xf>
    <xf numFmtId="165" fontId="24" fillId="0" borderId="0" xfId="1" applyNumberFormat="1" applyFont="1" applyBorder="1" applyAlignment="1">
      <alignment horizontal="center" vertical="center" wrapText="1" readingOrder="2"/>
    </xf>
    <xf numFmtId="0" fontId="24" fillId="0" borderId="3" xfId="0" applyFont="1" applyBorder="1" applyAlignment="1">
      <alignment horizontal="center" vertical="center" wrapText="1" readingOrder="2"/>
    </xf>
    <xf numFmtId="0" fontId="24" fillId="0" borderId="1" xfId="0" applyFont="1" applyBorder="1" applyAlignment="1">
      <alignment horizontal="center" vertical="center" wrapText="1" readingOrder="2"/>
    </xf>
    <xf numFmtId="164" fontId="15" fillId="0" borderId="3" xfId="1" applyNumberFormat="1" applyFont="1" applyBorder="1" applyAlignment="1">
      <alignment horizontal="center" vertical="center" wrapText="1"/>
    </xf>
    <xf numFmtId="164" fontId="15" fillId="0" borderId="0" xfId="1" applyNumberFormat="1" applyFont="1" applyBorder="1" applyAlignment="1">
      <alignment horizontal="center" vertical="center" wrapText="1"/>
    </xf>
    <xf numFmtId="164" fontId="15" fillId="0" borderId="0" xfId="1" applyNumberFormat="1" applyFont="1" applyAlignment="1">
      <alignment horizontal="center" vertical="center" wrapText="1"/>
    </xf>
    <xf numFmtId="165" fontId="15" fillId="0" borderId="3" xfId="1" applyNumberFormat="1" applyFont="1" applyBorder="1" applyAlignment="1">
      <alignment horizontal="center" vertical="center" wrapText="1"/>
    </xf>
    <xf numFmtId="165" fontId="15" fillId="0" borderId="0" xfId="1" applyNumberFormat="1" applyFont="1" applyBorder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165" fontId="15" fillId="0" borderId="3" xfId="0" applyNumberFormat="1" applyFont="1" applyBorder="1" applyAlignment="1">
      <alignment horizontal="center" vertical="center" wrapText="1"/>
    </xf>
    <xf numFmtId="165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horizontal="center" vertical="center" wrapText="1" readingOrder="2"/>
    </xf>
    <xf numFmtId="0" fontId="20" fillId="0" borderId="3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164" fontId="18" fillId="0" borderId="4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/>
    <xf numFmtId="0" fontId="11" fillId="0" borderId="0" xfId="0" applyFont="1" applyFill="1" applyAlignment="1">
      <alignment horizontal="right" vertical="center" readingOrder="2"/>
    </xf>
    <xf numFmtId="0" fontId="1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 wrapText="1" readingOrder="2"/>
    </xf>
    <xf numFmtId="0" fontId="9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 wrapText="1" readingOrder="2"/>
    </xf>
    <xf numFmtId="0" fontId="9" fillId="0" borderId="0" xfId="0" applyFont="1" applyFill="1" applyAlignment="1">
      <alignment horizontal="center" vertical="center" wrapText="1" readingOrder="2"/>
    </xf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 readingOrder="2"/>
    </xf>
    <xf numFmtId="0" fontId="9" fillId="0" borderId="0" xfId="0" applyFont="1" applyFill="1" applyAlignment="1">
      <alignment horizontal="center" wrapText="1"/>
    </xf>
    <xf numFmtId="0" fontId="9" fillId="0" borderId="3" xfId="0" applyFont="1" applyFill="1" applyBorder="1" applyAlignment="1">
      <alignment horizontal="center" vertical="center" readingOrder="2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readingOrder="2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readingOrder="2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64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37" fontId="34" fillId="0" borderId="0" xfId="0" quotePrefix="1" applyNumberFormat="1" applyFont="1" applyFill="1" applyAlignment="1">
      <alignment horizontal="right" vertical="center" wrapText="1"/>
    </xf>
    <xf numFmtId="0" fontId="8" fillId="0" borderId="0" xfId="0" applyFont="1" applyFill="1" applyAlignment="1">
      <alignment horizontal="center" vertical="center"/>
    </xf>
    <xf numFmtId="169" fontId="8" fillId="0" borderId="0" xfId="0" applyNumberFormat="1" applyFont="1" applyFill="1" applyAlignment="1">
      <alignment horizontal="center" vertical="center"/>
    </xf>
    <xf numFmtId="164" fontId="9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 readingOrder="2"/>
    </xf>
    <xf numFmtId="0" fontId="12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 wrapText="1" readingOrder="2"/>
    </xf>
    <xf numFmtId="0" fontId="6" fillId="0" borderId="0" xfId="0" applyFont="1" applyFill="1" applyAlignment="1">
      <alignment horizontal="center" vertical="center" wrapText="1" readingOrder="2"/>
    </xf>
    <xf numFmtId="164" fontId="6" fillId="0" borderId="0" xfId="0" applyNumberFormat="1" applyFont="1" applyFill="1" applyAlignment="1">
      <alignment horizontal="center" vertical="center" readingOrder="2"/>
    </xf>
    <xf numFmtId="164" fontId="6" fillId="0" borderId="2" xfId="0" applyNumberFormat="1" applyFont="1" applyFill="1" applyBorder="1" applyAlignment="1">
      <alignment horizontal="center" vertical="center" readingOrder="2"/>
    </xf>
    <xf numFmtId="10" fontId="8" fillId="0" borderId="8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64" fontId="12" fillId="0" borderId="0" xfId="0" applyNumberFormat="1" applyFont="1" applyFill="1" applyAlignment="1">
      <alignment horizontal="center"/>
    </xf>
    <xf numFmtId="3" fontId="12" fillId="0" borderId="0" xfId="0" applyNumberFormat="1" applyFont="1" applyFill="1" applyAlignment="1">
      <alignment horizontal="center"/>
    </xf>
    <xf numFmtId="164" fontId="45" fillId="0" borderId="0" xfId="0" applyNumberFormat="1" applyFont="1" applyFill="1" applyAlignment="1">
      <alignment horizontal="right" vertical="center" wrapText="1" shrinkToFit="1"/>
    </xf>
    <xf numFmtId="0" fontId="18" fillId="0" borderId="0" xfId="0" applyFont="1" applyFill="1" applyAlignment="1">
      <alignment horizontal="center"/>
    </xf>
    <xf numFmtId="0" fontId="16" fillId="0" borderId="0" xfId="0" applyFont="1" applyFill="1"/>
    <xf numFmtId="0" fontId="19" fillId="0" borderId="0" xfId="0" applyFont="1" applyFill="1" applyAlignment="1">
      <alignment horizontal="right" vertical="center" readingOrder="2"/>
    </xf>
    <xf numFmtId="0" fontId="20" fillId="0" borderId="0" xfId="0" applyFont="1" applyFill="1"/>
    <xf numFmtId="0" fontId="20" fillId="0" borderId="1" xfId="0" applyFont="1" applyFill="1" applyBorder="1"/>
    <xf numFmtId="10" fontId="20" fillId="0" borderId="1" xfId="0" applyNumberFormat="1" applyFont="1" applyFill="1" applyBorder="1"/>
    <xf numFmtId="0" fontId="18" fillId="0" borderId="0" xfId="0" applyFont="1" applyFill="1" applyAlignment="1">
      <alignment horizontal="center" vertical="center" wrapText="1" readingOrder="2"/>
    </xf>
    <xf numFmtId="0" fontId="18" fillId="0" borderId="1" xfId="0" applyFont="1" applyFill="1" applyBorder="1" applyAlignment="1">
      <alignment horizontal="center" vertical="center" wrapText="1" readingOrder="2"/>
    </xf>
    <xf numFmtId="0" fontId="18" fillId="0" borderId="0" xfId="0" applyFont="1" applyFill="1" applyAlignment="1">
      <alignment vertical="center" wrapText="1" readingOrder="2"/>
    </xf>
    <xf numFmtId="0" fontId="20" fillId="0" borderId="0" xfId="0" applyFont="1" applyFill="1" applyAlignment="1">
      <alignment vertical="center" wrapText="1"/>
    </xf>
    <xf numFmtId="0" fontId="56" fillId="0" borderId="1" xfId="0" applyFont="1" applyFill="1" applyBorder="1" applyAlignment="1">
      <alignment horizontal="center"/>
    </xf>
    <xf numFmtId="0" fontId="57" fillId="0" borderId="0" xfId="0" applyFont="1" applyFill="1"/>
    <xf numFmtId="0" fontId="56" fillId="0" borderId="1" xfId="0" applyFont="1" applyFill="1" applyBorder="1" applyAlignment="1">
      <alignment horizontal="center" vertical="center" wrapText="1" readingOrder="2"/>
    </xf>
    <xf numFmtId="0" fontId="56" fillId="0" borderId="1" xfId="0" applyFont="1" applyFill="1" applyBorder="1" applyAlignment="1">
      <alignment vertical="center" wrapText="1" readingOrder="2"/>
    </xf>
    <xf numFmtId="0" fontId="20" fillId="0" borderId="0" xfId="0" applyFont="1" applyFill="1" applyAlignment="1">
      <alignment horizontal="center" vertical="center" wrapText="1" readingOrder="2"/>
    </xf>
    <xf numFmtId="0" fontId="20" fillId="0" borderId="0" xfId="0" applyFont="1" applyFill="1" applyAlignment="1">
      <alignment vertical="center" wrapText="1" readingOrder="2"/>
    </xf>
    <xf numFmtId="0" fontId="20" fillId="0" borderId="0" xfId="0" applyFont="1" applyFill="1" applyAlignment="1">
      <alignment horizontal="center" vertical="center" wrapText="1"/>
    </xf>
    <xf numFmtId="10" fontId="20" fillId="0" borderId="0" xfId="0" applyNumberFormat="1" applyFont="1" applyFill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20" fillId="0" borderId="3" xfId="0" applyFont="1" applyFill="1" applyBorder="1" applyAlignment="1">
      <alignment horizontal="center" vertical="center" readingOrder="2"/>
    </xf>
    <xf numFmtId="0" fontId="20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 readingOrder="2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 readingOrder="2"/>
    </xf>
    <xf numFmtId="10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readingOrder="2"/>
    </xf>
    <xf numFmtId="37" fontId="13" fillId="0" borderId="0" xfId="0" applyNumberFormat="1" applyFont="1" applyFill="1" applyAlignment="1">
      <alignment horizontal="right" vertical="center" wrapText="1"/>
    </xf>
    <xf numFmtId="0" fontId="13" fillId="0" borderId="0" xfId="0" applyFont="1" applyFill="1" applyAlignment="1">
      <alignment horizontal="right" vertical="center"/>
    </xf>
    <xf numFmtId="0" fontId="20" fillId="0" borderId="0" xfId="0" applyFont="1" applyFill="1" applyAlignment="1">
      <alignment horizontal="right"/>
    </xf>
    <xf numFmtId="0" fontId="13" fillId="0" borderId="0" xfId="0" applyFont="1" applyFill="1" applyAlignment="1">
      <alignment horizontal="center" vertical="center"/>
    </xf>
    <xf numFmtId="1" fontId="13" fillId="0" borderId="0" xfId="0" applyNumberFormat="1" applyFont="1" applyFill="1" applyAlignment="1">
      <alignment horizontal="right" vertical="center"/>
    </xf>
    <xf numFmtId="10" fontId="20" fillId="0" borderId="0" xfId="0" applyNumberFormat="1" applyFont="1" applyFill="1" applyAlignment="1">
      <alignment vertical="center" wrapText="1" readingOrder="2"/>
    </xf>
    <xf numFmtId="0" fontId="20" fillId="0" borderId="0" xfId="0" applyFont="1" applyFill="1" applyAlignment="1">
      <alignment horizontal="center" vertical="center" wrapText="1" readingOrder="2"/>
    </xf>
    <xf numFmtId="164" fontId="20" fillId="0" borderId="2" xfId="1" applyNumberFormat="1" applyFont="1" applyFill="1" applyBorder="1" applyAlignment="1">
      <alignment horizontal="center" vertical="center" readingOrder="2"/>
    </xf>
    <xf numFmtId="10" fontId="16" fillId="0" borderId="0" xfId="0" applyNumberFormat="1" applyFont="1" applyFill="1"/>
    <xf numFmtId="0" fontId="0" fillId="0" borderId="0" xfId="0" applyFill="1"/>
    <xf numFmtId="3" fontId="16" fillId="0" borderId="0" xfId="0" applyNumberFormat="1" applyFont="1" applyFill="1"/>
    <xf numFmtId="164" fontId="16" fillId="0" borderId="0" xfId="0" applyNumberFormat="1" applyFont="1" applyFill="1"/>
    <xf numFmtId="169" fontId="20" fillId="0" borderId="0" xfId="2" applyNumberFormat="1" applyFont="1" applyFill="1"/>
    <xf numFmtId="9" fontId="20" fillId="0" borderId="0" xfId="2" applyFont="1" applyFill="1"/>
    <xf numFmtId="0" fontId="15" fillId="0" borderId="0" xfId="0" applyFont="1" applyFill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37" fontId="13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37" fontId="27" fillId="0" borderId="0" xfId="0" applyNumberFormat="1" applyFont="1" applyFill="1" applyAlignment="1">
      <alignment horizontal="center" vertical="center"/>
    </xf>
    <xf numFmtId="9" fontId="10" fillId="0" borderId="0" xfId="2" applyFont="1" applyFill="1"/>
    <xf numFmtId="10" fontId="20" fillId="0" borderId="0" xfId="0" applyNumberFormat="1" applyFont="1" applyFill="1"/>
    <xf numFmtId="164" fontId="20" fillId="0" borderId="0" xfId="0" applyNumberFormat="1" applyFont="1" applyFill="1"/>
    <xf numFmtId="37" fontId="32" fillId="0" borderId="0" xfId="0" applyNumberFormat="1" applyFont="1" applyFill="1" applyAlignment="1">
      <alignment horizontal="center" vertical="center" wrapText="1"/>
    </xf>
    <xf numFmtId="169" fontId="10" fillId="0" borderId="0" xfId="2" applyNumberFormat="1" applyFont="1" applyFill="1"/>
    <xf numFmtId="169" fontId="20" fillId="0" borderId="0" xfId="0" applyNumberFormat="1" applyFont="1" applyFill="1"/>
    <xf numFmtId="164" fontId="10" fillId="0" borderId="0" xfId="0" applyNumberFormat="1" applyFont="1" applyFill="1"/>
    <xf numFmtId="3" fontId="10" fillId="0" borderId="0" xfId="0" applyNumberFormat="1" applyFont="1" applyFill="1" applyAlignment="1">
      <alignment horizontal="right" vertical="center" indent="1"/>
    </xf>
    <xf numFmtId="0" fontId="20" fillId="0" borderId="0" xfId="1" applyNumberFormat="1" applyFont="1" applyFill="1"/>
    <xf numFmtId="43" fontId="20" fillId="0" borderId="0" xfId="1" applyFont="1" applyFill="1"/>
    <xf numFmtId="10" fontId="10" fillId="0" borderId="0" xfId="2" applyNumberFormat="1" applyFont="1" applyFill="1"/>
    <xf numFmtId="3" fontId="10" fillId="0" borderId="20" xfId="0" applyNumberFormat="1" applyFont="1" applyFill="1" applyBorder="1" applyAlignment="1">
      <alignment horizontal="right" vertical="center" indent="1"/>
    </xf>
    <xf numFmtId="1" fontId="20" fillId="0" borderId="0" xfId="1" applyNumberFormat="1" applyFont="1" applyFill="1"/>
    <xf numFmtId="171" fontId="20" fillId="0" borderId="0" xfId="0" applyNumberFormat="1" applyFont="1" applyFill="1"/>
    <xf numFmtId="1" fontId="10" fillId="0" borderId="0" xfId="0" applyNumberFormat="1" applyFont="1" applyFill="1"/>
    <xf numFmtId="0" fontId="22" fillId="0" borderId="0" xfId="0" applyFont="1" applyFill="1" applyAlignment="1">
      <alignment horizontal="center"/>
    </xf>
    <xf numFmtId="0" fontId="14" fillId="0" borderId="0" xfId="0" applyFont="1" applyFill="1"/>
    <xf numFmtId="0" fontId="26" fillId="0" borderId="0" xfId="0" applyFont="1" applyFill="1" applyAlignment="1">
      <alignment horizontal="right" vertical="center" readingOrder="2"/>
    </xf>
    <xf numFmtId="0" fontId="23" fillId="0" borderId="1" xfId="0" applyFont="1" applyFill="1" applyBorder="1" applyAlignment="1">
      <alignment horizontal="center" vertical="center" wrapText="1" readingOrder="2"/>
    </xf>
    <xf numFmtId="0" fontId="10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5" fontId="14" fillId="0" borderId="0" xfId="0" applyNumberFormat="1" applyFont="1" applyFill="1"/>
    <xf numFmtId="164" fontId="14" fillId="0" borderId="0" xfId="0" applyNumberFormat="1" applyFont="1" applyFill="1"/>
    <xf numFmtId="0" fontId="10" fillId="0" borderId="0" xfId="0" quotePrefix="1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164" fontId="22" fillId="0" borderId="0" xfId="1" applyNumberFormat="1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2" fontId="10" fillId="0" borderId="9" xfId="0" applyNumberFormat="1" applyFont="1" applyFill="1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65" fontId="14" fillId="0" borderId="0" xfId="0" applyNumberFormat="1" applyFont="1" applyFill="1" applyAlignment="1">
      <alignment horizontal="center" vertical="center"/>
    </xf>
    <xf numFmtId="41" fontId="14" fillId="0" borderId="0" xfId="0" applyNumberFormat="1" applyFont="1" applyFill="1" applyAlignment="1">
      <alignment horizontal="center" vertical="center"/>
    </xf>
    <xf numFmtId="165" fontId="20" fillId="0" borderId="0" xfId="0" applyNumberFormat="1" applyFont="1" applyFill="1" applyAlignment="1">
      <alignment horizontal="center" vertical="center"/>
    </xf>
    <xf numFmtId="164" fontId="18" fillId="0" borderId="8" xfId="1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3" fontId="59" fillId="0" borderId="0" xfId="0" applyNumberFormat="1" applyFont="1" applyFill="1"/>
    <xf numFmtId="3" fontId="42" fillId="0" borderId="0" xfId="0" applyNumberFormat="1" applyFont="1" applyFill="1"/>
    <xf numFmtId="3" fontId="53" fillId="0" borderId="0" xfId="0" applyNumberFormat="1" applyFont="1" applyFill="1"/>
    <xf numFmtId="0" fontId="29" fillId="0" borderId="4" xfId="0" applyFont="1" applyFill="1" applyBorder="1" applyAlignment="1">
      <alignment horizontal="center" vertical="center" wrapText="1" readingOrder="2"/>
    </xf>
    <xf numFmtId="0" fontId="29" fillId="0" borderId="15" xfId="0" applyFont="1" applyFill="1" applyBorder="1" applyAlignment="1">
      <alignment horizontal="center" vertical="center" wrapText="1" readingOrder="2"/>
    </xf>
    <xf numFmtId="0" fontId="29" fillId="0" borderId="0" xfId="0" applyFont="1" applyFill="1" applyAlignment="1">
      <alignment horizontal="center" vertical="center" wrapText="1" readingOrder="2"/>
    </xf>
    <xf numFmtId="10" fontId="13" fillId="0" borderId="0" xfId="0" applyNumberFormat="1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 wrapText="1" readingOrder="2"/>
    </xf>
    <xf numFmtId="0" fontId="10" fillId="0" borderId="0" xfId="0" applyFont="1" applyFill="1" applyAlignment="1">
      <alignment vertical="center" wrapText="1"/>
    </xf>
    <xf numFmtId="164" fontId="12" fillId="0" borderId="2" xfId="1" applyNumberFormat="1" applyFont="1" applyFill="1" applyBorder="1" applyAlignment="1">
      <alignment vertical="center"/>
    </xf>
    <xf numFmtId="164" fontId="12" fillId="0" borderId="8" xfId="1" applyNumberFormat="1" applyFont="1" applyFill="1" applyBorder="1" applyAlignment="1">
      <alignment horizontal="center" vertical="center"/>
    </xf>
    <xf numFmtId="164" fontId="12" fillId="0" borderId="8" xfId="1" applyNumberFormat="1" applyFont="1" applyFill="1" applyBorder="1" applyAlignment="1">
      <alignment vertical="center"/>
    </xf>
  </cellXfs>
  <cellStyles count="5">
    <cellStyle name="Comma" xfId="1" builtinId="3"/>
    <cellStyle name="Hyperlink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6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0CECE"/>
          <bgColor rgb="FF000000"/>
        </patternFill>
      </fill>
    </dxf>
    <dxf>
      <fill>
        <patternFill patternType="solid">
          <fgColor rgb="FFE2EFDA"/>
          <bgColor rgb="FF000000"/>
        </patternFill>
      </fill>
    </dxf>
    <dxf>
      <fill>
        <patternFill patternType="solid">
          <fgColor rgb="FFDDEBF7"/>
          <bgColor rgb="FF000000"/>
        </patternFill>
      </fill>
    </dxf>
    <dxf>
      <fill>
        <patternFill patternType="solid">
          <fgColor rgb="FFFFF2CC"/>
          <bgColor rgb="FF00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7</xdr:row>
      <xdr:rowOff>95250</xdr:rowOff>
    </xdr:from>
    <xdr:to>
      <xdr:col>8</xdr:col>
      <xdr:colOff>466725</xdr:colOff>
      <xdr:row>19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342875" y="1628775"/>
          <a:ext cx="5172075" cy="261937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9</xdr:col>
      <xdr:colOff>497466</xdr:colOff>
      <xdr:row>36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A234014-EDCF-42A1-B18C-3E207FAC3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702534" y="0"/>
          <a:ext cx="5983865" cy="7743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8:M31"/>
  <sheetViews>
    <sheetView rightToLeft="1" tabSelected="1" view="pageBreakPreview" zoomScaleNormal="100" zoomScaleSheetLayoutView="100" workbookViewId="0">
      <selection activeCell="G33" sqref="G33"/>
    </sheetView>
  </sheetViews>
  <sheetFormatPr defaultColWidth="9.140625" defaultRowHeight="17.25"/>
  <cols>
    <col min="1" max="16384" width="9.140625" style="7"/>
  </cols>
  <sheetData>
    <row r="18" spans="1:13">
      <c r="M18" s="7" t="s">
        <v>58</v>
      </c>
    </row>
    <row r="24" spans="1:13" ht="15" customHeight="1">
      <c r="A24" s="211" t="s">
        <v>73</v>
      </c>
      <c r="B24" s="211"/>
      <c r="C24" s="211"/>
      <c r="D24" s="211"/>
      <c r="E24" s="211"/>
      <c r="F24" s="211"/>
      <c r="G24" s="211"/>
      <c r="H24" s="211"/>
      <c r="I24" s="211"/>
      <c r="J24" s="211"/>
      <c r="K24" s="18"/>
      <c r="L24" s="18"/>
    </row>
    <row r="25" spans="1:13" ht="15" customHeight="1">
      <c r="A25" s="211"/>
      <c r="B25" s="211"/>
      <c r="C25" s="211"/>
      <c r="D25" s="211"/>
      <c r="E25" s="211"/>
      <c r="F25" s="211"/>
      <c r="G25" s="211"/>
      <c r="H25" s="211"/>
      <c r="I25" s="211"/>
      <c r="J25" s="211"/>
      <c r="K25" s="18"/>
      <c r="L25" s="18"/>
    </row>
    <row r="26" spans="1:13" ht="15" customHeight="1">
      <c r="A26" s="211"/>
      <c r="B26" s="211"/>
      <c r="C26" s="211"/>
      <c r="D26" s="211"/>
      <c r="E26" s="211"/>
      <c r="F26" s="211"/>
      <c r="G26" s="211"/>
      <c r="H26" s="211"/>
      <c r="I26" s="211"/>
      <c r="J26" s="211"/>
      <c r="K26" s="18"/>
      <c r="L26" s="18"/>
    </row>
    <row r="28" spans="1:13" ht="15" customHeight="1">
      <c r="A28" s="211" t="s">
        <v>273</v>
      </c>
      <c r="B28" s="211"/>
      <c r="C28" s="211"/>
      <c r="D28" s="211"/>
      <c r="E28" s="211"/>
      <c r="F28" s="211"/>
      <c r="G28" s="211"/>
      <c r="H28" s="211"/>
      <c r="I28" s="211"/>
      <c r="J28" s="211"/>
      <c r="K28" s="211"/>
      <c r="L28" s="211"/>
    </row>
    <row r="29" spans="1:13" ht="15" customHeight="1">
      <c r="A29" s="211"/>
      <c r="B29" s="211"/>
      <c r="C29" s="211"/>
      <c r="D29" s="211"/>
      <c r="E29" s="211"/>
      <c r="F29" s="211"/>
      <c r="G29" s="211"/>
      <c r="H29" s="211"/>
      <c r="I29" s="211"/>
      <c r="J29" s="211"/>
      <c r="K29" s="211"/>
      <c r="L29" s="211"/>
    </row>
    <row r="30" spans="1:13" ht="15" customHeight="1">
      <c r="A30" s="211"/>
      <c r="B30" s="211"/>
      <c r="C30" s="211"/>
      <c r="D30" s="211"/>
      <c r="E30" s="211"/>
      <c r="F30" s="211"/>
      <c r="G30" s="211"/>
      <c r="H30" s="211"/>
      <c r="I30" s="211"/>
      <c r="J30" s="211"/>
      <c r="K30" s="211"/>
      <c r="L30" s="211"/>
    </row>
    <row r="31" spans="1:13" ht="15" customHeight="1">
      <c r="A31" s="211"/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</row>
  </sheetData>
  <mergeCells count="5">
    <mergeCell ref="A24:J26"/>
    <mergeCell ref="A28:J30"/>
    <mergeCell ref="K28:L30"/>
    <mergeCell ref="A31:J31"/>
    <mergeCell ref="K31:L31"/>
  </mergeCells>
  <printOptions horizontalCentered="1"/>
  <pageMargins left="0.25" right="0.25" top="0.75" bottom="0.75" header="0.3" footer="0.3"/>
  <pageSetup paperSize="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92D050"/>
    <pageSetUpPr fitToPage="1"/>
  </sheetPr>
  <dimension ref="A1:S23"/>
  <sheetViews>
    <sheetView rightToLeft="1" view="pageBreakPreview" zoomScale="90" zoomScaleNormal="100" zoomScaleSheetLayoutView="90" workbookViewId="0">
      <selection activeCell="M12" sqref="M12"/>
    </sheetView>
  </sheetViews>
  <sheetFormatPr defaultColWidth="9.140625" defaultRowHeight="21.75"/>
  <cols>
    <col min="1" max="1" width="33.5703125" style="378" customWidth="1"/>
    <col min="2" max="2" width="0.5703125" style="378" customWidth="1"/>
    <col min="3" max="3" width="13.5703125" style="12" customWidth="1"/>
    <col min="4" max="4" width="0.85546875" style="12" customWidth="1"/>
    <col min="5" max="5" width="21.140625" style="12" customWidth="1"/>
    <col min="6" max="6" width="0.85546875" style="12" customWidth="1"/>
    <col min="7" max="7" width="26" style="12" customWidth="1"/>
    <col min="8" max="8" width="0.7109375" style="12" customWidth="1"/>
    <col min="9" max="9" width="28.28515625" style="12" customWidth="1"/>
    <col min="10" max="10" width="1.42578125" style="12" customWidth="1"/>
    <col min="11" max="11" width="13.85546875" style="12" customWidth="1"/>
    <col min="12" max="12" width="1.140625" style="12" customWidth="1"/>
    <col min="13" max="13" width="21" style="12" customWidth="1"/>
    <col min="14" max="14" width="1" style="12" customWidth="1"/>
    <col min="15" max="15" width="25.140625" style="12" customWidth="1"/>
    <col min="16" max="16" width="1.140625" style="12" customWidth="1"/>
    <col min="17" max="17" width="21.5703125" style="12" customWidth="1"/>
    <col min="18" max="16384" width="9.140625" style="378"/>
  </cols>
  <sheetData>
    <row r="1" spans="1:19" ht="22.5">
      <c r="A1" s="377" t="s">
        <v>89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</row>
    <row r="2" spans="1:19" ht="22.5">
      <c r="A2" s="377" t="s">
        <v>56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</row>
    <row r="3" spans="1:19" ht="22.5">
      <c r="A3" s="377" t="str">
        <f>' سهام'!A3:W3</f>
        <v>برای ماه منتهی به 1402/12/29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</row>
    <row r="4" spans="1:19">
      <c r="A4" s="313" t="s">
        <v>62</v>
      </c>
      <c r="B4" s="313"/>
      <c r="C4" s="313"/>
      <c r="D4" s="313"/>
      <c r="E4" s="313"/>
      <c r="F4" s="313"/>
      <c r="G4" s="313"/>
      <c r="H4" s="313"/>
    </row>
    <row r="5" spans="1:19" s="393" customFormat="1" ht="16.5" customHeight="1" thickBot="1">
      <c r="A5" s="392"/>
      <c r="B5" s="392"/>
      <c r="C5" s="246" t="s">
        <v>276</v>
      </c>
      <c r="D5" s="246"/>
      <c r="E5" s="246"/>
      <c r="F5" s="246"/>
      <c r="G5" s="246"/>
      <c r="H5" s="246"/>
      <c r="I5" s="246"/>
      <c r="J5" s="79"/>
      <c r="K5" s="244" t="s">
        <v>277</v>
      </c>
      <c r="L5" s="244"/>
      <c r="M5" s="244"/>
      <c r="N5" s="244"/>
      <c r="O5" s="244"/>
      <c r="P5" s="244"/>
      <c r="Q5" s="244"/>
    </row>
    <row r="6" spans="1:19" s="393" customFormat="1" ht="27" customHeight="1" thickBot="1">
      <c r="A6" s="392" t="s">
        <v>38</v>
      </c>
      <c r="B6" s="392"/>
      <c r="C6" s="89" t="s">
        <v>3</v>
      </c>
      <c r="D6" s="79"/>
      <c r="E6" s="90" t="s">
        <v>21</v>
      </c>
      <c r="F6" s="79"/>
      <c r="G6" s="89" t="s">
        <v>42</v>
      </c>
      <c r="H6" s="79"/>
      <c r="I6" s="90" t="s">
        <v>43</v>
      </c>
      <c r="J6" s="79"/>
      <c r="K6" s="89" t="s">
        <v>3</v>
      </c>
      <c r="L6" s="79"/>
      <c r="M6" s="90" t="s">
        <v>21</v>
      </c>
      <c r="N6" s="79"/>
      <c r="O6" s="89" t="s">
        <v>42</v>
      </c>
      <c r="P6" s="79"/>
      <c r="Q6" s="206" t="s">
        <v>43</v>
      </c>
    </row>
    <row r="7" spans="1:19" s="393" customFormat="1" ht="27" customHeight="1">
      <c r="A7" s="392" t="s">
        <v>235</v>
      </c>
      <c r="B7" s="392"/>
      <c r="C7" s="92">
        <v>327000</v>
      </c>
      <c r="D7" s="79"/>
      <c r="E7" s="109">
        <v>271355248946</v>
      </c>
      <c r="F7" s="79"/>
      <c r="G7" s="92">
        <v>-266080714130</v>
      </c>
      <c r="H7" s="79"/>
      <c r="I7" s="93">
        <f>E7+G7</f>
        <v>5274534816</v>
      </c>
      <c r="J7" s="79"/>
      <c r="K7" s="92">
        <v>327000</v>
      </c>
      <c r="L7" s="109"/>
      <c r="M7" s="93">
        <v>271355248946</v>
      </c>
      <c r="N7" s="93"/>
      <c r="O7" s="93">
        <v>-266780754218</v>
      </c>
      <c r="P7" s="109"/>
      <c r="Q7" s="198">
        <f>M7+O7</f>
        <v>4574494728</v>
      </c>
      <c r="R7" s="394"/>
      <c r="S7" s="395"/>
    </row>
    <row r="8" spans="1:19" s="393" customFormat="1" ht="27" customHeight="1">
      <c r="A8" s="392" t="s">
        <v>159</v>
      </c>
      <c r="B8" s="392"/>
      <c r="C8" s="92">
        <v>355000</v>
      </c>
      <c r="D8" s="79"/>
      <c r="E8" s="109">
        <v>348103144869</v>
      </c>
      <c r="F8" s="79"/>
      <c r="G8" s="92">
        <v>-347517501036</v>
      </c>
      <c r="H8" s="79"/>
      <c r="I8" s="93">
        <f t="shared" ref="I8:I11" si="0">E8+G8</f>
        <v>585643833</v>
      </c>
      <c r="J8" s="79"/>
      <c r="K8" s="92">
        <v>355000</v>
      </c>
      <c r="L8" s="109"/>
      <c r="M8" s="93">
        <v>348103144869</v>
      </c>
      <c r="N8" s="93"/>
      <c r="O8" s="93">
        <v>-347411020338</v>
      </c>
      <c r="P8" s="109"/>
      <c r="Q8" s="198">
        <f t="shared" ref="Q8:Q12" si="1">M8+O8</f>
        <v>692124531</v>
      </c>
      <c r="R8" s="394"/>
      <c r="S8" s="395"/>
    </row>
    <row r="9" spans="1:19" s="393" customFormat="1" ht="27" customHeight="1">
      <c r="A9" s="392" t="s">
        <v>120</v>
      </c>
      <c r="B9" s="392"/>
      <c r="C9" s="92">
        <v>345000</v>
      </c>
      <c r="D9" s="79"/>
      <c r="E9" s="109">
        <v>344934019377</v>
      </c>
      <c r="F9" s="79"/>
      <c r="G9" s="92">
        <v>-335004269469</v>
      </c>
      <c r="H9" s="79"/>
      <c r="I9" s="93">
        <f t="shared" si="0"/>
        <v>9929749908</v>
      </c>
      <c r="J9" s="79"/>
      <c r="K9" s="92">
        <v>345000</v>
      </c>
      <c r="L9" s="109"/>
      <c r="M9" s="93">
        <v>344934019377</v>
      </c>
      <c r="N9" s="93"/>
      <c r="O9" s="93">
        <v>-319757033531</v>
      </c>
      <c r="P9" s="109"/>
      <c r="Q9" s="198">
        <f t="shared" si="1"/>
        <v>25176985846</v>
      </c>
      <c r="R9" s="394"/>
      <c r="S9" s="395"/>
    </row>
    <row r="10" spans="1:19" s="393" customFormat="1" ht="27" customHeight="1">
      <c r="A10" s="392" t="s">
        <v>144</v>
      </c>
      <c r="B10" s="392"/>
      <c r="C10" s="92">
        <v>723000</v>
      </c>
      <c r="D10" s="79"/>
      <c r="E10" s="109">
        <v>764316093597</v>
      </c>
      <c r="F10" s="79"/>
      <c r="G10" s="92">
        <v>-758992163734</v>
      </c>
      <c r="H10" s="79"/>
      <c r="I10" s="93">
        <f t="shared" si="0"/>
        <v>5323929863</v>
      </c>
      <c r="J10" s="79"/>
      <c r="K10" s="92">
        <v>723000</v>
      </c>
      <c r="L10" s="109"/>
      <c r="M10" s="93">
        <v>764316093597</v>
      </c>
      <c r="N10" s="93"/>
      <c r="O10" s="93">
        <v>-747976363711</v>
      </c>
      <c r="P10" s="109"/>
      <c r="Q10" s="198">
        <f t="shared" si="1"/>
        <v>16339729886</v>
      </c>
      <c r="R10" s="394"/>
      <c r="S10" s="395"/>
    </row>
    <row r="11" spans="1:19" s="393" customFormat="1" ht="27" customHeight="1">
      <c r="A11" s="392" t="s">
        <v>236</v>
      </c>
      <c r="B11" s="392"/>
      <c r="C11" s="92">
        <v>460000</v>
      </c>
      <c r="D11" s="79"/>
      <c r="E11" s="109">
        <v>300087779231</v>
      </c>
      <c r="F11" s="79"/>
      <c r="G11" s="92">
        <v>-300210576970</v>
      </c>
      <c r="H11" s="79"/>
      <c r="I11" s="93">
        <f t="shared" si="0"/>
        <v>-122797739</v>
      </c>
      <c r="J11" s="79"/>
      <c r="K11" s="92">
        <v>460000</v>
      </c>
      <c r="L11" s="79"/>
      <c r="M11" s="93">
        <v>300087779231</v>
      </c>
      <c r="N11" s="79"/>
      <c r="O11" s="93">
        <v>-299736973235</v>
      </c>
      <c r="P11" s="79"/>
      <c r="Q11" s="198">
        <f t="shared" si="1"/>
        <v>350805996</v>
      </c>
      <c r="R11" s="394"/>
      <c r="S11" s="395"/>
    </row>
    <row r="12" spans="1:19" s="393" customFormat="1" ht="27" customHeight="1">
      <c r="A12" s="392" t="s">
        <v>186</v>
      </c>
      <c r="B12" s="392"/>
      <c r="C12" s="92">
        <v>32000</v>
      </c>
      <c r="D12" s="79"/>
      <c r="E12" s="109">
        <v>19971067589</v>
      </c>
      <c r="F12" s="79"/>
      <c r="G12" s="92">
        <v>-19890794140</v>
      </c>
      <c r="H12" s="79"/>
      <c r="I12" s="93">
        <f t="shared" ref="I12" si="2">E12+G12</f>
        <v>80273449</v>
      </c>
      <c r="J12" s="79"/>
      <c r="K12" s="92">
        <v>32000</v>
      </c>
      <c r="L12" s="79"/>
      <c r="M12" s="93">
        <v>19971067589</v>
      </c>
      <c r="N12" s="79"/>
      <c r="O12" s="92">
        <v>-19769911643</v>
      </c>
      <c r="P12" s="79"/>
      <c r="Q12" s="198">
        <f t="shared" si="1"/>
        <v>201155946</v>
      </c>
      <c r="R12" s="394"/>
      <c r="S12" s="395"/>
    </row>
    <row r="13" spans="1:19" s="393" customFormat="1" ht="23.25" thickBot="1">
      <c r="A13" s="392" t="s">
        <v>2</v>
      </c>
      <c r="B13" s="392"/>
      <c r="C13" s="396"/>
      <c r="D13" s="392"/>
      <c r="E13" s="397">
        <f>SUM(E7:E12)</f>
        <v>2048767353609</v>
      </c>
      <c r="F13" s="113"/>
      <c r="G13" s="196">
        <f>SUM(G7:G12)</f>
        <v>-2027696019479</v>
      </c>
      <c r="H13" s="113"/>
      <c r="I13" s="196">
        <f>SUM(I7:I12)</f>
        <v>21071334130</v>
      </c>
      <c r="J13" s="113"/>
      <c r="K13" s="396"/>
      <c r="L13" s="113"/>
      <c r="M13" s="397">
        <f>SUM(M7:M12)</f>
        <v>2048767353609</v>
      </c>
      <c r="N13" s="113"/>
      <c r="O13" s="196">
        <f>SUM(O7:O12)</f>
        <v>-2001432056676</v>
      </c>
      <c r="P13" s="113"/>
      <c r="Q13" s="196">
        <f>SUM(Q7:Q12)</f>
        <v>47335296933</v>
      </c>
    </row>
    <row r="14" spans="1:19" s="393" customFormat="1" ht="22.5" thickTop="1">
      <c r="A14" s="392"/>
      <c r="B14" s="392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</row>
    <row r="15" spans="1:19" s="393" customFormat="1" ht="24.75" customHeight="1">
      <c r="A15" s="398" t="s">
        <v>44</v>
      </c>
      <c r="B15" s="399"/>
      <c r="C15" s="399"/>
      <c r="D15" s="399"/>
      <c r="E15" s="399"/>
      <c r="F15" s="399"/>
      <c r="G15" s="399"/>
      <c r="H15" s="399"/>
      <c r="I15" s="399"/>
      <c r="J15" s="399"/>
      <c r="K15" s="399"/>
      <c r="L15" s="399"/>
      <c r="M15" s="399"/>
      <c r="N15" s="399"/>
      <c r="O15" s="399"/>
      <c r="P15" s="399"/>
      <c r="Q15" s="400"/>
    </row>
    <row r="16" spans="1:19" s="84" customFormat="1" ht="24">
      <c r="G16" s="71"/>
      <c r="I16" s="401"/>
      <c r="J16" s="83"/>
      <c r="K16" s="83"/>
      <c r="L16" s="83"/>
      <c r="M16" s="83"/>
      <c r="N16" s="83"/>
      <c r="O16" s="83"/>
      <c r="P16" s="83"/>
      <c r="Q16" s="83"/>
    </row>
    <row r="17" spans="5:13" s="84" customFormat="1" ht="24">
      <c r="G17" s="402"/>
    </row>
    <row r="18" spans="5:13" s="84" customFormat="1" ht="24"/>
    <row r="19" spans="5:13" s="84" customFormat="1" ht="24"/>
    <row r="20" spans="5:13" s="84" customFormat="1" ht="24">
      <c r="I20" s="403"/>
    </row>
    <row r="21" spans="5:13" s="84" customFormat="1" ht="24">
      <c r="M21" s="403"/>
    </row>
    <row r="22" spans="5:13" s="84" customFormat="1" ht="30.75">
      <c r="E22" s="64"/>
    </row>
    <row r="23" spans="5:13" s="84" customFormat="1" ht="24"/>
  </sheetData>
  <autoFilter ref="A6:Q6" xr:uid="{00000000-0009-0000-0000-000009000000}">
    <sortState xmlns:xlrd2="http://schemas.microsoft.com/office/spreadsheetml/2017/richdata2" ref="A7:Q32">
      <sortCondition descending="1" ref="Q6"/>
    </sortState>
  </autoFilter>
  <mergeCells count="7">
    <mergeCell ref="A15:Q15"/>
    <mergeCell ref="C5:I5"/>
    <mergeCell ref="K5:Q5"/>
    <mergeCell ref="A4:H4"/>
    <mergeCell ref="A1:Q1"/>
    <mergeCell ref="A2:Q2"/>
    <mergeCell ref="A3:Q3"/>
  </mergeCells>
  <printOptions horizontalCentered="1"/>
  <pageMargins left="0.25" right="0.25" top="0.75" bottom="0.75" header="0.3" footer="0.3"/>
  <pageSetup paperSize="9" scale="6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00B0F0"/>
    <pageSetUpPr fitToPage="1"/>
  </sheetPr>
  <dimension ref="A1:U20"/>
  <sheetViews>
    <sheetView rightToLeft="1" view="pageBreakPreview" zoomScale="60" zoomScaleNormal="100" workbookViewId="0">
      <selection activeCell="K11" sqref="K11"/>
    </sheetView>
  </sheetViews>
  <sheetFormatPr defaultColWidth="9.140625" defaultRowHeight="15"/>
  <cols>
    <col min="1" max="1" width="49.85546875" style="38" customWidth="1"/>
    <col min="2" max="2" width="1.28515625" style="38" customWidth="1"/>
    <col min="3" max="3" width="26.5703125" style="45" customWidth="1"/>
    <col min="4" max="4" width="1" style="38" customWidth="1"/>
    <col min="5" max="5" width="28.42578125" style="46" customWidth="1"/>
    <col min="6" max="6" width="1.42578125" style="46" customWidth="1"/>
    <col min="7" max="7" width="26.5703125" style="46" customWidth="1"/>
    <col min="8" max="8" width="1" style="47" customWidth="1"/>
    <col min="9" max="9" width="28.42578125" style="47" customWidth="1"/>
    <col min="10" max="10" width="2" style="47" customWidth="1"/>
    <col min="11" max="11" width="28.5703125" style="48" customWidth="1"/>
    <col min="12" max="12" width="1.5703125" style="38" customWidth="1"/>
    <col min="13" max="13" width="28.42578125" style="45" bestFit="1" customWidth="1"/>
    <col min="14" max="14" width="0.85546875" style="45" customWidth="1"/>
    <col min="15" max="15" width="28.42578125" style="46" bestFit="1" customWidth="1"/>
    <col min="16" max="16" width="0.85546875" style="46" customWidth="1"/>
    <col min="17" max="17" width="28.42578125" style="46" bestFit="1" customWidth="1"/>
    <col min="18" max="18" width="0.85546875" style="46" customWidth="1"/>
    <col min="19" max="19" width="27.140625" style="46" customWidth="1"/>
    <col min="20" max="20" width="1.42578125" style="46" customWidth="1"/>
    <col min="21" max="21" width="29.85546875" style="48" customWidth="1"/>
    <col min="22" max="16384" width="9.140625" style="38"/>
  </cols>
  <sheetData>
    <row r="1" spans="1:21" ht="27.75">
      <c r="A1" s="247" t="s">
        <v>89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</row>
    <row r="2" spans="1:21" ht="27.75">
      <c r="A2" s="247" t="s">
        <v>56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</row>
    <row r="3" spans="1:21" ht="27.75">
      <c r="A3" s="247" t="str">
        <f>' سهام'!A3:W3</f>
        <v>برای ماه منتهی به 1402/12/29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</row>
    <row r="5" spans="1:21" s="39" customFormat="1" ht="24.75">
      <c r="A5" s="229" t="s">
        <v>28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</row>
    <row r="6" spans="1:21" s="39" customFormat="1" ht="9.75" customHeight="1">
      <c r="C6" s="35"/>
      <c r="E6" s="40"/>
      <c r="F6" s="40"/>
      <c r="G6" s="40"/>
      <c r="H6" s="41"/>
      <c r="I6" s="41"/>
      <c r="J6" s="41"/>
      <c r="K6" s="42"/>
      <c r="M6" s="35"/>
      <c r="N6" s="35"/>
      <c r="O6" s="40"/>
      <c r="P6" s="40"/>
      <c r="Q6" s="40"/>
      <c r="R6" s="40"/>
      <c r="S6" s="40"/>
      <c r="T6" s="40"/>
      <c r="U6" s="42"/>
    </row>
    <row r="7" spans="1:21" s="39" customFormat="1" ht="27" customHeight="1" thickBot="1">
      <c r="A7" s="43"/>
      <c r="B7" s="9"/>
      <c r="C7" s="253" t="s">
        <v>276</v>
      </c>
      <c r="D7" s="253"/>
      <c r="E7" s="253"/>
      <c r="F7" s="253"/>
      <c r="G7" s="253"/>
      <c r="H7" s="253"/>
      <c r="I7" s="253"/>
      <c r="J7" s="253"/>
      <c r="K7" s="253"/>
      <c r="L7" s="9"/>
      <c r="M7" s="253" t="s">
        <v>277</v>
      </c>
      <c r="N7" s="253"/>
      <c r="O7" s="253"/>
      <c r="P7" s="253"/>
      <c r="Q7" s="253"/>
      <c r="R7" s="253"/>
      <c r="S7" s="253"/>
      <c r="T7" s="253"/>
      <c r="U7" s="253"/>
    </row>
    <row r="8" spans="1:21" s="19" customFormat="1" ht="24.75" customHeight="1">
      <c r="A8" s="262" t="s">
        <v>24</v>
      </c>
      <c r="B8" s="262"/>
      <c r="C8" s="248" t="s">
        <v>12</v>
      </c>
      <c r="D8" s="264"/>
      <c r="E8" s="250" t="s">
        <v>13</v>
      </c>
      <c r="F8" s="257"/>
      <c r="G8" s="250" t="s">
        <v>14</v>
      </c>
      <c r="H8" s="260"/>
      <c r="I8" s="252" t="s">
        <v>2</v>
      </c>
      <c r="J8" s="252"/>
      <c r="K8" s="252"/>
      <c r="L8" s="262"/>
      <c r="M8" s="248" t="s">
        <v>12</v>
      </c>
      <c r="N8" s="254"/>
      <c r="O8" s="250" t="s">
        <v>13</v>
      </c>
      <c r="P8" s="257"/>
      <c r="Q8" s="250" t="s">
        <v>14</v>
      </c>
      <c r="R8" s="257"/>
      <c r="S8" s="252" t="s">
        <v>2</v>
      </c>
      <c r="T8" s="252"/>
      <c r="U8" s="252"/>
    </row>
    <row r="9" spans="1:21" s="19" customFormat="1" ht="6" customHeight="1" thickBot="1">
      <c r="A9" s="262"/>
      <c r="B9" s="262"/>
      <c r="C9" s="249"/>
      <c r="D9" s="262"/>
      <c r="E9" s="251"/>
      <c r="F9" s="258"/>
      <c r="G9" s="251"/>
      <c r="H9" s="261"/>
      <c r="I9" s="253"/>
      <c r="J9" s="253"/>
      <c r="K9" s="253"/>
      <c r="L9" s="262"/>
      <c r="M9" s="249"/>
      <c r="N9" s="255"/>
      <c r="O9" s="251"/>
      <c r="P9" s="258"/>
      <c r="Q9" s="251"/>
      <c r="R9" s="258"/>
      <c r="S9" s="253"/>
      <c r="T9" s="253"/>
      <c r="U9" s="253"/>
    </row>
    <row r="10" spans="1:21" s="19" customFormat="1" ht="42.75" customHeight="1" thickBot="1">
      <c r="A10" s="263"/>
      <c r="B10" s="262"/>
      <c r="C10" s="50" t="s">
        <v>59</v>
      </c>
      <c r="D10" s="262"/>
      <c r="E10" s="51" t="s">
        <v>60</v>
      </c>
      <c r="F10" s="259"/>
      <c r="G10" s="51" t="s">
        <v>61</v>
      </c>
      <c r="H10" s="261"/>
      <c r="I10" s="10" t="s">
        <v>6</v>
      </c>
      <c r="J10" s="10"/>
      <c r="K10" s="49" t="s">
        <v>19</v>
      </c>
      <c r="L10" s="262"/>
      <c r="M10" s="50" t="s">
        <v>59</v>
      </c>
      <c r="N10" s="256"/>
      <c r="O10" s="51" t="s">
        <v>60</v>
      </c>
      <c r="P10" s="259"/>
      <c r="Q10" s="51" t="s">
        <v>61</v>
      </c>
      <c r="R10" s="259"/>
      <c r="S10" s="11" t="s">
        <v>6</v>
      </c>
      <c r="T10" s="11"/>
      <c r="U10" s="49" t="s">
        <v>19</v>
      </c>
    </row>
    <row r="11" spans="1:21" s="20" customFormat="1" ht="30.75">
      <c r="A11" s="61" t="s">
        <v>92</v>
      </c>
      <c r="C11" s="30">
        <v>0</v>
      </c>
      <c r="D11" s="30"/>
      <c r="E11" s="30">
        <v>0</v>
      </c>
      <c r="F11" s="30"/>
      <c r="G11" s="30">
        <v>0</v>
      </c>
      <c r="H11" s="30"/>
      <c r="I11" s="24">
        <f>C11+E11+G11</f>
        <v>0</v>
      </c>
      <c r="K11" s="58">
        <v>0</v>
      </c>
      <c r="M11" s="30">
        <v>0</v>
      </c>
      <c r="N11" s="24"/>
      <c r="O11" s="24">
        <v>0</v>
      </c>
      <c r="P11" s="24"/>
      <c r="Q11" s="24">
        <v>0</v>
      </c>
      <c r="R11" s="24"/>
      <c r="S11" s="24">
        <f>M11+O11+Q11</f>
        <v>0</v>
      </c>
      <c r="T11" s="6"/>
      <c r="U11" s="58"/>
    </row>
    <row r="12" spans="1:21" s="44" customFormat="1" ht="25.5" customHeight="1" thickBot="1">
      <c r="C12" s="36">
        <f>SUM(C11:C11)</f>
        <v>0</v>
      </c>
      <c r="D12" s="59">
        <v>0</v>
      </c>
      <c r="E12" s="36">
        <f>SUM(E11:E11)</f>
        <v>0</v>
      </c>
      <c r="F12" s="59">
        <v>0</v>
      </c>
      <c r="G12" s="36">
        <f>SUM(G11:G11)</f>
        <v>0</v>
      </c>
      <c r="H12" s="59">
        <v>0</v>
      </c>
      <c r="I12" s="36">
        <f>SUM(I11:I11)</f>
        <v>0</v>
      </c>
      <c r="J12" s="37">
        <v>0</v>
      </c>
      <c r="K12" s="57">
        <f>SUM(K11:K11)</f>
        <v>0</v>
      </c>
      <c r="M12" s="36">
        <f>SUM(M11:M11)</f>
        <v>0</v>
      </c>
      <c r="N12" s="24"/>
      <c r="O12" s="36">
        <f>SUM(O11:O11)</f>
        <v>0</v>
      </c>
      <c r="P12" s="24"/>
      <c r="Q12" s="36">
        <f>SUM(Q11:Q11)</f>
        <v>0</v>
      </c>
      <c r="R12" s="24"/>
      <c r="S12" s="36">
        <f>SUM(S11:S11)</f>
        <v>0</v>
      </c>
      <c r="T12" s="37"/>
      <c r="U12" s="57">
        <f>SUM(U11:U11)</f>
        <v>0</v>
      </c>
    </row>
    <row r="13" spans="1:21" ht="25.5" customHeight="1" thickTop="1">
      <c r="D13" s="24">
        <v>0</v>
      </c>
      <c r="F13" s="24">
        <v>0</v>
      </c>
      <c r="H13" s="24">
        <v>0</v>
      </c>
      <c r="J13" s="6">
        <v>0</v>
      </c>
      <c r="L13" s="20"/>
      <c r="N13" s="24"/>
      <c r="O13" s="47"/>
      <c r="P13" s="24"/>
      <c r="Q13" s="47"/>
      <c r="R13" s="24"/>
      <c r="S13" s="47"/>
      <c r="T13" s="47"/>
    </row>
    <row r="14" spans="1:21" s="53" customFormat="1" ht="33"/>
    <row r="15" spans="1:21" s="53" customFormat="1" ht="33"/>
    <row r="16" spans="1:21" s="53" customFormat="1" ht="33"/>
    <row r="20" spans="4:8" ht="33">
      <c r="D20" s="54"/>
      <c r="E20" s="55"/>
      <c r="F20" s="55"/>
      <c r="G20" s="55"/>
      <c r="H20" s="56"/>
    </row>
  </sheetData>
  <autoFilter ref="A10:U10" xr:uid="{00000000-0009-0000-0000-00000A000000}">
    <sortState xmlns:xlrd2="http://schemas.microsoft.com/office/spreadsheetml/2017/richdata2" ref="A13:U53">
      <sortCondition descending="1" ref="S10"/>
    </sortState>
  </autoFilter>
  <mergeCells count="23">
    <mergeCell ref="M7:U7"/>
    <mergeCell ref="C7:K7"/>
    <mergeCell ref="L8:L10"/>
    <mergeCell ref="A8:A10"/>
    <mergeCell ref="B8:B10"/>
    <mergeCell ref="D8:D10"/>
    <mergeCell ref="F8:F10"/>
    <mergeCell ref="A1:U1"/>
    <mergeCell ref="A2:U2"/>
    <mergeCell ref="A3:U3"/>
    <mergeCell ref="C8:C9"/>
    <mergeCell ref="E8:E9"/>
    <mergeCell ref="G8:G9"/>
    <mergeCell ref="M8:M9"/>
    <mergeCell ref="O8:O9"/>
    <mergeCell ref="Q8:Q9"/>
    <mergeCell ref="I8:K9"/>
    <mergeCell ref="S8:U9"/>
    <mergeCell ref="A5:U5"/>
    <mergeCell ref="N8:N10"/>
    <mergeCell ref="P8:P10"/>
    <mergeCell ref="R8:R10"/>
    <mergeCell ref="H8:H10"/>
  </mergeCells>
  <printOptions horizontalCentered="1"/>
  <pageMargins left="0.25" right="0.25" top="0.75" bottom="0.75" header="0.3" footer="0.3"/>
  <pageSetup paperSize="9" scale="4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00B0F0"/>
    <pageSetUpPr fitToPage="1"/>
  </sheetPr>
  <dimension ref="A1:Q22"/>
  <sheetViews>
    <sheetView rightToLeft="1" view="pageBreakPreview" zoomScale="85" zoomScaleNormal="100" zoomScaleSheetLayoutView="85" workbookViewId="0">
      <selection activeCell="E15" sqref="E15"/>
    </sheetView>
  </sheetViews>
  <sheetFormatPr defaultColWidth="9.140625" defaultRowHeight="21.75"/>
  <cols>
    <col min="1" max="1" width="34.42578125" style="114" bestFit="1" customWidth="1"/>
    <col min="2" max="2" width="0.42578125" style="114" customWidth="1"/>
    <col min="3" max="3" width="21.140625" style="114" bestFit="1" customWidth="1"/>
    <col min="4" max="4" width="0.7109375" style="114" customWidth="1"/>
    <col min="5" max="5" width="20" style="114" bestFit="1" customWidth="1"/>
    <col min="6" max="6" width="0.5703125" style="114" customWidth="1"/>
    <col min="7" max="7" width="18.85546875" style="114" bestFit="1" customWidth="1"/>
    <col min="8" max="8" width="0.5703125" style="114" customWidth="1"/>
    <col min="9" max="9" width="22.85546875" style="114" bestFit="1" customWidth="1"/>
    <col min="10" max="10" width="0.42578125" style="114" customWidth="1"/>
    <col min="11" max="11" width="22.85546875" style="114" bestFit="1" customWidth="1"/>
    <col min="12" max="12" width="0.5703125" style="114" customWidth="1"/>
    <col min="13" max="13" width="21.140625" style="114" bestFit="1" customWidth="1"/>
    <col min="14" max="14" width="0.85546875" style="114" customWidth="1"/>
    <col min="15" max="15" width="21.140625" style="114" bestFit="1" customWidth="1"/>
    <col min="16" max="16" width="0.5703125" style="114" customWidth="1"/>
    <col min="17" max="17" width="22.85546875" style="114" bestFit="1" customWidth="1"/>
    <col min="18" max="18" width="9.140625" style="114"/>
    <col min="19" max="19" width="12.7109375" style="114" bestFit="1" customWidth="1"/>
    <col min="20" max="16384" width="9.140625" style="114"/>
  </cols>
  <sheetData>
    <row r="1" spans="1:17" ht="21" customHeight="1">
      <c r="A1" s="240" t="s">
        <v>89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</row>
    <row r="2" spans="1:17" ht="18" customHeight="1">
      <c r="A2" s="240" t="s">
        <v>56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</row>
    <row r="3" spans="1:17" ht="19.5" customHeight="1">
      <c r="A3" s="240" t="str">
        <f>' سهام'!A3:W3</f>
        <v>برای ماه منتهی به 1402/12/29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</row>
    <row r="4" spans="1:17">
      <c r="A4" s="233" t="s">
        <v>29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</row>
    <row r="5" spans="1:17" ht="4.5" customHeight="1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</row>
    <row r="6" spans="1:17" ht="22.5" customHeight="1" thickBot="1">
      <c r="A6" s="168"/>
      <c r="B6" s="169"/>
      <c r="C6" s="267" t="s">
        <v>276</v>
      </c>
      <c r="D6" s="267"/>
      <c r="E6" s="267"/>
      <c r="F6" s="267"/>
      <c r="G6" s="267"/>
      <c r="H6" s="267"/>
      <c r="I6" s="267"/>
      <c r="J6" s="134"/>
      <c r="K6" s="267" t="s">
        <v>277</v>
      </c>
      <c r="L6" s="267"/>
      <c r="M6" s="267"/>
      <c r="N6" s="267"/>
      <c r="O6" s="267"/>
      <c r="P6" s="267"/>
      <c r="Q6" s="267"/>
    </row>
    <row r="7" spans="1:17" ht="15.75" customHeight="1">
      <c r="A7" s="268"/>
      <c r="B7" s="269"/>
      <c r="C7" s="265" t="s">
        <v>15</v>
      </c>
      <c r="D7" s="265"/>
      <c r="E7" s="265" t="s">
        <v>13</v>
      </c>
      <c r="F7" s="268"/>
      <c r="G7" s="265" t="s">
        <v>14</v>
      </c>
      <c r="H7" s="268"/>
      <c r="I7" s="265" t="s">
        <v>2</v>
      </c>
      <c r="J7" s="170"/>
      <c r="K7" s="265" t="s">
        <v>15</v>
      </c>
      <c r="L7" s="265"/>
      <c r="M7" s="265" t="s">
        <v>13</v>
      </c>
      <c r="N7" s="268"/>
      <c r="O7" s="265" t="s">
        <v>14</v>
      </c>
      <c r="P7" s="268"/>
      <c r="Q7" s="265" t="s">
        <v>2</v>
      </c>
    </row>
    <row r="8" spans="1:17" ht="12" customHeight="1">
      <c r="A8" s="269"/>
      <c r="B8" s="269"/>
      <c r="C8" s="266"/>
      <c r="D8" s="266"/>
      <c r="E8" s="266"/>
      <c r="F8" s="269"/>
      <c r="G8" s="266"/>
      <c r="H8" s="269"/>
      <c r="I8" s="266"/>
      <c r="J8" s="170"/>
      <c r="K8" s="266"/>
      <c r="L8" s="266"/>
      <c r="M8" s="266"/>
      <c r="N8" s="269"/>
      <c r="O8" s="266"/>
      <c r="P8" s="269"/>
      <c r="Q8" s="266"/>
    </row>
    <row r="9" spans="1:17" ht="14.25" customHeight="1" thickBot="1">
      <c r="A9" s="269"/>
      <c r="B9" s="269"/>
      <c r="C9" s="171" t="s">
        <v>65</v>
      </c>
      <c r="D9" s="266"/>
      <c r="E9" s="171" t="s">
        <v>60</v>
      </c>
      <c r="F9" s="269"/>
      <c r="G9" s="171" t="s">
        <v>61</v>
      </c>
      <c r="H9" s="269"/>
      <c r="I9" s="267"/>
      <c r="J9" s="172"/>
      <c r="K9" s="171" t="s">
        <v>65</v>
      </c>
      <c r="L9" s="266"/>
      <c r="M9" s="171" t="s">
        <v>60</v>
      </c>
      <c r="N9" s="269"/>
      <c r="O9" s="171" t="s">
        <v>61</v>
      </c>
      <c r="P9" s="269"/>
      <c r="Q9" s="267"/>
    </row>
    <row r="10" spans="1:17" ht="27.75" customHeight="1">
      <c r="A10" s="134" t="s">
        <v>235</v>
      </c>
      <c r="B10" s="134"/>
      <c r="C10" s="71">
        <v>0</v>
      </c>
      <c r="D10" s="170"/>
      <c r="E10" s="71">
        <f>VLOOKUP(A10,'درآمد ناشی از تغییر قیمت اوراق '!$A$7:$Q$12,9,0)</f>
        <v>5274534816</v>
      </c>
      <c r="F10" s="134"/>
      <c r="G10" s="71">
        <v>0</v>
      </c>
      <c r="H10" s="134"/>
      <c r="I10" s="71">
        <f>G10+E10+C10</f>
        <v>5274534816</v>
      </c>
      <c r="J10" s="172"/>
      <c r="K10" s="71">
        <v>0</v>
      </c>
      <c r="L10" s="170"/>
      <c r="M10" s="71">
        <f>VLOOKUP(A10,'درآمد ناشی از تغییر قیمت اوراق '!$A$7:$Q$12,17,0)</f>
        <v>4574494728</v>
      </c>
      <c r="N10" s="134"/>
      <c r="O10" s="71">
        <v>0</v>
      </c>
      <c r="P10" s="134"/>
      <c r="Q10" s="71">
        <f>K10+M10+O10</f>
        <v>4574494728</v>
      </c>
    </row>
    <row r="11" spans="1:17" ht="27.75" customHeight="1">
      <c r="A11" s="134" t="s">
        <v>159</v>
      </c>
      <c r="B11" s="134"/>
      <c r="C11" s="71">
        <f>VLOOKUP(A11,'سود اوراق بهادار و سپرده بانکی'!$A$7:$Q$83,11,0)</f>
        <v>6017203746</v>
      </c>
      <c r="D11" s="170"/>
      <c r="E11" s="71">
        <f>VLOOKUP(A11,'درآمد ناشی از تغییر قیمت اوراق '!$A$7:$Q$12,9,0)</f>
        <v>585643833</v>
      </c>
      <c r="F11" s="134"/>
      <c r="G11" s="71">
        <f>VLOOKUP(A11,'درآمد ناشی ازفروش'!$A$7:$Q$10,9,0)</f>
        <v>0</v>
      </c>
      <c r="H11" s="134"/>
      <c r="I11" s="71">
        <f t="shared" ref="I11:I17" si="0">G11+E11+C11</f>
        <v>6602847579</v>
      </c>
      <c r="J11" s="172"/>
      <c r="K11" s="71">
        <f>VLOOKUP(A11,'سود اوراق بهادار و سپرده بانکی'!$A$7:$Q$83,17,0)</f>
        <v>20398267122</v>
      </c>
      <c r="L11" s="170"/>
      <c r="M11" s="71">
        <f>VLOOKUP(A11,'درآمد ناشی از تغییر قیمت اوراق '!$A$7:$Q$12,17,0)</f>
        <v>692124531</v>
      </c>
      <c r="N11" s="134"/>
      <c r="O11" s="71">
        <f>VLOOKUP(A11,'درآمد ناشی ازفروش'!$A$7:$Q$10,17,0)</f>
        <v>-1010445125</v>
      </c>
      <c r="P11" s="134"/>
      <c r="Q11" s="71">
        <f t="shared" ref="Q11:Q17" si="1">K11+M11+O11</f>
        <v>20079946528</v>
      </c>
    </row>
    <row r="12" spans="1:17" ht="27.75" customHeight="1">
      <c r="A12" s="134" t="s">
        <v>120</v>
      </c>
      <c r="B12" s="134"/>
      <c r="C12" s="71">
        <f>VLOOKUP(A12,'سود اوراق بهادار و سپرده بانکی'!$A$7:$Q$83,11,0)</f>
        <v>5113348681</v>
      </c>
      <c r="D12" s="170"/>
      <c r="E12" s="71">
        <f>VLOOKUP(A12,'درآمد ناشی از تغییر قیمت اوراق '!$A$7:$Q$12,9,0)</f>
        <v>9929749908</v>
      </c>
      <c r="F12" s="134"/>
      <c r="G12" s="71">
        <f>VLOOKUP(A12,'درآمد ناشی ازفروش'!$A$7:$Q$10,9,0)</f>
        <v>3876077656</v>
      </c>
      <c r="H12" s="134"/>
      <c r="I12" s="71">
        <f t="shared" si="0"/>
        <v>18919176245</v>
      </c>
      <c r="J12" s="172"/>
      <c r="K12" s="71">
        <f>VLOOKUP(A12,'سود اوراق بهادار و سپرده بانکی'!$A$7:$Q$83,17,0)</f>
        <v>19638908241</v>
      </c>
      <c r="L12" s="170"/>
      <c r="M12" s="71">
        <f>VLOOKUP(A12,'درآمد ناشی از تغییر قیمت اوراق '!$A$7:$Q$12,17,0)</f>
        <v>25176985846</v>
      </c>
      <c r="N12" s="134"/>
      <c r="O12" s="71">
        <f>VLOOKUP(A12,'درآمد ناشی ازفروش'!$A$7:$Q$10,17,0)</f>
        <v>3876077656</v>
      </c>
      <c r="P12" s="134"/>
      <c r="Q12" s="71">
        <f t="shared" si="1"/>
        <v>48691971743</v>
      </c>
    </row>
    <row r="13" spans="1:17" ht="27.75" customHeight="1">
      <c r="A13" s="136" t="s">
        <v>187</v>
      </c>
      <c r="B13" s="134"/>
      <c r="C13" s="71">
        <v>0</v>
      </c>
      <c r="D13" s="170"/>
      <c r="E13" s="71">
        <v>0</v>
      </c>
      <c r="F13" s="134"/>
      <c r="G13" s="71">
        <f>VLOOKUP(A13,'درآمد ناشی ازفروش'!$A$7:$Q$10,9,0)</f>
        <v>0</v>
      </c>
      <c r="H13" s="134"/>
      <c r="I13" s="71">
        <f>G13+E13+C13</f>
        <v>0</v>
      </c>
      <c r="J13" s="172"/>
      <c r="K13" s="71">
        <f>VLOOKUP(A13,'سود اوراق بهادار و سپرده بانکی'!$A$7:$Q$83,17,0)</f>
        <v>8269843927</v>
      </c>
      <c r="L13" s="170"/>
      <c r="M13" s="71">
        <v>0</v>
      </c>
      <c r="N13" s="134"/>
      <c r="O13" s="71">
        <f>VLOOKUP(A13,'درآمد ناشی ازفروش'!$A$7:$Q$10,17,0)</f>
        <v>-78000000</v>
      </c>
      <c r="P13" s="134"/>
      <c r="Q13" s="71">
        <f t="shared" si="1"/>
        <v>8191843927</v>
      </c>
    </row>
    <row r="14" spans="1:17" ht="21" customHeight="1">
      <c r="A14" s="136" t="s">
        <v>144</v>
      </c>
      <c r="B14" s="134"/>
      <c r="C14" s="71">
        <f>VLOOKUP(A14,'سود اوراق بهادار و سپرده بانکی'!$A$7:$Q$83,11,0)</f>
        <v>10583112834</v>
      </c>
      <c r="D14" s="170"/>
      <c r="E14" s="71">
        <f>VLOOKUP(A14,'درآمد ناشی از تغییر قیمت اوراق '!$A$7:$Q$12,9,0)</f>
        <v>5323929863</v>
      </c>
      <c r="F14" s="134"/>
      <c r="G14" s="71">
        <v>0</v>
      </c>
      <c r="H14" s="134"/>
      <c r="I14" s="71">
        <f t="shared" si="0"/>
        <v>15907042697</v>
      </c>
      <c r="J14" s="172"/>
      <c r="K14" s="71">
        <f>VLOOKUP(A14,'سود اوراق بهادار و سپرده بانکی'!$A$7:$Q$83,17,0)</f>
        <v>31732853166</v>
      </c>
      <c r="L14" s="170"/>
      <c r="M14" s="71">
        <f>VLOOKUP(A14,'درآمد ناشی از تغییر قیمت اوراق '!$A$7:$Q$12,17,0)</f>
        <v>16339729886</v>
      </c>
      <c r="N14" s="134"/>
      <c r="O14" s="71">
        <v>0</v>
      </c>
      <c r="P14" s="134"/>
      <c r="Q14" s="71">
        <f t="shared" si="1"/>
        <v>48072583052</v>
      </c>
    </row>
    <row r="15" spans="1:17" ht="26.25" customHeight="1">
      <c r="A15" s="136" t="s">
        <v>236</v>
      </c>
      <c r="B15" s="134"/>
      <c r="C15" s="71">
        <v>0</v>
      </c>
      <c r="D15" s="170"/>
      <c r="E15" s="71">
        <f>VLOOKUP(A15,'درآمد ناشی از تغییر قیمت اوراق '!$A$7:$Q$12,9,0)</f>
        <v>-122797739</v>
      </c>
      <c r="F15" s="134"/>
      <c r="G15" s="71">
        <v>0</v>
      </c>
      <c r="H15" s="134"/>
      <c r="I15" s="71">
        <f t="shared" si="0"/>
        <v>-122797739</v>
      </c>
      <c r="J15" s="172"/>
      <c r="K15" s="71">
        <v>0</v>
      </c>
      <c r="L15" s="170"/>
      <c r="M15" s="71">
        <f>VLOOKUP(A15,'درآمد ناشی از تغییر قیمت اوراق '!$A$7:$Q$12,17,0)</f>
        <v>350805996</v>
      </c>
      <c r="N15" s="134"/>
      <c r="O15" s="71">
        <v>0</v>
      </c>
      <c r="P15" s="134"/>
      <c r="Q15" s="71">
        <f t="shared" si="1"/>
        <v>350805996</v>
      </c>
    </row>
    <row r="16" spans="1:17" ht="26.25" customHeight="1">
      <c r="A16" s="136" t="s">
        <v>186</v>
      </c>
      <c r="B16" s="134"/>
      <c r="C16" s="71">
        <v>0</v>
      </c>
      <c r="D16" s="170"/>
      <c r="E16" s="71">
        <f>VLOOKUP(A16,'درآمد ناشی از تغییر قیمت اوراق '!$A$7:$Q$12,9,0)</f>
        <v>80273449</v>
      </c>
      <c r="F16" s="134"/>
      <c r="G16" s="71">
        <v>0</v>
      </c>
      <c r="H16" s="134"/>
      <c r="I16" s="71">
        <f t="shared" si="0"/>
        <v>80273449</v>
      </c>
      <c r="J16" s="172"/>
      <c r="K16" s="71">
        <v>0</v>
      </c>
      <c r="L16" s="170"/>
      <c r="M16" s="71">
        <f>VLOOKUP(A16,'درآمد ناشی از تغییر قیمت اوراق '!$A$7:$Q$12,17,0)</f>
        <v>201155946</v>
      </c>
      <c r="N16" s="134"/>
      <c r="O16" s="71">
        <v>0</v>
      </c>
      <c r="P16" s="134"/>
      <c r="Q16" s="71">
        <f t="shared" si="1"/>
        <v>201155946</v>
      </c>
    </row>
    <row r="17" spans="1:17" ht="26.25" customHeight="1">
      <c r="A17" s="136" t="s">
        <v>143</v>
      </c>
      <c r="B17" s="134"/>
      <c r="C17" s="71">
        <v>0</v>
      </c>
      <c r="D17" s="170"/>
      <c r="E17" s="71">
        <v>0</v>
      </c>
      <c r="F17" s="134"/>
      <c r="G17" s="71">
        <f>VLOOKUP(A17,'درآمد ناشی ازفروش'!$A$7:$Q$10,9,0)</f>
        <v>0</v>
      </c>
      <c r="H17" s="134"/>
      <c r="I17" s="71">
        <f t="shared" si="0"/>
        <v>0</v>
      </c>
      <c r="J17" s="172"/>
      <c r="K17" s="71">
        <f>VLOOKUP(A17,'سود اوراق بهادار و سپرده بانکی'!$A$7:$Q$83,17,0)</f>
        <v>760435790</v>
      </c>
      <c r="L17" s="170"/>
      <c r="M17" s="71">
        <v>0</v>
      </c>
      <c r="N17" s="134"/>
      <c r="O17" s="71">
        <f>VLOOKUP(A17,'درآمد ناشی ازفروش'!$A$7:$Q$10,17,0)</f>
        <v>-123385340</v>
      </c>
      <c r="P17" s="134"/>
      <c r="Q17" s="71">
        <f t="shared" si="1"/>
        <v>637050450</v>
      </c>
    </row>
    <row r="18" spans="1:17" ht="21" customHeight="1" thickBot="1">
      <c r="A18" s="173" t="s">
        <v>2</v>
      </c>
      <c r="B18" s="174"/>
      <c r="C18" s="175">
        <f>SUM(C10:C17)</f>
        <v>21713665261</v>
      </c>
      <c r="D18" s="85" t="e">
        <f>SUM(#REF!)</f>
        <v>#REF!</v>
      </c>
      <c r="E18" s="175">
        <f>SUM(E10:E17)</f>
        <v>21071334130</v>
      </c>
      <c r="F18" s="85" t="e">
        <f>SUM(#REF!)</f>
        <v>#REF!</v>
      </c>
      <c r="G18" s="175">
        <f>SUM(G10:G17)</f>
        <v>3876077656</v>
      </c>
      <c r="H18" s="85" t="e">
        <f>SUM(#REF!)</f>
        <v>#REF!</v>
      </c>
      <c r="I18" s="175">
        <f>SUM(I10:I17)</f>
        <v>46661077047</v>
      </c>
      <c r="J18" s="85" t="e">
        <f>SUM(#REF!)</f>
        <v>#REF!</v>
      </c>
      <c r="K18" s="175">
        <f>SUM(K10:K17)</f>
        <v>80800308246</v>
      </c>
      <c r="L18" s="85" t="e">
        <f>SUM(#REF!)</f>
        <v>#REF!</v>
      </c>
      <c r="M18" s="175">
        <f>SUM(M10:M17)</f>
        <v>47335296933</v>
      </c>
      <c r="N18" s="85" t="e">
        <f>SUM(#REF!)</f>
        <v>#REF!</v>
      </c>
      <c r="O18" s="175">
        <f>SUM(O10:O17)</f>
        <v>2664247191</v>
      </c>
      <c r="P18" s="85" t="e">
        <f>SUM(#REF!)</f>
        <v>#REF!</v>
      </c>
      <c r="Q18" s="175">
        <f>SUM(Q10:Q17)</f>
        <v>130799852370</v>
      </c>
    </row>
    <row r="19" spans="1:17" ht="22.5" thickTop="1">
      <c r="A19" s="133"/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</row>
    <row r="20" spans="1:17">
      <c r="C20" s="167"/>
      <c r="E20" s="167"/>
      <c r="G20" s="167"/>
      <c r="I20" s="167"/>
      <c r="M20" s="167"/>
      <c r="O20" s="167"/>
    </row>
    <row r="21" spans="1:17">
      <c r="C21" s="167"/>
      <c r="K21" s="167"/>
      <c r="O21" s="176"/>
      <c r="Q21" s="176"/>
    </row>
    <row r="22" spans="1:17">
      <c r="O22" s="167"/>
      <c r="Q22" s="167"/>
    </row>
  </sheetData>
  <autoFilter ref="A9:Q9" xr:uid="{00000000-0009-0000-0000-00000B000000}">
    <sortState xmlns:xlrd2="http://schemas.microsoft.com/office/spreadsheetml/2017/richdata2" ref="A12:Q12">
      <sortCondition descending="1" ref="O9"/>
    </sortState>
  </autoFilter>
  <mergeCells count="22">
    <mergeCell ref="A7:A9"/>
    <mergeCell ref="B7:B9"/>
    <mergeCell ref="D7:D9"/>
    <mergeCell ref="Q7:Q9"/>
    <mergeCell ref="I7:I9"/>
    <mergeCell ref="P7:P9"/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</mergeCells>
  <pageMargins left="0.25" right="0.25" top="0.75" bottom="0.75" header="0.3" footer="0.3"/>
  <pageSetup paperSize="9" scale="6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00B0F0"/>
    <pageSetUpPr fitToPage="1"/>
  </sheetPr>
  <dimension ref="A1:L81"/>
  <sheetViews>
    <sheetView rightToLeft="1" view="pageBreakPreview" zoomScale="85" zoomScaleNormal="100" zoomScaleSheetLayoutView="85" workbookViewId="0">
      <selection activeCell="I16" sqref="I16"/>
    </sheetView>
  </sheetViews>
  <sheetFormatPr defaultColWidth="9.140625" defaultRowHeight="21.75"/>
  <cols>
    <col min="1" max="1" width="43" style="272" customWidth="1"/>
    <col min="2" max="2" width="0.7109375" style="272" customWidth="1"/>
    <col min="3" max="3" width="22.85546875" style="272" customWidth="1"/>
    <col min="4" max="4" width="0.7109375" style="272" customWidth="1"/>
    <col min="5" max="5" width="18.42578125" style="72" customWidth="1"/>
    <col min="6" max="6" width="1.42578125" style="72" customWidth="1"/>
    <col min="7" max="7" width="21.7109375" style="72" customWidth="1"/>
    <col min="8" max="8" width="1.42578125" style="72" customWidth="1"/>
    <col min="9" max="9" width="19.5703125" style="72" customWidth="1"/>
    <col min="10" max="10" width="1.28515625" style="272" customWidth="1"/>
    <col min="11" max="11" width="22" style="272" customWidth="1"/>
    <col min="12" max="12" width="0.7109375" style="272" customWidth="1"/>
    <col min="13" max="16384" width="9.140625" style="272"/>
  </cols>
  <sheetData>
    <row r="1" spans="1:12" ht="22.5">
      <c r="A1" s="377" t="s">
        <v>89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</row>
    <row r="2" spans="1:12" ht="22.5">
      <c r="A2" s="377" t="s">
        <v>56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</row>
    <row r="3" spans="1:12" ht="22.5">
      <c r="A3" s="377" t="str">
        <f>' سهام'!A3:W3</f>
        <v>برای ماه منتهی به 1402/12/29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</row>
    <row r="4" spans="1:12">
      <c r="A4" s="313" t="s">
        <v>30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</row>
    <row r="5" spans="1:12" ht="22.5" thickBot="1">
      <c r="A5" s="315"/>
      <c r="B5" s="315"/>
      <c r="C5" s="315"/>
      <c r="D5" s="314"/>
      <c r="E5" s="65"/>
      <c r="F5" s="65"/>
      <c r="G5" s="65"/>
      <c r="H5" s="65"/>
      <c r="I5" s="65"/>
      <c r="J5" s="315"/>
      <c r="K5" s="315"/>
      <c r="L5" s="315"/>
    </row>
    <row r="6" spans="1:12" ht="37.5" customHeight="1" thickBot="1">
      <c r="A6" s="404" t="s">
        <v>20</v>
      </c>
      <c r="B6" s="404"/>
      <c r="C6" s="404"/>
      <c r="D6" s="320"/>
      <c r="E6" s="270" t="s">
        <v>276</v>
      </c>
      <c r="F6" s="270"/>
      <c r="G6" s="270"/>
      <c r="H6" s="270"/>
      <c r="I6" s="404" t="s">
        <v>277</v>
      </c>
      <c r="J6" s="404"/>
      <c r="K6" s="404"/>
      <c r="L6" s="404"/>
    </row>
    <row r="7" spans="1:12" ht="37.5">
      <c r="A7" s="405" t="s">
        <v>16</v>
      </c>
      <c r="B7" s="320"/>
      <c r="C7" s="405" t="s">
        <v>9</v>
      </c>
      <c r="D7" s="406"/>
      <c r="E7" s="86" t="s">
        <v>17</v>
      </c>
      <c r="F7" s="87"/>
      <c r="G7" s="86" t="s">
        <v>18</v>
      </c>
      <c r="H7" s="88"/>
      <c r="I7" s="86" t="s">
        <v>17</v>
      </c>
      <c r="J7" s="320"/>
      <c r="K7" s="405" t="s">
        <v>18</v>
      </c>
      <c r="L7" s="320"/>
    </row>
    <row r="8" spans="1:12">
      <c r="A8" s="365" t="s">
        <v>117</v>
      </c>
      <c r="B8" s="320"/>
      <c r="C8" s="343" t="s">
        <v>129</v>
      </c>
      <c r="D8" s="406"/>
      <c r="E8" s="68">
        <f>VLOOKUP(A8,'سود اوراق بهادار و سپرده بانکی'!A7:Q83,11,0)</f>
        <v>0</v>
      </c>
      <c r="F8" s="87"/>
      <c r="G8" s="407">
        <f>E8/$E$80</f>
        <v>0</v>
      </c>
      <c r="H8" s="95"/>
      <c r="I8" s="68">
        <f>VLOOKUP(A8,'سود اوراق بهادار و سپرده بانکی'!A7:Q83,17,0)</f>
        <v>10381065</v>
      </c>
      <c r="J8" s="320"/>
      <c r="K8" s="407">
        <f>I8/$I$80</f>
        <v>9.4956107948615233E-5</v>
      </c>
      <c r="L8" s="320"/>
    </row>
    <row r="9" spans="1:12">
      <c r="A9" s="365" t="s">
        <v>126</v>
      </c>
      <c r="B9" s="320"/>
      <c r="C9" s="343" t="s">
        <v>131</v>
      </c>
      <c r="D9" s="406"/>
      <c r="E9" s="68">
        <f>VLOOKUP(A9,'سود اوراق بهادار و سپرده بانکی'!A8:Q84,11,0)</f>
        <v>3515</v>
      </c>
      <c r="F9" s="87"/>
      <c r="G9" s="407">
        <f t="shared" ref="G9:G72" si="0">E9/$E$80</f>
        <v>1.3430688826896507E-7</v>
      </c>
      <c r="H9" s="95"/>
      <c r="I9" s="68">
        <f>VLOOKUP(A9,'سود اوراق بهادار و سپرده بانکی'!A8:Q84,17,0)</f>
        <v>12571</v>
      </c>
      <c r="J9" s="320"/>
      <c r="K9" s="407">
        <f t="shared" ref="K9:K39" si="1">I9/$I$80</f>
        <v>1.1498755021975512E-7</v>
      </c>
      <c r="L9" s="320"/>
    </row>
    <row r="10" spans="1:12">
      <c r="A10" s="365" t="s">
        <v>116</v>
      </c>
      <c r="B10" s="320"/>
      <c r="C10" s="343" t="s">
        <v>103</v>
      </c>
      <c r="D10" s="406"/>
      <c r="E10" s="68">
        <f>VLOOKUP(A10,'سود اوراق بهادار و سپرده بانکی'!A17:Q85,11,0)</f>
        <v>9845</v>
      </c>
      <c r="F10" s="87"/>
      <c r="G10" s="407">
        <f t="shared" si="0"/>
        <v>3.7617391607623363E-7</v>
      </c>
      <c r="H10" s="95"/>
      <c r="I10" s="68">
        <f>VLOOKUP(A10,'سود اوراق بهادار و سپرده بانکی'!A17:Q85,17,0)</f>
        <v>29415</v>
      </c>
      <c r="J10" s="320"/>
      <c r="K10" s="407">
        <f t="shared" si="1"/>
        <v>2.6906043987861717E-7</v>
      </c>
      <c r="L10" s="320"/>
    </row>
    <row r="11" spans="1:12">
      <c r="A11" s="365" t="s">
        <v>119</v>
      </c>
      <c r="B11" s="320"/>
      <c r="C11" s="343" t="s">
        <v>105</v>
      </c>
      <c r="D11" s="406"/>
      <c r="E11" s="68">
        <f>VLOOKUP(A11,'سود اوراق بهادار و سپرده بانکی'!A18:Q86,11,0)</f>
        <v>2359</v>
      </c>
      <c r="F11" s="87"/>
      <c r="G11" s="407">
        <f t="shared" si="0"/>
        <v>9.0136543222329623E-8</v>
      </c>
      <c r="H11" s="95"/>
      <c r="I11" s="68">
        <f>VLOOKUP(A11,'سود اوراق بهادار و سپرده بانکی'!A18:Q86,17,0)</f>
        <v>7048</v>
      </c>
      <c r="J11" s="320"/>
      <c r="K11" s="407">
        <f t="shared" si="1"/>
        <v>6.4468399805014247E-8</v>
      </c>
      <c r="L11" s="320"/>
    </row>
    <row r="12" spans="1:12">
      <c r="A12" s="365" t="s">
        <v>115</v>
      </c>
      <c r="B12" s="320"/>
      <c r="C12" s="343" t="s">
        <v>107</v>
      </c>
      <c r="D12" s="406"/>
      <c r="E12" s="68">
        <f>VLOOKUP(A12,'سود اوراق بهادار و سپرده بانکی'!A7:Q83,11,0)</f>
        <v>76752041</v>
      </c>
      <c r="F12" s="87"/>
      <c r="G12" s="407">
        <f t="shared" si="0"/>
        <v>2.9326679359891967E-3</v>
      </c>
      <c r="H12" s="95"/>
      <c r="I12" s="68">
        <f>VLOOKUP(A12,'سود اوراق بهادار و سپرده بانکی'!A7:Q83,17,0)</f>
        <v>2420986715</v>
      </c>
      <c r="J12" s="320"/>
      <c r="K12" s="407">
        <f t="shared" si="1"/>
        <v>2.214488357906471E-2</v>
      </c>
      <c r="L12" s="320"/>
    </row>
    <row r="13" spans="1:12">
      <c r="A13" s="365" t="s">
        <v>166</v>
      </c>
      <c r="B13" s="320"/>
      <c r="C13" s="343" t="s">
        <v>177</v>
      </c>
      <c r="D13" s="406"/>
      <c r="E13" s="68">
        <f>VLOOKUP(A13,'سود اوراق بهادار و سپرده بانکی'!A8:Q84,11,0)</f>
        <v>0</v>
      </c>
      <c r="F13" s="87"/>
      <c r="G13" s="407">
        <f t="shared" si="0"/>
        <v>0</v>
      </c>
      <c r="H13" s="95"/>
      <c r="I13" s="68">
        <f>VLOOKUP(A13,'سود اوراق بهادار و سپرده بانکی'!A8:Q84,17,0)</f>
        <v>1418042474.1509435</v>
      </c>
      <c r="J13" s="320"/>
      <c r="K13" s="407">
        <f t="shared" si="1"/>
        <v>1.2970903683889699E-2</v>
      </c>
      <c r="L13" s="320"/>
    </row>
    <row r="14" spans="1:12">
      <c r="A14" s="365" t="s">
        <v>194</v>
      </c>
      <c r="B14" s="320"/>
      <c r="C14" s="343" t="s">
        <v>216</v>
      </c>
      <c r="D14" s="406"/>
      <c r="E14" s="68">
        <f>VLOOKUP(A14,'سود اوراق بهادار و سپرده بانکی'!A9:Q85,11,0)</f>
        <v>383732880</v>
      </c>
      <c r="F14" s="87"/>
      <c r="G14" s="407">
        <f t="shared" si="0"/>
        <v>1.4662295601504461E-2</v>
      </c>
      <c r="H14" s="95"/>
      <c r="I14" s="68">
        <f>VLOOKUP(A14,'سود اوراق بهادار و سپرده بانکی'!A9:Q85,17,0)</f>
        <v>1624808219.1666665</v>
      </c>
      <c r="J14" s="320"/>
      <c r="K14" s="407">
        <f t="shared" si="1"/>
        <v>1.4862200039686416E-2</v>
      </c>
      <c r="L14" s="320"/>
    </row>
    <row r="15" spans="1:12">
      <c r="A15" s="365" t="s">
        <v>128</v>
      </c>
      <c r="B15" s="320"/>
      <c r="C15" s="343" t="s">
        <v>130</v>
      </c>
      <c r="D15" s="406"/>
      <c r="E15" s="68">
        <f>VLOOKUP(A15,'سود اوراق بهادار و سپرده بانکی'!A10:Q86,11,0)</f>
        <v>0</v>
      </c>
      <c r="F15" s="87"/>
      <c r="G15" s="407">
        <f t="shared" si="0"/>
        <v>0</v>
      </c>
      <c r="H15" s="95"/>
      <c r="I15" s="68">
        <f>VLOOKUP(A15,'سود اوراق بهادار و سپرده بانکی'!A10:Q86,17,0)</f>
        <v>11628496.698113207</v>
      </c>
      <c r="J15" s="320"/>
      <c r="K15" s="407">
        <f t="shared" si="1"/>
        <v>1.0636642654160758E-4</v>
      </c>
      <c r="L15" s="320"/>
    </row>
    <row r="16" spans="1:12">
      <c r="A16" s="365" t="s">
        <v>138</v>
      </c>
      <c r="B16" s="320"/>
      <c r="C16" s="343" t="s">
        <v>141</v>
      </c>
      <c r="D16" s="406"/>
      <c r="E16" s="68">
        <f>VLOOKUP(A16,'سود اوراق بهادار و سپرده بانکی'!A11:Q87,11,0)</f>
        <v>0</v>
      </c>
      <c r="F16" s="87"/>
      <c r="G16" s="407">
        <f t="shared" si="0"/>
        <v>0</v>
      </c>
      <c r="H16" s="95"/>
      <c r="I16" s="68">
        <f>VLOOKUP(A16,'سود اوراق بهادار و سپرده بانکی'!A11:Q87,17,0)</f>
        <v>57680139.056603767</v>
      </c>
      <c r="J16" s="320"/>
      <c r="K16" s="407">
        <f t="shared" si="1"/>
        <v>5.2760304561718914E-4</v>
      </c>
      <c r="L16" s="320"/>
    </row>
    <row r="17" spans="1:12">
      <c r="A17" s="365" t="s">
        <v>206</v>
      </c>
      <c r="B17" s="320"/>
      <c r="C17" s="343" t="s">
        <v>228</v>
      </c>
      <c r="D17" s="406"/>
      <c r="E17" s="68">
        <f>VLOOKUP(A17,'سود اوراق بهادار و سپرده بانکی'!A12:Q88,11,0)</f>
        <v>0</v>
      </c>
      <c r="F17" s="87"/>
      <c r="G17" s="407">
        <f t="shared" si="0"/>
        <v>0</v>
      </c>
      <c r="H17" s="95"/>
      <c r="I17" s="68">
        <f>VLOOKUP(A17,'سود اوراق بهادار و سپرده بانکی'!A12:Q88,17,0)</f>
        <v>7239254794.166666</v>
      </c>
      <c r="J17" s="320"/>
      <c r="K17" s="407">
        <f t="shared" si="1"/>
        <v>6.6217816736762594E-2</v>
      </c>
      <c r="L17" s="320"/>
    </row>
    <row r="18" spans="1:12">
      <c r="A18" s="365" t="s">
        <v>149</v>
      </c>
      <c r="B18" s="320"/>
      <c r="C18" s="343" t="s">
        <v>154</v>
      </c>
      <c r="D18" s="406"/>
      <c r="E18" s="68">
        <f>VLOOKUP(A18,'سود اوراق بهادار و سپرده بانکی'!A13:Q89,11,0)</f>
        <v>0</v>
      </c>
      <c r="F18" s="87"/>
      <c r="G18" s="407">
        <f t="shared" si="0"/>
        <v>0</v>
      </c>
      <c r="H18" s="95"/>
      <c r="I18" s="68">
        <f>VLOOKUP(A18,'سود اوراق بهادار و سپرده بانکی'!A13:Q89,17,0)</f>
        <v>101050273.86792453</v>
      </c>
      <c r="J18" s="320"/>
      <c r="K18" s="407">
        <f t="shared" si="1"/>
        <v>9.2431178435351045E-4</v>
      </c>
      <c r="L18" s="320"/>
    </row>
    <row r="19" spans="1:12">
      <c r="A19" s="365" t="s">
        <v>198</v>
      </c>
      <c r="B19" s="320"/>
      <c r="C19" s="343" t="s">
        <v>220</v>
      </c>
      <c r="D19" s="406"/>
      <c r="E19" s="68">
        <f>VLOOKUP(A19,'سود اوراق بهادار و سپرده بانکی'!A14:Q90,11,0)</f>
        <v>0</v>
      </c>
      <c r="F19" s="87"/>
      <c r="G19" s="407">
        <f t="shared" si="0"/>
        <v>0</v>
      </c>
      <c r="H19" s="95"/>
      <c r="I19" s="68">
        <f>VLOOKUP(A19,'سود اوراق بهادار و سپرده بانکی'!A14:Q90,17,0)</f>
        <v>1828856712.4999998</v>
      </c>
      <c r="J19" s="320"/>
      <c r="K19" s="407">
        <f t="shared" si="1"/>
        <v>1.6728641561795401E-2</v>
      </c>
      <c r="L19" s="320"/>
    </row>
    <row r="20" spans="1:12">
      <c r="A20" s="365" t="s">
        <v>283</v>
      </c>
      <c r="B20" s="320"/>
      <c r="C20" s="343" t="s">
        <v>290</v>
      </c>
      <c r="D20" s="406"/>
      <c r="E20" s="68">
        <f>VLOOKUP(A20,'سود اوراق بهادار و سپرده بانکی'!A15:Q91,11,0)</f>
        <v>3760274</v>
      </c>
      <c r="F20" s="87"/>
      <c r="G20" s="407">
        <f t="shared" si="0"/>
        <v>1.4367871976634264E-4</v>
      </c>
      <c r="H20" s="95"/>
      <c r="I20" s="68">
        <f>VLOOKUP(A20,'سود اوراق بهادار و سپرده بانکی'!A15:Q91,17,0)</f>
        <v>3760274</v>
      </c>
      <c r="J20" s="320"/>
      <c r="K20" s="407">
        <f t="shared" si="1"/>
        <v>3.4395409706072662E-5</v>
      </c>
      <c r="L20" s="320"/>
    </row>
    <row r="21" spans="1:12">
      <c r="A21" s="365" t="s">
        <v>174</v>
      </c>
      <c r="B21" s="320"/>
      <c r="C21" s="343" t="s">
        <v>185</v>
      </c>
      <c r="D21" s="406"/>
      <c r="E21" s="68">
        <f>VLOOKUP(A21,'سود اوراق بهادار و سپرده بانکی'!A16:Q92,11,0)</f>
        <v>0</v>
      </c>
      <c r="F21" s="87"/>
      <c r="G21" s="407">
        <f t="shared" si="0"/>
        <v>0</v>
      </c>
      <c r="H21" s="95"/>
      <c r="I21" s="68">
        <f>VLOOKUP(A21,'سود اوراق بهادار و سپرده بانکی'!A16:Q92,17,0)</f>
        <v>5942619864</v>
      </c>
      <c r="J21" s="320"/>
      <c r="K21" s="407">
        <f t="shared" si="1"/>
        <v>5.4357433780018644E-2</v>
      </c>
      <c r="L21" s="320"/>
    </row>
    <row r="22" spans="1:12">
      <c r="A22" s="365" t="s">
        <v>168</v>
      </c>
      <c r="B22" s="378"/>
      <c r="C22" s="343" t="s">
        <v>179</v>
      </c>
      <c r="D22" s="378"/>
      <c r="E22" s="68">
        <f>VLOOKUP(A22,'سود اوراق بهادار و سپرده بانکی'!A17:Q93,11,0)</f>
        <v>0</v>
      </c>
      <c r="F22" s="378"/>
      <c r="G22" s="407">
        <f t="shared" si="0"/>
        <v>0</v>
      </c>
      <c r="H22" s="378"/>
      <c r="I22" s="68">
        <f>VLOOKUP(A22,'سود اوراق بهادار و سپرده بانکی'!A17:Q93,17,0)</f>
        <v>303333906</v>
      </c>
      <c r="J22" s="378"/>
      <c r="K22" s="407">
        <f t="shared" si="1"/>
        <v>2.7746100349637639E-3</v>
      </c>
      <c r="L22" s="320"/>
    </row>
    <row r="23" spans="1:12">
      <c r="A23" s="365" t="s">
        <v>193</v>
      </c>
      <c r="B23" s="378"/>
      <c r="C23" s="343" t="s">
        <v>215</v>
      </c>
      <c r="D23" s="378"/>
      <c r="E23" s="68">
        <f>VLOOKUP(A23,'سود اوراق بهادار و سپرده بانکی'!A18:Q94,11,0)</f>
        <v>0</v>
      </c>
      <c r="F23" s="378"/>
      <c r="G23" s="407">
        <f t="shared" si="0"/>
        <v>0</v>
      </c>
      <c r="H23" s="378"/>
      <c r="I23" s="68">
        <f>VLOOKUP(A23,'سود اوراق بهادار و سپرده بانکی'!A18:Q94,17,0)</f>
        <v>38065069</v>
      </c>
      <c r="J23" s="378"/>
      <c r="K23" s="407">
        <f t="shared" si="1"/>
        <v>3.4818304297636971E-4</v>
      </c>
      <c r="L23" s="320"/>
    </row>
    <row r="24" spans="1:12">
      <c r="A24" s="365" t="s">
        <v>208</v>
      </c>
      <c r="B24" s="378"/>
      <c r="C24" s="343" t="s">
        <v>230</v>
      </c>
      <c r="D24" s="378"/>
      <c r="E24" s="68">
        <f>VLOOKUP(A24,'سود اوراق بهادار و سپرده بانکی'!A19:Q95,11,0)</f>
        <v>0</v>
      </c>
      <c r="F24" s="378"/>
      <c r="G24" s="407">
        <f t="shared" si="0"/>
        <v>0</v>
      </c>
      <c r="H24" s="378"/>
      <c r="I24" s="68">
        <f>VLOOKUP(A24,'سود اوراق بهادار و سپرده بانکی'!A19:Q95,17,0)</f>
        <v>10861662328</v>
      </c>
      <c r="J24" s="378"/>
      <c r="K24" s="407">
        <f t="shared" si="1"/>
        <v>9.9352155151612623E-2</v>
      </c>
      <c r="L24" s="320"/>
    </row>
    <row r="25" spans="1:12">
      <c r="A25" s="365" t="s">
        <v>190</v>
      </c>
      <c r="B25" s="378"/>
      <c r="C25" s="343" t="s">
        <v>212</v>
      </c>
      <c r="D25" s="378"/>
      <c r="E25" s="68">
        <f>VLOOKUP(A25,'سود اوراق بهادار و سپرده بانکی'!A20:Q96,11,0)</f>
        <v>0</v>
      </c>
      <c r="F25" s="378"/>
      <c r="G25" s="407">
        <f t="shared" si="0"/>
        <v>0</v>
      </c>
      <c r="H25" s="378"/>
      <c r="I25" s="68">
        <f>VLOOKUP(A25,'سود اوراق بهادار و سپرده بانکی'!A20:Q96,17,0)</f>
        <v>64417808</v>
      </c>
      <c r="J25" s="378"/>
      <c r="K25" s="407">
        <f t="shared" si="1"/>
        <v>5.8923283210934234E-4</v>
      </c>
      <c r="L25" s="320"/>
    </row>
    <row r="26" spans="1:12">
      <c r="A26" s="365" t="s">
        <v>202</v>
      </c>
      <c r="B26" s="378"/>
      <c r="C26" s="343" t="s">
        <v>224</v>
      </c>
      <c r="D26" s="378"/>
      <c r="E26" s="68">
        <f>VLOOKUP(A26,'سود اوراق بهادار و سپرده بانکی'!A21:Q97,11,0)</f>
        <v>0</v>
      </c>
      <c r="F26" s="378"/>
      <c r="G26" s="407">
        <f t="shared" si="0"/>
        <v>0</v>
      </c>
      <c r="H26" s="378"/>
      <c r="I26" s="68">
        <f>VLOOKUP(A26,'سود اوراق بهادار و سپرده بانکی'!A21:Q97,17,0)</f>
        <v>309673973</v>
      </c>
      <c r="J26" s="378"/>
      <c r="K26" s="407">
        <f t="shared" si="1"/>
        <v>2.8326029370844474E-3</v>
      </c>
      <c r="L26" s="320"/>
    </row>
    <row r="27" spans="1:12">
      <c r="A27" s="365" t="s">
        <v>204</v>
      </c>
      <c r="B27" s="378"/>
      <c r="C27" s="343" t="s">
        <v>226</v>
      </c>
      <c r="D27" s="378"/>
      <c r="E27" s="68">
        <f>VLOOKUP(A27,'سود اوراق بهادار و سپرده بانکی'!A22:Q98,11,0)</f>
        <v>0</v>
      </c>
      <c r="F27" s="378"/>
      <c r="G27" s="407">
        <f t="shared" si="0"/>
        <v>0</v>
      </c>
      <c r="H27" s="378"/>
      <c r="I27" s="68">
        <f>VLOOKUP(A27,'سود اوراق بهادار و سپرده بانکی'!A22:Q98,17,0)</f>
        <v>25767124</v>
      </c>
      <c r="J27" s="378"/>
      <c r="K27" s="407">
        <f t="shared" si="1"/>
        <v>2.3569314016137598E-4</v>
      </c>
      <c r="L27" s="320"/>
    </row>
    <row r="28" spans="1:12">
      <c r="A28" s="365" t="s">
        <v>191</v>
      </c>
      <c r="B28" s="378"/>
      <c r="C28" s="343" t="s">
        <v>213</v>
      </c>
      <c r="D28" s="378"/>
      <c r="E28" s="68">
        <f>VLOOKUP(A28,'سود اوراق بهادار و سپرده بانکی'!A23:Q99,11,0)</f>
        <v>0</v>
      </c>
      <c r="F28" s="378"/>
      <c r="G28" s="407">
        <f t="shared" si="0"/>
        <v>0</v>
      </c>
      <c r="H28" s="378"/>
      <c r="I28" s="68">
        <f>VLOOKUP(A28,'سود اوراق بهادار و سپرده بانکی'!A23:Q99,17,0)</f>
        <v>81986301</v>
      </c>
      <c r="J28" s="378"/>
      <c r="K28" s="407">
        <f t="shared" si="1"/>
        <v>7.4993269458034043E-4</v>
      </c>
      <c r="L28" s="320"/>
    </row>
    <row r="29" spans="1:12">
      <c r="A29" s="365" t="s">
        <v>205</v>
      </c>
      <c r="B29" s="378"/>
      <c r="C29" s="343" t="s">
        <v>227</v>
      </c>
      <c r="D29" s="378"/>
      <c r="E29" s="68">
        <f>VLOOKUP(A29,'سود اوراق بهادار و سپرده بانکی'!A24:Q100,11,0)</f>
        <v>0</v>
      </c>
      <c r="F29" s="378"/>
      <c r="G29" s="407">
        <f t="shared" si="0"/>
        <v>0</v>
      </c>
      <c r="H29" s="378"/>
      <c r="I29" s="68">
        <f>VLOOKUP(A29,'سود اوراق بهادار و سپرده بانکی'!A24:Q100,17,0)</f>
        <v>5856165</v>
      </c>
      <c r="J29" s="378"/>
      <c r="K29" s="407">
        <f t="shared" si="1"/>
        <v>5.356662692169853E-5</v>
      </c>
      <c r="L29" s="320"/>
    </row>
    <row r="30" spans="1:12">
      <c r="A30" s="365" t="s">
        <v>209</v>
      </c>
      <c r="B30" s="378"/>
      <c r="C30" s="343" t="s">
        <v>231</v>
      </c>
      <c r="D30" s="378"/>
      <c r="E30" s="68">
        <f>VLOOKUP(A30,'سود اوراق بهادار و سپرده بانکی'!A25:Q101,11,0)</f>
        <v>0</v>
      </c>
      <c r="F30" s="378"/>
      <c r="G30" s="407">
        <f t="shared" si="0"/>
        <v>0</v>
      </c>
      <c r="H30" s="378"/>
      <c r="I30" s="68">
        <f>VLOOKUP(A30,'سود اوراق بهادار و سپرده بانکی'!A25:Q101,17,0)</f>
        <v>1557036986</v>
      </c>
      <c r="J30" s="378"/>
      <c r="K30" s="407">
        <f t="shared" si="1"/>
        <v>1.4242293263995795E-2</v>
      </c>
      <c r="L30" s="320"/>
    </row>
    <row r="31" spans="1:12">
      <c r="A31" s="365" t="s">
        <v>195</v>
      </c>
      <c r="B31" s="378"/>
      <c r="C31" s="343" t="s">
        <v>217</v>
      </c>
      <c r="D31" s="378"/>
      <c r="E31" s="68">
        <f>VLOOKUP(A31,'سود اوراق بهادار و سپرده بانکی'!A26:Q102,11,0)</f>
        <v>0</v>
      </c>
      <c r="F31" s="378"/>
      <c r="G31" s="407">
        <f t="shared" si="0"/>
        <v>0</v>
      </c>
      <c r="H31" s="378"/>
      <c r="I31" s="68">
        <f>VLOOKUP(A31,'سود اوراق بهادار و سپرده بانکی'!A26:Q102,17,0)</f>
        <v>1510273972</v>
      </c>
      <c r="J31" s="378"/>
      <c r="K31" s="407">
        <f t="shared" si="1"/>
        <v>1.3814549693814258E-2</v>
      </c>
      <c r="L31" s="320"/>
    </row>
    <row r="32" spans="1:12">
      <c r="A32" s="365" t="s">
        <v>203</v>
      </c>
      <c r="B32" s="378"/>
      <c r="C32" s="343" t="s">
        <v>225</v>
      </c>
      <c r="D32" s="378"/>
      <c r="E32" s="68">
        <f>VLOOKUP(A32,'سود اوراق بهادار و سپرده بانکی'!A27:Q103,11,0)</f>
        <v>35938352</v>
      </c>
      <c r="F32" s="378"/>
      <c r="G32" s="407">
        <f t="shared" si="0"/>
        <v>1.3731915296258143E-3</v>
      </c>
      <c r="H32" s="378"/>
      <c r="I32" s="68">
        <f>VLOOKUP(A32,'سود اوراق بهادار و سپرده بانکی'!A27:Q103,17,0)</f>
        <v>102914383</v>
      </c>
      <c r="J32" s="378"/>
      <c r="K32" s="407">
        <f t="shared" si="1"/>
        <v>9.4136288151679365E-4</v>
      </c>
      <c r="L32" s="320"/>
    </row>
    <row r="33" spans="1:12">
      <c r="A33" s="365" t="s">
        <v>201</v>
      </c>
      <c r="B33" s="378"/>
      <c r="C33" s="343" t="s">
        <v>223</v>
      </c>
      <c r="D33" s="378"/>
      <c r="E33" s="68">
        <f>VLOOKUP(A33,'سود اوراق بهادار و سپرده بانکی'!A28:Q104,11,0)</f>
        <v>0</v>
      </c>
      <c r="F33" s="378"/>
      <c r="G33" s="407">
        <f t="shared" si="0"/>
        <v>0</v>
      </c>
      <c r="H33" s="378"/>
      <c r="I33" s="68">
        <f>VLOOKUP(A33,'سود اوراق بهادار و سپرده بانکی'!A28:Q104,17,0)</f>
        <v>440228528</v>
      </c>
      <c r="J33" s="378"/>
      <c r="K33" s="407">
        <f t="shared" si="1"/>
        <v>4.0267918201868482E-3</v>
      </c>
      <c r="L33" s="320"/>
    </row>
    <row r="34" spans="1:12">
      <c r="A34" s="365" t="s">
        <v>210</v>
      </c>
      <c r="B34" s="378"/>
      <c r="C34" s="343" t="s">
        <v>232</v>
      </c>
      <c r="D34" s="378"/>
      <c r="E34" s="68">
        <f>VLOOKUP(A34,'سود اوراق بهادار و سپرده بانکی'!A29:Q105,11,0)</f>
        <v>0</v>
      </c>
      <c r="F34" s="378"/>
      <c r="G34" s="407">
        <f t="shared" si="0"/>
        <v>0</v>
      </c>
      <c r="H34" s="378"/>
      <c r="I34" s="68">
        <f>VLOOKUP(A34,'سود اوراق بهادار و سپرده بانکی'!A29:Q105,17,0)</f>
        <v>257307534</v>
      </c>
      <c r="J34" s="378"/>
      <c r="K34" s="407">
        <f t="shared" si="1"/>
        <v>2.3536045650899965E-3</v>
      </c>
      <c r="L34" s="320"/>
    </row>
    <row r="35" spans="1:12">
      <c r="A35" s="365" t="s">
        <v>207</v>
      </c>
      <c r="B35" s="378"/>
      <c r="C35" s="343" t="s">
        <v>229</v>
      </c>
      <c r="D35" s="378"/>
      <c r="E35" s="68">
        <f>VLOOKUP(A35,'سود اوراق بهادار و سپرده بانکی'!A30:Q106,11,0)</f>
        <v>8938353</v>
      </c>
      <c r="F35" s="378"/>
      <c r="G35" s="407">
        <f t="shared" si="0"/>
        <v>3.4153125965279341E-4</v>
      </c>
      <c r="H35" s="378"/>
      <c r="I35" s="68">
        <f>VLOOKUP(A35,'سود اوراق بهادار و سپرده بانکی'!A30:Q106,17,0)</f>
        <v>21575337</v>
      </c>
      <c r="J35" s="378"/>
      <c r="K35" s="407">
        <f t="shared" si="1"/>
        <v>1.9735065999488033E-4</v>
      </c>
      <c r="L35" s="320"/>
    </row>
    <row r="36" spans="1:12">
      <c r="A36" s="365" t="s">
        <v>211</v>
      </c>
      <c r="B36" s="378"/>
      <c r="C36" s="343" t="s">
        <v>233</v>
      </c>
      <c r="D36" s="378"/>
      <c r="E36" s="68">
        <f>VLOOKUP(A36,'سود اوراق بهادار و سپرده بانکی'!A31:Q107,11,0)</f>
        <v>270080133</v>
      </c>
      <c r="F36" s="378"/>
      <c r="G36" s="407">
        <f t="shared" si="0"/>
        <v>1.0319664934992383E-2</v>
      </c>
      <c r="H36" s="378"/>
      <c r="I36" s="68">
        <f>VLOOKUP(A36,'سود اوراق بهادار و سپرده بانکی'!A31:Q107,17,0)</f>
        <v>687476712</v>
      </c>
      <c r="J36" s="378"/>
      <c r="K36" s="407">
        <f t="shared" si="1"/>
        <v>6.288383020126651E-3</v>
      </c>
      <c r="L36" s="320"/>
    </row>
    <row r="37" spans="1:12">
      <c r="A37" s="365" t="s">
        <v>196</v>
      </c>
      <c r="B37" s="378"/>
      <c r="C37" s="343" t="s">
        <v>218</v>
      </c>
      <c r="D37" s="378"/>
      <c r="E37" s="68">
        <f>VLOOKUP(A37,'سود اوراق بهادار و سپرده بانکی'!A32:Q108,11,0)</f>
        <v>81517808</v>
      </c>
      <c r="F37" s="378"/>
      <c r="G37" s="407">
        <f t="shared" si="0"/>
        <v>3.1147661823575953E-3</v>
      </c>
      <c r="H37" s="378"/>
      <c r="I37" s="68">
        <f>VLOOKUP(A37,'سود اوراق بهادار و سپرده بانکی'!A32:Q108,17,0)</f>
        <v>168657537</v>
      </c>
      <c r="J37" s="378"/>
      <c r="K37" s="407">
        <f t="shared" si="1"/>
        <v>1.5427187181391859E-3</v>
      </c>
      <c r="L37" s="320"/>
    </row>
    <row r="38" spans="1:12">
      <c r="A38" s="365" t="s">
        <v>199</v>
      </c>
      <c r="B38" s="378"/>
      <c r="C38" s="343" t="s">
        <v>221</v>
      </c>
      <c r="D38" s="378"/>
      <c r="E38" s="68">
        <f>VLOOKUP(A38,'سود اوراق بهادار و سپرده بانکی'!A33:Q109,11,0)</f>
        <v>89383561</v>
      </c>
      <c r="F38" s="378"/>
      <c r="G38" s="407">
        <f t="shared" si="0"/>
        <v>3.4153137810268063E-3</v>
      </c>
      <c r="H38" s="378"/>
      <c r="I38" s="68">
        <f>VLOOKUP(A38,'سود اوراق بهادار و سپرده بانکی'!A33:Q109,17,0)</f>
        <v>184931513</v>
      </c>
      <c r="J38" s="378"/>
      <c r="K38" s="407">
        <f t="shared" si="1"/>
        <v>1.6915775704639882E-3</v>
      </c>
      <c r="L38" s="320"/>
    </row>
    <row r="39" spans="1:12">
      <c r="A39" s="365" t="s">
        <v>253</v>
      </c>
      <c r="B39" s="378"/>
      <c r="C39" s="343" t="s">
        <v>269</v>
      </c>
      <c r="D39" s="378"/>
      <c r="E39" s="68">
        <f>VLOOKUP(A39,'سود اوراق بهادار و سپرده بانکی'!A34:Q110,11,0)</f>
        <v>580144935</v>
      </c>
      <c r="F39" s="378"/>
      <c r="G39" s="407">
        <f t="shared" si="0"/>
        <v>2.2167129719730016E-2</v>
      </c>
      <c r="H39" s="378"/>
      <c r="I39" s="68">
        <f>VLOOKUP(A39,'سود اوراق بهادار و سپرده بانکی'!A34:Q110,17,0)</f>
        <v>1162031907</v>
      </c>
      <c r="J39" s="378"/>
      <c r="K39" s="407">
        <f t="shared" si="1"/>
        <v>1.0629162537834724E-2</v>
      </c>
      <c r="L39" s="320"/>
    </row>
    <row r="40" spans="1:12">
      <c r="A40" s="365" t="s">
        <v>254</v>
      </c>
      <c r="B40" s="378"/>
      <c r="C40" s="343" t="s">
        <v>270</v>
      </c>
      <c r="D40" s="378"/>
      <c r="E40" s="68">
        <f>VLOOKUP(A40,'سود اوراق بهادار و سپرده بانکی'!A35:Q111,11,0)</f>
        <v>23960954</v>
      </c>
      <c r="F40" s="378"/>
      <c r="G40" s="407">
        <f t="shared" si="0"/>
        <v>9.155394514070588E-4</v>
      </c>
      <c r="H40" s="378"/>
      <c r="I40" s="68">
        <f>VLOOKUP(A40,'سود اوراق بهادار و سپرده بانکی'!A35:Q111,17,0)</f>
        <v>51047260</v>
      </c>
      <c r="J40" s="378"/>
      <c r="K40" s="407">
        <f t="shared" ref="K40:K79" si="2">I40/$I$80</f>
        <v>4.6693177733123033E-4</v>
      </c>
      <c r="L40" s="320"/>
    </row>
    <row r="41" spans="1:12">
      <c r="A41" s="365" t="s">
        <v>249</v>
      </c>
      <c r="B41" s="378"/>
      <c r="C41" s="343" t="s">
        <v>265</v>
      </c>
      <c r="D41" s="378"/>
      <c r="E41" s="68">
        <f>VLOOKUP(A41,'سود اوراق بهادار و سپرده بانکی'!A36:Q112,11,0)</f>
        <v>409931506</v>
      </c>
      <c r="F41" s="378"/>
      <c r="G41" s="407">
        <f t="shared" si="0"/>
        <v>1.5663335696805288E-2</v>
      </c>
      <c r="H41" s="378"/>
      <c r="I41" s="68">
        <f>VLOOKUP(A41,'سود اوراق بهادار و سپرده بانکی'!A36:Q112,17,0)</f>
        <v>858698630</v>
      </c>
      <c r="J41" s="378"/>
      <c r="K41" s="407">
        <f t="shared" si="2"/>
        <v>7.8545582563646424E-3</v>
      </c>
      <c r="L41" s="320"/>
    </row>
    <row r="42" spans="1:12">
      <c r="A42" s="365" t="s">
        <v>247</v>
      </c>
      <c r="B42" s="378"/>
      <c r="C42" s="343" t="s">
        <v>263</v>
      </c>
      <c r="D42" s="378"/>
      <c r="E42" s="68">
        <f>VLOOKUP(A42,'سود اوراق بهادار و سپرده بانکی'!A37:Q113,11,0)</f>
        <v>454540685</v>
      </c>
      <c r="F42" s="378"/>
      <c r="G42" s="407">
        <f t="shared" si="0"/>
        <v>1.7367836413654011E-2</v>
      </c>
      <c r="H42" s="378"/>
      <c r="I42" s="68">
        <f>VLOOKUP(A42,'سود اوراق بهادار و سپرده بانکی'!A37:Q113,17,0)</f>
        <v>1255910553</v>
      </c>
      <c r="J42" s="378"/>
      <c r="K42" s="407">
        <f t="shared" si="2"/>
        <v>1.1487875092244684E-2</v>
      </c>
      <c r="L42" s="320"/>
    </row>
    <row r="43" spans="1:12">
      <c r="A43" s="365" t="s">
        <v>246</v>
      </c>
      <c r="B43" s="378"/>
      <c r="C43" s="343" t="s">
        <v>262</v>
      </c>
      <c r="D43" s="378"/>
      <c r="E43" s="68">
        <f>VLOOKUP(A43,'سود اوراق بهادار و سپرده بانکی'!A38:Q114,11,0)</f>
        <v>82756849</v>
      </c>
      <c r="F43" s="378"/>
      <c r="G43" s="407">
        <f t="shared" si="0"/>
        <v>3.1621094942061493E-3</v>
      </c>
      <c r="H43" s="378"/>
      <c r="I43" s="68">
        <f>VLOOKUP(A43,'سود اوراق بهادار و سپرده بانکی'!A38:Q114,17,0)</f>
        <v>154479461</v>
      </c>
      <c r="J43" s="378"/>
      <c r="K43" s="407">
        <f t="shared" si="2"/>
        <v>1.4130311653534485E-3</v>
      </c>
      <c r="L43" s="320"/>
    </row>
    <row r="44" spans="1:12">
      <c r="A44" s="365" t="s">
        <v>245</v>
      </c>
      <c r="B44" s="378"/>
      <c r="C44" s="343" t="s">
        <v>261</v>
      </c>
      <c r="D44" s="378"/>
      <c r="E44" s="68">
        <f>VLOOKUP(A44,'سود اوراق بهادار و سپرده بانکی'!A39:Q115,11,0)</f>
        <v>36986301</v>
      </c>
      <c r="F44" s="378"/>
      <c r="G44" s="407">
        <f t="shared" si="0"/>
        <v>1.413233284748026E-3</v>
      </c>
      <c r="H44" s="378"/>
      <c r="I44" s="68">
        <f>VLOOKUP(A44,'سود اوراق بهادار و سپرده بانکی'!A39:Q115,17,0)</f>
        <v>69041103</v>
      </c>
      <c r="J44" s="378"/>
      <c r="K44" s="407">
        <f t="shared" si="2"/>
        <v>6.3152233700101707E-4</v>
      </c>
      <c r="L44" s="320"/>
    </row>
    <row r="45" spans="1:12">
      <c r="A45" s="365" t="s">
        <v>243</v>
      </c>
      <c r="B45" s="378"/>
      <c r="C45" s="343" t="s">
        <v>259</v>
      </c>
      <c r="D45" s="378"/>
      <c r="E45" s="68">
        <f>VLOOKUP(A45,'سود اوراق بهادار و سپرده بانکی'!A40:Q116,11,0)</f>
        <v>10633556</v>
      </c>
      <c r="F45" s="378"/>
      <c r="G45" s="407">
        <f t="shared" si="0"/>
        <v>4.0630435777917019E-4</v>
      </c>
      <c r="H45" s="378"/>
      <c r="I45" s="68">
        <f>VLOOKUP(A45,'سود اوراق بهادار و سپرده بانکی'!A40:Q116,17,0)</f>
        <v>22654110</v>
      </c>
      <c r="J45" s="378"/>
      <c r="K45" s="407">
        <f t="shared" si="2"/>
        <v>2.0721824924897436E-4</v>
      </c>
      <c r="L45" s="320"/>
    </row>
    <row r="46" spans="1:12">
      <c r="A46" s="365" t="s">
        <v>242</v>
      </c>
      <c r="B46" s="378"/>
      <c r="C46" s="343" t="s">
        <v>258</v>
      </c>
      <c r="D46" s="378"/>
      <c r="E46" s="68">
        <f>VLOOKUP(A46,'سود اوراق بهادار و سپرده بانکی'!A41:Q117,11,0)</f>
        <v>126678082</v>
      </c>
      <c r="F46" s="378"/>
      <c r="G46" s="407">
        <f t="shared" si="0"/>
        <v>4.8403240413373528E-3</v>
      </c>
      <c r="H46" s="378"/>
      <c r="I46" s="68">
        <f>VLOOKUP(A46,'سود اوراق بهادار و سپرده بانکی'!A41:Q117,17,0)</f>
        <v>236465760</v>
      </c>
      <c r="J46" s="378"/>
      <c r="K46" s="407">
        <f t="shared" si="2"/>
        <v>2.1629638416396915E-3</v>
      </c>
      <c r="L46" s="320"/>
    </row>
    <row r="47" spans="1:12">
      <c r="A47" s="365" t="s">
        <v>255</v>
      </c>
      <c r="B47" s="378"/>
      <c r="C47" s="343" t="s">
        <v>271</v>
      </c>
      <c r="D47" s="378"/>
      <c r="E47" s="68">
        <f>VLOOKUP(A47,'سود اوراق بهادار و سپرده بانکی'!A42:Q118,11,0)</f>
        <v>40500000</v>
      </c>
      <c r="F47" s="378"/>
      <c r="G47" s="407">
        <f t="shared" si="0"/>
        <v>1.5474904622739931E-3</v>
      </c>
      <c r="H47" s="378"/>
      <c r="I47" s="68">
        <f>VLOOKUP(A47,'سود اوراق بهادار و سپرده بانکی'!A42:Q118,17,0)</f>
        <v>75600000</v>
      </c>
      <c r="J47" s="378"/>
      <c r="K47" s="407">
        <f t="shared" si="2"/>
        <v>6.9151688780633895E-4</v>
      </c>
      <c r="L47" s="320"/>
    </row>
    <row r="48" spans="1:12">
      <c r="A48" s="365" t="s">
        <v>250</v>
      </c>
      <c r="B48" s="378"/>
      <c r="C48" s="343" t="s">
        <v>266</v>
      </c>
      <c r="D48" s="378"/>
      <c r="E48" s="68">
        <f>VLOOKUP(A48,'سود اوراق بهادار و سپرده بانکی'!A43:Q119,11,0)</f>
        <v>4623287</v>
      </c>
      <c r="F48" s="378"/>
      <c r="G48" s="407">
        <f t="shared" si="0"/>
        <v>1.7665413671247759E-4</v>
      </c>
      <c r="H48" s="378"/>
      <c r="I48" s="68">
        <f>VLOOKUP(A48,'سود اوراق بهادار و سپرده بانکی'!A43:Q119,17,0)</f>
        <v>8630147</v>
      </c>
      <c r="J48" s="378"/>
      <c r="K48" s="407">
        <f t="shared" si="2"/>
        <v>7.894037559194726E-5</v>
      </c>
      <c r="L48" s="320"/>
    </row>
    <row r="49" spans="1:12">
      <c r="A49" s="365" t="s">
        <v>241</v>
      </c>
      <c r="B49" s="378"/>
      <c r="C49" s="343" t="s">
        <v>257</v>
      </c>
      <c r="D49" s="378"/>
      <c r="E49" s="68">
        <f>VLOOKUP(A49,'سود اوراق بهادار و سپرده بانکی'!A44:Q120,11,0)</f>
        <v>4558561645</v>
      </c>
      <c r="F49" s="378"/>
      <c r="G49" s="407">
        <f t="shared" si="0"/>
        <v>0.17418100413149493</v>
      </c>
      <c r="H49" s="378"/>
      <c r="I49" s="68">
        <f>VLOOKUP(A49,'سود اوراق بهادار و سپرده بانکی'!A44:Q120,17,0)</f>
        <v>8060547937</v>
      </c>
      <c r="J49" s="378"/>
      <c r="K49" s="407">
        <f t="shared" si="2"/>
        <v>7.3730225177355099E-2</v>
      </c>
      <c r="L49" s="320"/>
    </row>
    <row r="50" spans="1:12">
      <c r="A50" s="365" t="s">
        <v>256</v>
      </c>
      <c r="B50" s="378"/>
      <c r="C50" s="343" t="s">
        <v>272</v>
      </c>
      <c r="D50" s="378"/>
      <c r="E50" s="68">
        <f>VLOOKUP(A50,'سود اوراق بهادار و سپرده بانکی'!A45:Q121,11,0)</f>
        <v>160212336</v>
      </c>
      <c r="F50" s="378"/>
      <c r="G50" s="407">
        <f t="shared" si="0"/>
        <v>6.1216558493490444E-3</v>
      </c>
      <c r="H50" s="378"/>
      <c r="I50" s="68">
        <f>VLOOKUP(A50,'سود اوراق بهادار و سپرده بانکی'!A45:Q121,17,0)</f>
        <v>292561643</v>
      </c>
      <c r="J50" s="378"/>
      <c r="K50" s="407">
        <f t="shared" si="2"/>
        <v>2.6760756198263118E-3</v>
      </c>
      <c r="L50" s="320"/>
    </row>
    <row r="51" spans="1:12">
      <c r="A51" s="365" t="s">
        <v>252</v>
      </c>
      <c r="B51" s="378"/>
      <c r="C51" s="343" t="s">
        <v>268</v>
      </c>
      <c r="D51" s="378"/>
      <c r="E51" s="68">
        <f>VLOOKUP(A51,'سود اوراق بهادار و سپرده بانکی'!A46:Q122,11,0)</f>
        <v>38373287</v>
      </c>
      <c r="F51" s="378"/>
      <c r="G51" s="407">
        <f t="shared" si="0"/>
        <v>1.4662295219408051E-3</v>
      </c>
      <c r="H51" s="378"/>
      <c r="I51" s="68">
        <f>VLOOKUP(A51,'سود اوراق بهادار و سپرده بانکی'!A46:Q122,17,0)</f>
        <v>62676377</v>
      </c>
      <c r="J51" s="378"/>
      <c r="K51" s="407">
        <f t="shared" si="2"/>
        <v>5.7330387780445504E-4</v>
      </c>
      <c r="L51" s="320"/>
    </row>
    <row r="52" spans="1:12">
      <c r="A52" s="365" t="s">
        <v>248</v>
      </c>
      <c r="B52" s="378"/>
      <c r="C52" s="343" t="s">
        <v>264</v>
      </c>
      <c r="D52" s="378"/>
      <c r="E52" s="68">
        <f>VLOOKUP(A52,'سود اوراق بهادار و سپرده بانکی'!A47:Q123,11,0)</f>
        <v>160557534</v>
      </c>
      <c r="F52" s="378"/>
      <c r="G52" s="407">
        <f t="shared" si="0"/>
        <v>6.1348457410180827E-3</v>
      </c>
      <c r="H52" s="378"/>
      <c r="I52" s="68">
        <f>VLOOKUP(A52,'سود اوراق بهادار و سپرده بانکی'!A47:Q123,17,0)</f>
        <v>262243976</v>
      </c>
      <c r="J52" s="378"/>
      <c r="K52" s="407">
        <f t="shared" si="2"/>
        <v>2.3987584408661409E-3</v>
      </c>
      <c r="L52" s="320"/>
    </row>
    <row r="53" spans="1:12">
      <c r="A53" s="365" t="s">
        <v>284</v>
      </c>
      <c r="B53" s="378"/>
      <c r="C53" s="343" t="s">
        <v>291</v>
      </c>
      <c r="D53" s="378"/>
      <c r="E53" s="68">
        <f>VLOOKUP(A53,'سود اوراق بهادار و سپرده بانکی'!A48:Q124,11,0)</f>
        <v>96164380</v>
      </c>
      <c r="F53" s="378"/>
      <c r="G53" s="407">
        <f t="shared" si="0"/>
        <v>3.6744064409998008E-3</v>
      </c>
      <c r="H53" s="378"/>
      <c r="I53" s="68">
        <f>VLOOKUP(A53,'سود اوراق بهادار و سپرده بانکی'!A48:Q124,17,0)</f>
        <v>96164380</v>
      </c>
      <c r="J53" s="378"/>
      <c r="K53" s="407">
        <f t="shared" si="2"/>
        <v>8.7962027480722419E-4</v>
      </c>
      <c r="L53" s="320"/>
    </row>
    <row r="54" spans="1:12">
      <c r="A54" s="365" t="s">
        <v>285</v>
      </c>
      <c r="B54" s="378"/>
      <c r="C54" s="343" t="s">
        <v>292</v>
      </c>
      <c r="D54" s="378"/>
      <c r="E54" s="68">
        <f>VLOOKUP(A54,'سود اوراق بهادار و سپرده بانکی'!A49:Q125,11,0)</f>
        <v>327328770</v>
      </c>
      <c r="F54" s="378"/>
      <c r="G54" s="407">
        <f t="shared" si="0"/>
        <v>1.2507114805009323E-2</v>
      </c>
      <c r="H54" s="378"/>
      <c r="I54" s="68">
        <f>VLOOKUP(A54,'سود اوراق بهادار و سپرده بانکی'!A49:Q125,17,0)</f>
        <v>327328770</v>
      </c>
      <c r="J54" s="378"/>
      <c r="K54" s="407">
        <f t="shared" si="2"/>
        <v>2.9940922264533984E-3</v>
      </c>
      <c r="L54" s="320"/>
    </row>
    <row r="55" spans="1:12">
      <c r="A55" s="365" t="s">
        <v>286</v>
      </c>
      <c r="B55" s="378"/>
      <c r="C55" s="343" t="s">
        <v>293</v>
      </c>
      <c r="D55" s="378"/>
      <c r="E55" s="68">
        <f>VLOOKUP(A55,'سود اوراق بهادار و سپرده بانکی'!A50:Q126,11,0)</f>
        <v>28892466</v>
      </c>
      <c r="F55" s="378"/>
      <c r="G55" s="407">
        <f t="shared" si="0"/>
        <v>1.1039707547302624E-3</v>
      </c>
      <c r="H55" s="378"/>
      <c r="I55" s="68">
        <f>VLOOKUP(A55,'سود اوراق بهادار و سپرده بانکی'!A50:Q126,17,0)</f>
        <v>28892466</v>
      </c>
      <c r="J55" s="378"/>
      <c r="K55" s="407">
        <f t="shared" si="2"/>
        <v>2.6428079589114366E-4</v>
      </c>
      <c r="L55" s="320"/>
    </row>
    <row r="56" spans="1:12">
      <c r="A56" s="365" t="s">
        <v>287</v>
      </c>
      <c r="B56" s="378"/>
      <c r="C56" s="343" t="s">
        <v>294</v>
      </c>
      <c r="D56" s="378"/>
      <c r="E56" s="68">
        <f>VLOOKUP(A56,'سود اوراق بهادار و سپرده بانکی'!A51:Q127,11,0)</f>
        <v>107383562</v>
      </c>
      <c r="F56" s="378"/>
      <c r="G56" s="407">
        <f t="shared" si="0"/>
        <v>4.1030873580248884E-3</v>
      </c>
      <c r="H56" s="378"/>
      <c r="I56" s="68">
        <f>VLOOKUP(A56,'سود اوراق بهادار و سپرده بانکی'!A51:Q127,17,0)</f>
        <v>107383562</v>
      </c>
      <c r="J56" s="378"/>
      <c r="K56" s="407">
        <f t="shared" si="2"/>
        <v>9.8224267983861176E-4</v>
      </c>
      <c r="L56" s="320"/>
    </row>
    <row r="57" spans="1:12">
      <c r="A57" s="365" t="s">
        <v>192</v>
      </c>
      <c r="B57" s="378"/>
      <c r="C57" s="343" t="s">
        <v>214</v>
      </c>
      <c r="D57" s="378"/>
      <c r="E57" s="68">
        <f>VLOOKUP(A57,'سود اوراق بهادار و سپرده بانکی'!A52:Q128,11,0)</f>
        <v>19669453</v>
      </c>
      <c r="F57" s="378"/>
      <c r="G57" s="407">
        <f t="shared" si="0"/>
        <v>7.5156273865794026E-4</v>
      </c>
      <c r="H57" s="378"/>
      <c r="I57" s="68">
        <f>VLOOKUP(A57,'سود اوراق بهادار و سپرده بانکی'!A52:Q128,17,0)</f>
        <v>19669453</v>
      </c>
      <c r="J57" s="378"/>
      <c r="K57" s="407">
        <f t="shared" si="2"/>
        <v>1.7991744607689228E-4</v>
      </c>
      <c r="L57" s="320"/>
    </row>
    <row r="58" spans="1:12">
      <c r="A58" s="365" t="s">
        <v>152</v>
      </c>
      <c r="B58" s="378"/>
      <c r="C58" s="343" t="s">
        <v>157</v>
      </c>
      <c r="D58" s="378"/>
      <c r="E58" s="68">
        <f>VLOOKUP(A58,'سود اوراق بهادار و سپرده بانکی'!A53:Q129,11,0)</f>
        <v>0</v>
      </c>
      <c r="F58" s="378"/>
      <c r="G58" s="407">
        <f t="shared" si="0"/>
        <v>0</v>
      </c>
      <c r="H58" s="378"/>
      <c r="I58" s="68">
        <f>VLOOKUP(A58,'سود اوراق بهادار و سپرده بانکی'!A53:Q129,17,0)</f>
        <v>80136988.301886797</v>
      </c>
      <c r="J58" s="378"/>
      <c r="K58" s="407">
        <f t="shared" si="2"/>
        <v>7.3301694112028767E-4</v>
      </c>
      <c r="L58" s="320"/>
    </row>
    <row r="59" spans="1:12">
      <c r="A59" s="365" t="s">
        <v>153</v>
      </c>
      <c r="B59" s="378"/>
      <c r="C59" s="343" t="s">
        <v>158</v>
      </c>
      <c r="D59" s="378"/>
      <c r="E59" s="68">
        <f>VLOOKUP(A59,'سود اوراق بهادار و سپرده بانکی'!A54:Q130,11,0)</f>
        <v>0</v>
      </c>
      <c r="F59" s="378"/>
      <c r="G59" s="407">
        <f t="shared" si="0"/>
        <v>0</v>
      </c>
      <c r="H59" s="378"/>
      <c r="I59" s="68">
        <f>VLOOKUP(A59,'سود اوراق بهادار و سپرده بانکی'!A54:Q130,17,0)</f>
        <v>51828902.830188677</v>
      </c>
      <c r="J59" s="378"/>
      <c r="K59" s="407">
        <f t="shared" si="2"/>
        <v>4.740815024278998E-4</v>
      </c>
      <c r="L59" s="320"/>
    </row>
    <row r="60" spans="1:12">
      <c r="A60" s="365" t="s">
        <v>169</v>
      </c>
      <c r="B60" s="378"/>
      <c r="C60" s="343" t="s">
        <v>180</v>
      </c>
      <c r="D60" s="378"/>
      <c r="E60" s="68">
        <f>VLOOKUP(A60,'سود اوراق بهادار و سپرده بانکی'!A55:Q131,11,0)</f>
        <v>0</v>
      </c>
      <c r="F60" s="378"/>
      <c r="G60" s="407">
        <f t="shared" si="0"/>
        <v>0</v>
      </c>
      <c r="H60" s="378"/>
      <c r="I60" s="68">
        <f>VLOOKUP(A60,'سود اوراق بهادار و سپرده بانکی'!A55:Q131,17,0)</f>
        <v>40068495</v>
      </c>
      <c r="J60" s="378"/>
      <c r="K60" s="407">
        <f t="shared" si="2"/>
        <v>3.6650847832650599E-4</v>
      </c>
      <c r="L60" s="320"/>
    </row>
    <row r="61" spans="1:12">
      <c r="A61" s="365" t="s">
        <v>151</v>
      </c>
      <c r="B61" s="378"/>
      <c r="C61" s="343" t="s">
        <v>156</v>
      </c>
      <c r="D61" s="378"/>
      <c r="E61" s="68">
        <f>VLOOKUP(A61,'سود اوراق بهادار و سپرده بانکی'!A56:Q132,11,0)</f>
        <v>0</v>
      </c>
      <c r="F61" s="378"/>
      <c r="G61" s="407">
        <f t="shared" si="0"/>
        <v>0</v>
      </c>
      <c r="H61" s="378"/>
      <c r="I61" s="68">
        <f>VLOOKUP(A61,'سود اوراق بهادار و سپرده بانکی'!A56:Q132,17,0)</f>
        <v>137638449.16666666</v>
      </c>
      <c r="J61" s="378"/>
      <c r="K61" s="407">
        <f t="shared" si="2"/>
        <v>1.2589856086008507E-3</v>
      </c>
      <c r="L61" s="320"/>
    </row>
    <row r="62" spans="1:12">
      <c r="A62" s="365" t="s">
        <v>150</v>
      </c>
      <c r="B62" s="378"/>
      <c r="C62" s="343" t="s">
        <v>155</v>
      </c>
      <c r="D62" s="378"/>
      <c r="E62" s="68">
        <f>VLOOKUP(A62,'سود اوراق بهادار و سپرده بانکی'!A57:Q133,11,0)</f>
        <v>0</v>
      </c>
      <c r="F62" s="378"/>
      <c r="G62" s="407">
        <f t="shared" si="0"/>
        <v>0</v>
      </c>
      <c r="H62" s="378"/>
      <c r="I62" s="68">
        <f>VLOOKUP(A62,'سود اوراق بهادار و سپرده بانکی'!A57:Q133,17,0)</f>
        <v>883561645</v>
      </c>
      <c r="J62" s="378"/>
      <c r="K62" s="407">
        <f t="shared" si="2"/>
        <v>8.0819814674001223E-3</v>
      </c>
      <c r="L62" s="320"/>
    </row>
    <row r="63" spans="1:12">
      <c r="A63" s="365" t="s">
        <v>167</v>
      </c>
      <c r="B63" s="378"/>
      <c r="C63" s="343" t="s">
        <v>178</v>
      </c>
      <c r="D63" s="378"/>
      <c r="E63" s="68">
        <f>VLOOKUP(A63,'سود اوراق بهادار و سپرده بانکی'!A58:Q134,11,0)</f>
        <v>0</v>
      </c>
      <c r="F63" s="378"/>
      <c r="G63" s="407">
        <f t="shared" si="0"/>
        <v>0</v>
      </c>
      <c r="H63" s="378"/>
      <c r="I63" s="68">
        <f>VLOOKUP(A63,'سود اوراق بهادار و سپرده بانکی'!A58:Q134,17,0)</f>
        <v>1208835618.3333333</v>
      </c>
      <c r="J63" s="378"/>
      <c r="K63" s="407">
        <f t="shared" si="2"/>
        <v>1.1057278368509497E-2</v>
      </c>
      <c r="L63" s="320"/>
    </row>
    <row r="64" spans="1:12">
      <c r="A64" s="365" t="s">
        <v>172</v>
      </c>
      <c r="B64" s="378"/>
      <c r="C64" s="343" t="s">
        <v>183</v>
      </c>
      <c r="D64" s="378"/>
      <c r="E64" s="68">
        <f>VLOOKUP(A64,'سود اوراق بهادار و سپرده بانکی'!A59:Q135,11,0)</f>
        <v>1</v>
      </c>
      <c r="F64" s="378"/>
      <c r="G64" s="407">
        <f t="shared" si="0"/>
        <v>3.8209641043802299E-11</v>
      </c>
      <c r="H64" s="378"/>
      <c r="I64" s="68">
        <f>VLOOKUP(A64,'سود اوراق بهادار و سپرده بانکی'!A59:Q135,17,0)</f>
        <v>2904567523.3333335</v>
      </c>
      <c r="J64" s="378"/>
      <c r="K64" s="407">
        <f t="shared" si="2"/>
        <v>2.6568220822206778E-2</v>
      </c>
      <c r="L64" s="320"/>
    </row>
    <row r="65" spans="1:12">
      <c r="A65" s="365" t="s">
        <v>288</v>
      </c>
      <c r="B65" s="378"/>
      <c r="C65" s="343" t="s">
        <v>295</v>
      </c>
      <c r="D65" s="378"/>
      <c r="E65" s="68">
        <f>VLOOKUP(A65,'سود اوراق بهادار و سپرده بانکی'!A60:Q136,11,0)</f>
        <v>4410096935</v>
      </c>
      <c r="F65" s="378"/>
      <c r="G65" s="407">
        <f t="shared" si="0"/>
        <v>0.16850822085472272</v>
      </c>
      <c r="H65" s="378"/>
      <c r="I65" s="68">
        <f>VLOOKUP(A65,'سود اوراق بهادار و سپرده بانکی'!A60:Q136,17,0)</f>
        <v>4410096935.4210529</v>
      </c>
      <c r="J65" s="378"/>
      <c r="K65" s="407">
        <f t="shared" si="2"/>
        <v>4.033937179506137E-2</v>
      </c>
      <c r="L65" s="320"/>
    </row>
    <row r="66" spans="1:12">
      <c r="A66" s="365" t="s">
        <v>164</v>
      </c>
      <c r="B66" s="378"/>
      <c r="C66" s="343" t="s">
        <v>175</v>
      </c>
      <c r="D66" s="378"/>
      <c r="E66" s="68">
        <f>VLOOKUP(A66,'سود اوراق بهادار و سپرده بانکی'!A61:Q137,11,0)</f>
        <v>1197047206</v>
      </c>
      <c r="F66" s="378"/>
      <c r="G66" s="407">
        <f t="shared" si="0"/>
        <v>4.5738744053746463E-2</v>
      </c>
      <c r="H66" s="378"/>
      <c r="I66" s="68">
        <f>VLOOKUP(A66,'سود اوراق بهادار و سپرده بانکی'!A61:Q137,17,0)</f>
        <v>5711580408</v>
      </c>
      <c r="J66" s="378"/>
      <c r="K66" s="407">
        <f t="shared" si="2"/>
        <v>5.2244104605764813E-2</v>
      </c>
      <c r="L66" s="320"/>
    </row>
    <row r="67" spans="1:12">
      <c r="A67" s="365" t="s">
        <v>171</v>
      </c>
      <c r="B67" s="378"/>
      <c r="C67" s="343" t="s">
        <v>182</v>
      </c>
      <c r="D67" s="378"/>
      <c r="E67" s="68">
        <f>VLOOKUP(A67,'سود اوراق بهادار و سپرده بانکی'!A62:Q138,11,0)</f>
        <v>0</v>
      </c>
      <c r="F67" s="378"/>
      <c r="G67" s="407">
        <f t="shared" si="0"/>
        <v>0</v>
      </c>
      <c r="H67" s="378"/>
      <c r="I67" s="68">
        <f>VLOOKUP(A67,'سود اوراق بهادار و سپرده بانکی'!A62:Q138,17,0)</f>
        <v>2522267227.6363635</v>
      </c>
      <c r="J67" s="378"/>
      <c r="K67" s="407">
        <f t="shared" si="2"/>
        <v>2.3071301368664296E-2</v>
      </c>
      <c r="L67" s="320"/>
    </row>
    <row r="68" spans="1:12">
      <c r="A68" s="365" t="s">
        <v>251</v>
      </c>
      <c r="B68" s="378"/>
      <c r="C68" s="343" t="s">
        <v>267</v>
      </c>
      <c r="D68" s="378"/>
      <c r="E68" s="68">
        <f>VLOOKUP(A68,'سود اوراق بهادار و سپرده بانکی'!A63:Q139,11,0)</f>
        <v>0</v>
      </c>
      <c r="F68" s="378"/>
      <c r="G68" s="407">
        <f t="shared" si="0"/>
        <v>0</v>
      </c>
      <c r="H68" s="378"/>
      <c r="I68" s="68">
        <f>VLOOKUP(A68,'سود اوراق بهادار و سپرده بانکی'!A63:Q139,17,0)</f>
        <v>5424657534</v>
      </c>
      <c r="J68" s="378"/>
      <c r="K68" s="407">
        <f t="shared" si="2"/>
        <v>4.9619607081043508E-2</v>
      </c>
      <c r="L68" s="320"/>
    </row>
    <row r="69" spans="1:12">
      <c r="A69" s="365" t="s">
        <v>282</v>
      </c>
      <c r="B69" s="378"/>
      <c r="C69" s="343" t="s">
        <v>289</v>
      </c>
      <c r="D69" s="378"/>
      <c r="E69" s="68">
        <f>VLOOKUP(A69,'سود اوراق بهادار و سپرده بانکی'!A64:Q140,11,0)</f>
        <v>7910108066</v>
      </c>
      <c r="F69" s="378"/>
      <c r="G69" s="407">
        <f t="shared" si="0"/>
        <v>0.30224238981954521</v>
      </c>
      <c r="H69" s="378"/>
      <c r="I69" s="68">
        <f>VLOOKUP(A69,'سود اوراق بهادار و سپرده بانکی'!A64:Q140,17,0)</f>
        <v>6471751902.727272</v>
      </c>
      <c r="J69" s="378"/>
      <c r="K69" s="407">
        <f t="shared" si="2"/>
        <v>5.9197430349586182E-2</v>
      </c>
      <c r="L69" s="320"/>
    </row>
    <row r="70" spans="1:12">
      <c r="A70" s="365" t="s">
        <v>165</v>
      </c>
      <c r="B70" s="378"/>
      <c r="C70" s="343" t="s">
        <v>176</v>
      </c>
      <c r="D70" s="378"/>
      <c r="E70" s="68">
        <f>VLOOKUP(A70,'سود اوراق بهادار و سپرده بانکی'!A65:Q141,11,0)</f>
        <v>0</v>
      </c>
      <c r="F70" s="378"/>
      <c r="G70" s="407">
        <f t="shared" si="0"/>
        <v>0</v>
      </c>
      <c r="H70" s="378"/>
      <c r="I70" s="68">
        <f>VLOOKUP(A70,'سود اوراق بهادار و سپرده بانکی'!A65:Q141,17,0)</f>
        <v>6661592534</v>
      </c>
      <c r="J70" s="378"/>
      <c r="K70" s="407">
        <f t="shared" si="2"/>
        <v>6.0933911864360098E-2</v>
      </c>
      <c r="L70" s="320"/>
    </row>
    <row r="71" spans="1:12">
      <c r="A71" s="365" t="s">
        <v>170</v>
      </c>
      <c r="B71" s="378"/>
      <c r="C71" s="343" t="s">
        <v>181</v>
      </c>
      <c r="D71" s="378"/>
      <c r="E71" s="68">
        <f>VLOOKUP(A71,'سود اوراق بهادار و سپرده بانکی'!A66:Q142,11,0)</f>
        <v>0</v>
      </c>
      <c r="F71" s="378"/>
      <c r="G71" s="407">
        <f t="shared" si="0"/>
        <v>0</v>
      </c>
      <c r="H71" s="378"/>
      <c r="I71" s="68">
        <f>VLOOKUP(A71,'سود اوراق بهادار و سپرده بانکی'!A66:Q142,17,0)</f>
        <v>920809462.92452824</v>
      </c>
      <c r="J71" s="378"/>
      <c r="K71" s="407">
        <f t="shared" si="2"/>
        <v>8.4226890749232296E-3</v>
      </c>
      <c r="L71" s="320"/>
    </row>
    <row r="72" spans="1:12">
      <c r="A72" s="365" t="s">
        <v>118</v>
      </c>
      <c r="B72" s="378"/>
      <c r="C72" s="343" t="s">
        <v>108</v>
      </c>
      <c r="D72" s="378"/>
      <c r="E72" s="68">
        <f>VLOOKUP(A72,'سود اوراق بهادار و سپرده بانکی'!A67:Q143,11,0)</f>
        <v>7266</v>
      </c>
      <c r="F72" s="378"/>
      <c r="G72" s="407">
        <f t="shared" si="0"/>
        <v>2.7763125182426747E-7</v>
      </c>
      <c r="H72" s="378"/>
      <c r="I72" s="68">
        <f>VLOOKUP(A72,'سود اوراق بهادار و سپرده بانکی'!A67:Q143,17,0)</f>
        <v>163726514</v>
      </c>
      <c r="J72" s="378"/>
      <c r="K72" s="407">
        <f t="shared" si="2"/>
        <v>1.4976144102203835E-3</v>
      </c>
      <c r="L72" s="320"/>
    </row>
    <row r="73" spans="1:12">
      <c r="A73" s="365" t="s">
        <v>137</v>
      </c>
      <c r="B73" s="378"/>
      <c r="C73" s="343" t="s">
        <v>140</v>
      </c>
      <c r="D73" s="378"/>
      <c r="E73" s="68">
        <f>VLOOKUP(A73,'سود اوراق بهادار و سپرده بانکی'!A68:Q144,11,0)</f>
        <v>0</v>
      </c>
      <c r="F73" s="378"/>
      <c r="G73" s="407">
        <f t="shared" ref="G73:G79" si="3">E73/$E$80</f>
        <v>0</v>
      </c>
      <c r="H73" s="378"/>
      <c r="I73" s="68">
        <f>VLOOKUP(A73,'سود اوراق بهادار و سپرده بانکی'!A68:Q144,17,0)</f>
        <v>2648598906.8965516</v>
      </c>
      <c r="J73" s="378"/>
      <c r="K73" s="407">
        <f t="shared" si="2"/>
        <v>2.4226863401380618E-2</v>
      </c>
      <c r="L73" s="320"/>
    </row>
    <row r="74" spans="1:12">
      <c r="A74" s="365" t="s">
        <v>139</v>
      </c>
      <c r="B74" s="378"/>
      <c r="C74" s="343" t="s">
        <v>142</v>
      </c>
      <c r="D74" s="378"/>
      <c r="E74" s="68">
        <f>VLOOKUP(A74,'سود اوراق بهادار و سپرده بانکی'!A69:Q145,11,0)</f>
        <v>669450812.48275852</v>
      </c>
      <c r="F74" s="378"/>
      <c r="G74" s="407">
        <f t="shared" si="3"/>
        <v>2.5579475241448005E-2</v>
      </c>
      <c r="H74" s="378"/>
      <c r="I74" s="68">
        <f>VLOOKUP(A74,'سود اوراق بهادار و سپرده بانکی'!A69:Q145,17,0)</f>
        <v>3017000975</v>
      </c>
      <c r="J74" s="378"/>
      <c r="K74" s="407">
        <f t="shared" si="2"/>
        <v>2.7596655089162567E-2</v>
      </c>
      <c r="L74" s="320"/>
    </row>
    <row r="75" spans="1:12">
      <c r="A75" s="365" t="s">
        <v>200</v>
      </c>
      <c r="B75" s="378"/>
      <c r="C75" s="340" t="s">
        <v>222</v>
      </c>
      <c r="D75" s="378"/>
      <c r="E75" s="68">
        <f>VLOOKUP(A75,'سود اوراق بهادار و سپرده بانکی'!A70:Q146,11,0)</f>
        <v>3077021692.9065418</v>
      </c>
      <c r="F75" s="378"/>
      <c r="G75" s="407">
        <f t="shared" si="3"/>
        <v>0.11757189436995183</v>
      </c>
      <c r="H75" s="378"/>
      <c r="I75" s="68">
        <f>VLOOKUP(A75,'سود اوراق بهادار و سپرده بانکی'!A70:Q146,17,0)</f>
        <v>11229844223.420561</v>
      </c>
      <c r="J75" s="378"/>
      <c r="K75" s="407">
        <f t="shared" si="2"/>
        <v>0.10271993290912407</v>
      </c>
      <c r="L75" s="320"/>
    </row>
    <row r="76" spans="1:12">
      <c r="A76" s="365" t="s">
        <v>127</v>
      </c>
      <c r="B76" s="378"/>
      <c r="C76" s="340" t="s">
        <v>132</v>
      </c>
      <c r="D76" s="378"/>
      <c r="E76" s="68">
        <f>VLOOKUP(A76,'سود اوراق بهادار و سپرده بانکی'!A71:Q147,11,0)</f>
        <v>0</v>
      </c>
      <c r="F76" s="378"/>
      <c r="G76" s="407">
        <f t="shared" si="3"/>
        <v>0</v>
      </c>
      <c r="H76" s="378"/>
      <c r="I76" s="68">
        <f>VLOOKUP(A76,'سود اوراق بهادار و سپرده بانکی'!A71:Q147,17,0)</f>
        <v>13592275.961538462</v>
      </c>
      <c r="J76" s="378"/>
      <c r="K76" s="407">
        <f t="shared" si="2"/>
        <v>1.2432921125830676E-4</v>
      </c>
      <c r="L76" s="320"/>
    </row>
    <row r="77" spans="1:12">
      <c r="A77" s="365" t="s">
        <v>125</v>
      </c>
      <c r="B77" s="378"/>
      <c r="C77" s="340" t="s">
        <v>133</v>
      </c>
      <c r="D77" s="378"/>
      <c r="E77" s="68">
        <f>VLOOKUP(A77,'سود اوراق بهادار و سپرده بانکی'!A72:Q148,11,0)</f>
        <v>0</v>
      </c>
      <c r="F77" s="378"/>
      <c r="G77" s="407">
        <f t="shared" si="3"/>
        <v>0</v>
      </c>
      <c r="H77" s="378"/>
      <c r="I77" s="68">
        <f>VLOOKUP(A77,'سود اوراق بهادار و سپرده بانکی'!A72:Q148,17,0)</f>
        <v>10554357.980769232</v>
      </c>
      <c r="J77" s="378"/>
      <c r="K77" s="407">
        <f t="shared" si="2"/>
        <v>9.6541227297030884E-5</v>
      </c>
      <c r="L77" s="320"/>
    </row>
    <row r="78" spans="1:12">
      <c r="A78" s="365" t="s">
        <v>197</v>
      </c>
      <c r="B78" s="378"/>
      <c r="C78" s="340" t="s">
        <v>219</v>
      </c>
      <c r="D78" s="378"/>
      <c r="E78" s="68">
        <f>VLOOKUP(A78,'سود اوراق بهادار و سپرده بانکی'!A73:Q149,11,0)</f>
        <v>0</v>
      </c>
      <c r="F78" s="378"/>
      <c r="G78" s="407">
        <f t="shared" si="3"/>
        <v>0</v>
      </c>
      <c r="H78" s="378"/>
      <c r="I78" s="68">
        <f>VLOOKUP(A78,'سود اوراق بهادار و سپرده بانکی'!A73:Q149,17,0)</f>
        <v>1130439363.2616823</v>
      </c>
      <c r="J78" s="378"/>
      <c r="K78" s="407">
        <f t="shared" si="2"/>
        <v>1.0340183999160027E-2</v>
      </c>
      <c r="L78" s="320"/>
    </row>
    <row r="79" spans="1:12" ht="22.5" thickBot="1">
      <c r="A79" s="365" t="s">
        <v>111</v>
      </c>
      <c r="B79" s="378"/>
      <c r="C79" s="340" t="s">
        <v>113</v>
      </c>
      <c r="D79" s="378"/>
      <c r="E79" s="68">
        <f>VLOOKUP(A79,'سود اوراق بهادار و سپرده بانکی'!A74:Q150,11,0)</f>
        <v>689654556</v>
      </c>
      <c r="F79" s="378"/>
      <c r="G79" s="407">
        <f t="shared" si="3"/>
        <v>2.6351453028982851E-2</v>
      </c>
      <c r="H79" s="378"/>
      <c r="I79" s="68">
        <f>VLOOKUP(A79,'سود اوراق بهادار و سپرده بانکی'!A74:Q150,17,0)</f>
        <v>3249417900</v>
      </c>
      <c r="J79" s="378"/>
      <c r="K79" s="407">
        <f t="shared" si="2"/>
        <v>2.9722584039553034E-2</v>
      </c>
      <c r="L79" s="320"/>
    </row>
    <row r="80" spans="1:12" ht="22.5" thickBot="1">
      <c r="A80" s="408" t="s">
        <v>2</v>
      </c>
      <c r="B80" s="409"/>
      <c r="D80" s="408"/>
      <c r="E80" s="410">
        <f>SUM(E8:E79)</f>
        <v>26171405244.389297</v>
      </c>
      <c r="F80" s="378"/>
      <c r="G80" s="106">
        <f>SUM(G8:G79)</f>
        <v>1.0000000000000002</v>
      </c>
      <c r="H80" s="378"/>
      <c r="I80" s="410">
        <f>SUM(I8:I79)</f>
        <v>109324878875.80263</v>
      </c>
      <c r="J80" s="378"/>
      <c r="K80" s="106">
        <f>SUM(K8:K79)</f>
        <v>1</v>
      </c>
      <c r="L80" s="320"/>
    </row>
    <row r="81" spans="6:10" ht="22.5" thickTop="1">
      <c r="F81" s="378"/>
      <c r="H81" s="378"/>
      <c r="J81" s="378"/>
    </row>
  </sheetData>
  <autoFilter ref="A7:L7" xr:uid="{00000000-0009-0000-0000-00000C000000}">
    <sortState xmlns:xlrd2="http://schemas.microsoft.com/office/spreadsheetml/2017/richdata2" ref="A8:L40">
      <sortCondition sortBy="cellColor" ref="I8:I40" dxfId="4"/>
      <sortCondition sortBy="cellColor" ref="E8:E40" dxfId="3"/>
      <sortCondition sortBy="cellColor" ref="E8:E40" dxfId="2"/>
      <sortCondition descending="1" sortBy="cellColor" ref="E8:E40" dxfId="1"/>
    </sortState>
  </autoFilter>
  <mergeCells count="7">
    <mergeCell ref="A6:C6"/>
    <mergeCell ref="E6:H6"/>
    <mergeCell ref="A4:L4"/>
    <mergeCell ref="I6:L6"/>
    <mergeCell ref="A1:L1"/>
    <mergeCell ref="A2:L2"/>
    <mergeCell ref="A3:L3"/>
  </mergeCells>
  <phoneticPr fontId="55" type="noConversion"/>
  <conditionalFormatting sqref="A1:A1048576">
    <cfRule type="duplicateValues" dxfId="0" priority="1"/>
  </conditionalFormatting>
  <pageMargins left="0.7" right="0.7" top="0.75" bottom="0.75" header="0.3" footer="0.3"/>
  <pageSetup paperSize="9" scale="2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00B0F0"/>
  </sheetPr>
  <dimension ref="A1:G14"/>
  <sheetViews>
    <sheetView rightToLeft="1" view="pageBreakPreview" zoomScale="130" zoomScaleNormal="100" zoomScaleSheetLayoutView="130" workbookViewId="0">
      <selection activeCell="A8" sqref="A8"/>
    </sheetView>
  </sheetViews>
  <sheetFormatPr defaultColWidth="9.140625" defaultRowHeight="18"/>
  <cols>
    <col min="1" max="1" width="32.42578125" style="133" customWidth="1"/>
    <col min="2" max="2" width="1.42578125" style="133" customWidth="1"/>
    <col min="3" max="3" width="17.7109375" style="133" bestFit="1" customWidth="1"/>
    <col min="4" max="4" width="0.85546875" style="133" customWidth="1"/>
    <col min="5" max="5" width="18.140625" style="133" customWidth="1"/>
    <col min="6" max="6" width="16.5703125" style="133" customWidth="1"/>
    <col min="7" max="16384" width="9.140625" style="133"/>
  </cols>
  <sheetData>
    <row r="1" spans="1:7" s="177" customFormat="1" ht="18.75">
      <c r="A1" s="237" t="s">
        <v>89</v>
      </c>
      <c r="B1" s="237"/>
      <c r="C1" s="237"/>
      <c r="D1" s="237"/>
      <c r="E1" s="237"/>
    </row>
    <row r="2" spans="1:7" s="177" customFormat="1" ht="18.75">
      <c r="A2" s="237" t="s">
        <v>56</v>
      </c>
      <c r="B2" s="237"/>
      <c r="C2" s="237"/>
      <c r="D2" s="237"/>
      <c r="E2" s="237"/>
    </row>
    <row r="3" spans="1:7" s="177" customFormat="1" ht="18.75">
      <c r="A3" s="237" t="str">
        <f>' سهام'!A3:W3</f>
        <v>برای ماه منتهی به 1402/12/29</v>
      </c>
      <c r="B3" s="237"/>
      <c r="C3" s="237"/>
      <c r="D3" s="237"/>
      <c r="E3" s="237"/>
    </row>
    <row r="4" spans="1:7" ht="18.75">
      <c r="A4" s="233" t="s">
        <v>31</v>
      </c>
      <c r="B4" s="233"/>
      <c r="C4" s="233"/>
      <c r="D4" s="233"/>
      <c r="E4" s="233"/>
    </row>
    <row r="5" spans="1:7" ht="49.5" customHeight="1" thickBot="1">
      <c r="A5" s="168"/>
      <c r="B5" s="169"/>
      <c r="C5" s="178" t="s">
        <v>276</v>
      </c>
      <c r="D5" s="134"/>
      <c r="E5" s="178" t="s">
        <v>278</v>
      </c>
    </row>
    <row r="6" spans="1:7" ht="18.75">
      <c r="A6" s="268"/>
      <c r="B6" s="269"/>
      <c r="C6" s="265" t="s">
        <v>6</v>
      </c>
      <c r="D6" s="170"/>
      <c r="E6" s="265" t="s">
        <v>6</v>
      </c>
    </row>
    <row r="7" spans="1:7" ht="18.75" thickBot="1">
      <c r="A7" s="269"/>
      <c r="B7" s="269"/>
      <c r="C7" s="267"/>
      <c r="D7" s="172"/>
      <c r="E7" s="267"/>
    </row>
    <row r="8" spans="1:7" ht="25.9" customHeight="1">
      <c r="A8" s="179" t="s">
        <v>135</v>
      </c>
      <c r="B8" s="7"/>
      <c r="C8" s="97">
        <v>35400</v>
      </c>
      <c r="D8" s="68"/>
      <c r="E8" s="68">
        <v>10136842</v>
      </c>
    </row>
    <row r="9" spans="1:7" ht="18.75" thickBot="1">
      <c r="A9" s="180" t="s">
        <v>2</v>
      </c>
      <c r="B9" s="134"/>
      <c r="C9" s="411">
        <f>SUM(C8:C8)</f>
        <v>35400</v>
      </c>
      <c r="D9" s="68"/>
      <c r="E9" s="412">
        <f>SUM(E8:E8)</f>
        <v>10136842</v>
      </c>
    </row>
    <row r="10" spans="1:7" ht="18.75" thickTop="1">
      <c r="D10" s="68"/>
    </row>
    <row r="11" spans="1:7">
      <c r="C11" s="210"/>
      <c r="E11" s="210"/>
      <c r="F11" s="159"/>
      <c r="G11" s="137"/>
    </row>
    <row r="12" spans="1:7">
      <c r="C12" s="137"/>
      <c r="E12" s="137"/>
    </row>
    <row r="14" spans="1:7">
      <c r="F14" s="159"/>
      <c r="G14" s="137"/>
    </row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W16"/>
  <sheetViews>
    <sheetView rightToLeft="1" view="pageBreakPreview" zoomScale="60" zoomScaleNormal="100" workbookViewId="0">
      <selection activeCell="A5" sqref="A5:W5"/>
    </sheetView>
  </sheetViews>
  <sheetFormatPr defaultColWidth="9.140625" defaultRowHeight="30.75"/>
  <cols>
    <col min="1" max="1" width="36.7109375" style="20" customWidth="1"/>
    <col min="2" max="2" width="1.85546875" style="20" customWidth="1"/>
    <col min="3" max="3" width="22.5703125" style="24" bestFit="1" customWidth="1"/>
    <col min="4" max="4" width="1.140625" style="24" customWidth="1"/>
    <col min="5" max="5" width="32" style="24" bestFit="1" customWidth="1"/>
    <col min="6" max="6" width="1.42578125" style="24" customWidth="1"/>
    <col min="7" max="7" width="32.140625" style="24" customWidth="1"/>
    <col min="8" max="8" width="1.5703125" style="24" customWidth="1"/>
    <col min="9" max="9" width="20.5703125" style="24" bestFit="1" customWidth="1"/>
    <col min="10" max="10" width="29.140625" style="24" bestFit="1" customWidth="1"/>
    <col min="11" max="11" width="1.42578125" style="24" customWidth="1"/>
    <col min="12" max="12" width="20.7109375" style="24" customWidth="1"/>
    <col min="13" max="13" width="29.140625" style="24" customWidth="1"/>
    <col min="14" max="14" width="1.140625" style="24" customWidth="1"/>
    <col min="15" max="15" width="22.5703125" style="24" bestFit="1" customWidth="1"/>
    <col min="16" max="16" width="1.42578125" style="24" customWidth="1"/>
    <col min="17" max="17" width="18.7109375" style="24" customWidth="1"/>
    <col min="18" max="18" width="1.5703125" style="24" customWidth="1"/>
    <col min="19" max="19" width="32" style="24" bestFit="1" customWidth="1"/>
    <col min="20" max="20" width="1.85546875" style="24" customWidth="1"/>
    <col min="21" max="21" width="37.42578125" style="24" bestFit="1" customWidth="1"/>
    <col min="22" max="22" width="1.5703125" style="20" customWidth="1"/>
    <col min="23" max="23" width="21.85546875" style="31" customWidth="1"/>
    <col min="24" max="24" width="10.140625" style="20" bestFit="1" customWidth="1"/>
    <col min="25" max="16384" width="9.140625" style="20"/>
  </cols>
  <sheetData>
    <row r="1" spans="1:23" ht="31.5">
      <c r="A1" s="212" t="s">
        <v>89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</row>
    <row r="2" spans="1:23" ht="31.5">
      <c r="A2" s="212" t="s">
        <v>50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</row>
    <row r="3" spans="1:23" ht="31.5">
      <c r="A3" s="212" t="s">
        <v>275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</row>
    <row r="4" spans="1:23" ht="31.5">
      <c r="A4" s="221" t="s">
        <v>25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</row>
    <row r="5" spans="1:23" ht="31.5">
      <c r="A5" s="221" t="s">
        <v>26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</row>
    <row r="7" spans="1:23" ht="36.75" customHeight="1" thickBot="1">
      <c r="A7" s="1"/>
      <c r="B7" s="2"/>
      <c r="C7" s="223" t="s">
        <v>234</v>
      </c>
      <c r="D7" s="223"/>
      <c r="E7" s="223"/>
      <c r="F7" s="223"/>
      <c r="G7" s="223"/>
      <c r="H7" s="3"/>
      <c r="I7" s="222" t="s">
        <v>7</v>
      </c>
      <c r="J7" s="222"/>
      <c r="K7" s="222"/>
      <c r="L7" s="222"/>
      <c r="M7" s="222"/>
      <c r="O7" s="224" t="s">
        <v>274</v>
      </c>
      <c r="P7" s="224"/>
      <c r="Q7" s="224"/>
      <c r="R7" s="224"/>
      <c r="S7" s="224"/>
      <c r="T7" s="224"/>
      <c r="U7" s="224"/>
      <c r="V7" s="224"/>
      <c r="W7" s="224"/>
    </row>
    <row r="8" spans="1:23" ht="29.25" customHeight="1">
      <c r="A8" s="213" t="s">
        <v>1</v>
      </c>
      <c r="B8" s="4"/>
      <c r="C8" s="219" t="s">
        <v>3</v>
      </c>
      <c r="D8" s="216"/>
      <c r="E8" s="219" t="s">
        <v>0</v>
      </c>
      <c r="F8" s="216"/>
      <c r="G8" s="225" t="s">
        <v>21</v>
      </c>
      <c r="H8" s="23"/>
      <c r="I8" s="215" t="s">
        <v>4</v>
      </c>
      <c r="J8" s="215"/>
      <c r="K8" s="25"/>
      <c r="L8" s="215" t="s">
        <v>5</v>
      </c>
      <c r="M8" s="215"/>
      <c r="O8" s="217" t="s">
        <v>3</v>
      </c>
      <c r="P8" s="216"/>
      <c r="Q8" s="225" t="s">
        <v>33</v>
      </c>
      <c r="R8" s="22"/>
      <c r="S8" s="217" t="s">
        <v>0</v>
      </c>
      <c r="T8" s="216"/>
      <c r="U8" s="225" t="s">
        <v>21</v>
      </c>
      <c r="V8" s="5"/>
      <c r="W8" s="227" t="s">
        <v>22</v>
      </c>
    </row>
    <row r="9" spans="1:23" ht="49.5" customHeight="1" thickBot="1">
      <c r="A9" s="214"/>
      <c r="B9" s="4"/>
      <c r="C9" s="218"/>
      <c r="D9" s="220"/>
      <c r="E9" s="218"/>
      <c r="F9" s="220"/>
      <c r="G9" s="226"/>
      <c r="H9" s="23"/>
      <c r="I9" s="26" t="s">
        <v>3</v>
      </c>
      <c r="J9" s="26" t="s">
        <v>0</v>
      </c>
      <c r="K9" s="25"/>
      <c r="L9" s="26" t="s">
        <v>3</v>
      </c>
      <c r="M9" s="26" t="s">
        <v>49</v>
      </c>
      <c r="O9" s="218"/>
      <c r="P9" s="216"/>
      <c r="Q9" s="226"/>
      <c r="R9" s="22"/>
      <c r="S9" s="218"/>
      <c r="T9" s="216"/>
      <c r="U9" s="226"/>
      <c r="V9" s="5"/>
      <c r="W9" s="228"/>
    </row>
    <row r="10" spans="1:23" ht="28.5" customHeight="1" thickBot="1">
      <c r="A10" s="63" t="s">
        <v>92</v>
      </c>
      <c r="C10" s="24">
        <v>0</v>
      </c>
      <c r="E10" s="24">
        <v>0</v>
      </c>
      <c r="G10" s="24">
        <v>0</v>
      </c>
      <c r="I10" s="24">
        <v>0</v>
      </c>
      <c r="J10" s="24">
        <v>0</v>
      </c>
      <c r="K10" s="6"/>
      <c r="L10" s="24">
        <v>0</v>
      </c>
      <c r="M10" s="24">
        <v>0</v>
      </c>
      <c r="O10" s="24">
        <v>0</v>
      </c>
      <c r="Q10" s="24">
        <v>0</v>
      </c>
      <c r="S10" s="24">
        <v>0</v>
      </c>
      <c r="U10" s="24">
        <v>0</v>
      </c>
      <c r="V10" s="6"/>
      <c r="W10" s="52">
        <f>U10/درآمدها!$J$5</f>
        <v>0</v>
      </c>
    </row>
    <row r="11" spans="1:23" ht="42" customHeight="1" thickBot="1">
      <c r="A11" s="20" t="s">
        <v>2</v>
      </c>
      <c r="B11" s="4"/>
      <c r="D11" s="27">
        <f>SUM(D10:D10)</f>
        <v>0</v>
      </c>
      <c r="E11" s="27">
        <f>SUM(E10:E10)</f>
        <v>0</v>
      </c>
      <c r="G11" s="27">
        <f>SUM(G10:G10)</f>
        <v>0</v>
      </c>
      <c r="J11" s="27">
        <f>SUM(J10:J10)</f>
        <v>0</v>
      </c>
      <c r="M11" s="27">
        <f>SUM(M10:M10)</f>
        <v>0</v>
      </c>
      <c r="S11" s="27">
        <f>SUM(S10:S10)</f>
        <v>0</v>
      </c>
      <c r="U11" s="28">
        <f>SUM(U10:U10)</f>
        <v>0</v>
      </c>
      <c r="W11" s="29">
        <f>SUM(W10:W10)</f>
        <v>0</v>
      </c>
    </row>
    <row r="12" spans="1:23" ht="31.5" thickTop="1">
      <c r="U12" s="30"/>
    </row>
    <row r="14" spans="1:23">
      <c r="E14" s="60"/>
      <c r="G14" s="60"/>
      <c r="S14" s="60"/>
      <c r="U14" s="60"/>
    </row>
    <row r="15" spans="1:23">
      <c r="G15" s="24" t="s">
        <v>58</v>
      </c>
    </row>
    <row r="16" spans="1:23">
      <c r="E16" s="60"/>
      <c r="G16" s="60"/>
      <c r="S16" s="60"/>
      <c r="U16" s="60"/>
    </row>
  </sheetData>
  <autoFilter ref="A9:W9" xr:uid="{00000000-0009-0000-0000-000001000000}">
    <sortState xmlns:xlrd2="http://schemas.microsoft.com/office/spreadsheetml/2017/richdata2" ref="A11:W37">
      <sortCondition descending="1" ref="U9"/>
    </sortState>
  </autoFilter>
  <mergeCells count="23">
    <mergeCell ref="C7:G7"/>
    <mergeCell ref="O7:W7"/>
    <mergeCell ref="F8:F9"/>
    <mergeCell ref="G8:G9"/>
    <mergeCell ref="U8:U9"/>
    <mergeCell ref="Q8:Q9"/>
    <mergeCell ref="W8:W9"/>
    <mergeCell ref="A1:W1"/>
    <mergeCell ref="A2:W2"/>
    <mergeCell ref="A3:W3"/>
    <mergeCell ref="A8:A9"/>
    <mergeCell ref="I8:J8"/>
    <mergeCell ref="L8:M8"/>
    <mergeCell ref="P8:P9"/>
    <mergeCell ref="T8:T9"/>
    <mergeCell ref="S8:S9"/>
    <mergeCell ref="O8:O9"/>
    <mergeCell ref="E8:E9"/>
    <mergeCell ref="C8:C9"/>
    <mergeCell ref="D8:D9"/>
    <mergeCell ref="A5:W5"/>
    <mergeCell ref="A4:W4"/>
    <mergeCell ref="I7:M7"/>
  </mergeCells>
  <printOptions horizontalCentered="1"/>
  <pageMargins left="0" right="0" top="0.74803149606299202" bottom="0.74803149606299202" header="0.31496062992126" footer="0.31496062992126"/>
  <pageSetup paperSize="9" scale="3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H21"/>
  <sheetViews>
    <sheetView rightToLeft="1" view="pageBreakPreview" zoomScale="55" zoomScaleNormal="50" zoomScaleSheetLayoutView="55" workbookViewId="0">
      <selection activeCell="W11" sqref="W11"/>
    </sheetView>
  </sheetViews>
  <sheetFormatPr defaultColWidth="9.140625" defaultRowHeight="15.75"/>
  <cols>
    <col min="1" max="1" width="50" style="274" customWidth="1"/>
    <col min="2" max="2" width="0.5703125" style="274" customWidth="1"/>
    <col min="3" max="3" width="12.5703125" style="274" customWidth="1"/>
    <col min="4" max="4" width="0.5703125" style="274" customWidth="1"/>
    <col min="5" max="5" width="20.5703125" style="274" customWidth="1"/>
    <col min="6" max="6" width="0.5703125" style="274" customWidth="1"/>
    <col min="7" max="7" width="19.7109375" style="274" customWidth="1"/>
    <col min="8" max="8" width="0.5703125" style="274" customWidth="1"/>
    <col min="9" max="9" width="19.7109375" style="274" customWidth="1"/>
    <col min="10" max="10" width="0.42578125" style="274" customWidth="1"/>
    <col min="11" max="11" width="18.7109375" style="274" customWidth="1"/>
    <col min="12" max="12" width="0.7109375" style="274" customWidth="1"/>
    <col min="13" max="13" width="18.5703125" style="274" customWidth="1"/>
    <col min="14" max="14" width="1.140625" style="274" customWidth="1"/>
    <col min="15" max="15" width="27.5703125" style="274" customWidth="1"/>
    <col min="16" max="16" width="0.5703125" style="274" customWidth="1"/>
    <col min="17" max="17" width="28.5703125" style="274" customWidth="1"/>
    <col min="18" max="18" width="0.5703125" style="274" customWidth="1"/>
    <col min="19" max="19" width="25.7109375" style="274" customWidth="1"/>
    <col min="20" max="20" width="29" style="274" customWidth="1"/>
    <col min="21" max="21" width="0.5703125" style="274" customWidth="1"/>
    <col min="22" max="22" width="16.140625" style="274" customWidth="1"/>
    <col min="23" max="23" width="25" style="274" customWidth="1"/>
    <col min="24" max="24" width="0.5703125" style="274" customWidth="1"/>
    <col min="25" max="25" width="17" style="274" customWidth="1"/>
    <col min="26" max="26" width="0.42578125" style="274" customWidth="1"/>
    <col min="27" max="27" width="23" style="274" customWidth="1"/>
    <col min="28" max="28" width="0.7109375" style="274" customWidth="1"/>
    <col min="29" max="29" width="28.85546875" style="274" customWidth="1"/>
    <col min="30" max="30" width="0.7109375" style="274" hidden="1" customWidth="1"/>
    <col min="31" max="31" width="29.7109375" style="274" customWidth="1"/>
    <col min="32" max="32" width="0.7109375" style="274" hidden="1" customWidth="1"/>
    <col min="33" max="33" width="16.5703125" style="274" customWidth="1"/>
    <col min="34" max="34" width="25.140625" style="274" bestFit="1" customWidth="1"/>
    <col min="35" max="16384" width="9.140625" style="274"/>
  </cols>
  <sheetData>
    <row r="1" spans="1:34" s="272" customFormat="1" ht="24.75">
      <c r="A1" s="271" t="s">
        <v>89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</row>
    <row r="2" spans="1:34" s="272" customFormat="1" ht="24.75">
      <c r="A2" s="271" t="s">
        <v>50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</row>
    <row r="3" spans="1:34" s="272" customFormat="1" ht="24.75">
      <c r="A3" s="271" t="str">
        <f>' سهام'!A3:W3</f>
        <v>برای ماه منتهی به 1402/12/29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  <c r="AG3" s="271"/>
    </row>
    <row r="4" spans="1:34" ht="24.75">
      <c r="A4" s="273" t="s">
        <v>66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  <c r="AB4" s="273"/>
      <c r="AC4" s="273"/>
      <c r="AD4" s="273"/>
      <c r="AE4" s="273"/>
      <c r="AF4" s="273"/>
      <c r="AG4" s="273"/>
    </row>
    <row r="5" spans="1:34" ht="24.75">
      <c r="A5" s="275"/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275"/>
      <c r="Y5" s="275"/>
      <c r="Z5" s="275"/>
      <c r="AA5" s="275"/>
      <c r="AB5" s="275"/>
      <c r="AC5" s="275"/>
      <c r="AD5" s="275"/>
      <c r="AE5" s="275"/>
      <c r="AF5" s="275"/>
      <c r="AG5" s="275"/>
    </row>
    <row r="6" spans="1:34" ht="27.75" customHeight="1" thickBot="1">
      <c r="A6" s="276" t="s">
        <v>67</v>
      </c>
      <c r="B6" s="276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 t="s">
        <v>234</v>
      </c>
      <c r="N6" s="276"/>
      <c r="O6" s="276"/>
      <c r="P6" s="276"/>
      <c r="Q6" s="276"/>
      <c r="R6" s="277"/>
      <c r="S6" s="278" t="s">
        <v>7</v>
      </c>
      <c r="T6" s="278"/>
      <c r="U6" s="278"/>
      <c r="V6" s="278"/>
      <c r="W6" s="278"/>
      <c r="X6" s="275"/>
      <c r="Y6" s="276" t="s">
        <v>274</v>
      </c>
      <c r="Z6" s="276"/>
      <c r="AA6" s="276"/>
      <c r="AB6" s="276"/>
      <c r="AC6" s="276"/>
      <c r="AD6" s="276"/>
      <c r="AE6" s="276"/>
      <c r="AF6" s="276"/>
      <c r="AG6" s="276"/>
    </row>
    <row r="7" spans="1:34" ht="26.25" customHeight="1">
      <c r="A7" s="279" t="s">
        <v>68</v>
      </c>
      <c r="B7" s="280"/>
      <c r="C7" s="281" t="s">
        <v>69</v>
      </c>
      <c r="D7" s="280"/>
      <c r="E7" s="282" t="s">
        <v>74</v>
      </c>
      <c r="F7" s="280"/>
      <c r="G7" s="283" t="s">
        <v>70</v>
      </c>
      <c r="H7" s="280"/>
      <c r="I7" s="281" t="s">
        <v>23</v>
      </c>
      <c r="J7" s="280"/>
      <c r="K7" s="282" t="s">
        <v>71</v>
      </c>
      <c r="L7" s="284"/>
      <c r="M7" s="285" t="s">
        <v>3</v>
      </c>
      <c r="N7" s="283"/>
      <c r="O7" s="283" t="s">
        <v>0</v>
      </c>
      <c r="P7" s="283"/>
      <c r="Q7" s="283" t="s">
        <v>21</v>
      </c>
      <c r="R7" s="280"/>
      <c r="S7" s="286" t="s">
        <v>4</v>
      </c>
      <c r="T7" s="286"/>
      <c r="U7" s="275"/>
      <c r="V7" s="286" t="s">
        <v>5</v>
      </c>
      <c r="W7" s="286"/>
      <c r="X7" s="275"/>
      <c r="Y7" s="285" t="s">
        <v>3</v>
      </c>
      <c r="Z7" s="279"/>
      <c r="AA7" s="283" t="s">
        <v>72</v>
      </c>
      <c r="AB7" s="280"/>
      <c r="AC7" s="283" t="s">
        <v>0</v>
      </c>
      <c r="AD7" s="279"/>
      <c r="AE7" s="283" t="s">
        <v>21</v>
      </c>
      <c r="AF7" s="287"/>
      <c r="AG7" s="283" t="s">
        <v>22</v>
      </c>
    </row>
    <row r="8" spans="1:34" s="293" customFormat="1" ht="55.5" customHeight="1" thickBot="1">
      <c r="A8" s="276"/>
      <c r="B8" s="280"/>
      <c r="C8" s="288"/>
      <c r="D8" s="280"/>
      <c r="E8" s="288"/>
      <c r="F8" s="280"/>
      <c r="G8" s="276"/>
      <c r="H8" s="280"/>
      <c r="I8" s="288"/>
      <c r="J8" s="280"/>
      <c r="K8" s="288"/>
      <c r="L8" s="277"/>
      <c r="M8" s="289"/>
      <c r="N8" s="279"/>
      <c r="O8" s="276"/>
      <c r="P8" s="279"/>
      <c r="Q8" s="276"/>
      <c r="R8" s="280"/>
      <c r="S8" s="290" t="s">
        <v>3</v>
      </c>
      <c r="T8" s="290" t="s">
        <v>0</v>
      </c>
      <c r="U8" s="291"/>
      <c r="V8" s="290" t="s">
        <v>3</v>
      </c>
      <c r="W8" s="290" t="s">
        <v>49</v>
      </c>
      <c r="X8" s="291"/>
      <c r="Y8" s="289"/>
      <c r="Z8" s="279"/>
      <c r="AA8" s="276"/>
      <c r="AB8" s="280"/>
      <c r="AC8" s="276"/>
      <c r="AD8" s="279"/>
      <c r="AE8" s="276"/>
      <c r="AF8" s="287"/>
      <c r="AG8" s="276"/>
      <c r="AH8" s="292"/>
    </row>
    <row r="9" spans="1:34" s="293" customFormat="1" ht="41.25" customHeight="1">
      <c r="A9" s="294" t="s">
        <v>120</v>
      </c>
      <c r="B9" s="280"/>
      <c r="C9" s="277" t="s">
        <v>93</v>
      </c>
      <c r="D9" s="280"/>
      <c r="E9" s="277" t="s">
        <v>93</v>
      </c>
      <c r="F9" s="280"/>
      <c r="G9" s="295" t="s">
        <v>121</v>
      </c>
      <c r="H9" s="295"/>
      <c r="I9" s="295" t="s">
        <v>122</v>
      </c>
      <c r="J9" s="280"/>
      <c r="K9" s="64" t="s">
        <v>136</v>
      </c>
      <c r="L9" s="277"/>
      <c r="M9" s="30">
        <v>500000</v>
      </c>
      <c r="N9" s="280"/>
      <c r="O9" s="30">
        <v>464615384615</v>
      </c>
      <c r="P9" s="280"/>
      <c r="Q9" s="30">
        <v>478663226563</v>
      </c>
      <c r="R9" s="280"/>
      <c r="S9" s="30">
        <v>0</v>
      </c>
      <c r="T9" s="30">
        <v>0</v>
      </c>
      <c r="U9" s="291"/>
      <c r="V9" s="30">
        <v>155000</v>
      </c>
      <c r="W9" s="30">
        <v>150667537709</v>
      </c>
      <c r="X9" s="291"/>
      <c r="Y9" s="30">
        <v>345000</v>
      </c>
      <c r="Z9" s="280"/>
      <c r="AA9" s="94" t="s">
        <v>279</v>
      </c>
      <c r="AB9" s="280"/>
      <c r="AC9" s="30">
        <v>320584615384</v>
      </c>
      <c r="AD9" s="30">
        <v>344934019377</v>
      </c>
      <c r="AE9" s="30">
        <v>344934019377</v>
      </c>
      <c r="AF9" s="287"/>
      <c r="AG9" s="296">
        <f>AE9/درآمدها!$J$5</f>
        <v>9.8669079913674393E-2</v>
      </c>
      <c r="AH9" s="297"/>
    </row>
    <row r="10" spans="1:34" s="293" customFormat="1" ht="41.25" customHeight="1">
      <c r="A10" s="294" t="s">
        <v>235</v>
      </c>
      <c r="B10" s="280"/>
      <c r="C10" s="277" t="s">
        <v>93</v>
      </c>
      <c r="D10" s="280"/>
      <c r="E10" s="277" t="s">
        <v>93</v>
      </c>
      <c r="F10" s="280"/>
      <c r="G10" s="295" t="s">
        <v>237</v>
      </c>
      <c r="H10" s="295"/>
      <c r="I10" s="295" t="s">
        <v>239</v>
      </c>
      <c r="J10" s="280"/>
      <c r="K10" s="64" t="s">
        <v>136</v>
      </c>
      <c r="L10" s="277"/>
      <c r="M10" s="30">
        <v>327000</v>
      </c>
      <c r="N10" s="280"/>
      <c r="O10" s="30">
        <v>266780754218</v>
      </c>
      <c r="P10" s="280"/>
      <c r="Q10" s="30">
        <v>266080714130</v>
      </c>
      <c r="R10" s="280"/>
      <c r="S10" s="30">
        <v>0</v>
      </c>
      <c r="T10" s="30">
        <v>0</v>
      </c>
      <c r="U10" s="291"/>
      <c r="V10" s="30">
        <v>0</v>
      </c>
      <c r="W10" s="30">
        <v>0</v>
      </c>
      <c r="X10" s="291"/>
      <c r="Y10" s="30">
        <v>327000</v>
      </c>
      <c r="Z10" s="280"/>
      <c r="AA10" s="94">
        <v>829983</v>
      </c>
      <c r="AB10" s="280"/>
      <c r="AC10" s="30">
        <v>266780754218</v>
      </c>
      <c r="AD10" s="30">
        <v>269490705956</v>
      </c>
      <c r="AE10" s="30">
        <v>271355248946</v>
      </c>
      <c r="AF10" s="287"/>
      <c r="AG10" s="296">
        <f>AE10/درآمدها!$J$5</f>
        <v>7.7621722530025347E-2</v>
      </c>
      <c r="AH10" s="297"/>
    </row>
    <row r="11" spans="1:34" s="293" customFormat="1" ht="41.25" customHeight="1">
      <c r="A11" s="294" t="s">
        <v>144</v>
      </c>
      <c r="B11" s="280"/>
      <c r="C11" s="277" t="s">
        <v>93</v>
      </c>
      <c r="D11" s="280"/>
      <c r="E11" s="277" t="s">
        <v>93</v>
      </c>
      <c r="F11" s="280"/>
      <c r="G11" s="295" t="s">
        <v>145</v>
      </c>
      <c r="H11" s="298"/>
      <c r="I11" s="295" t="s">
        <v>147</v>
      </c>
      <c r="J11" s="280"/>
      <c r="K11" s="64" t="s">
        <v>136</v>
      </c>
      <c r="L11" s="277"/>
      <c r="M11" s="30">
        <v>723000</v>
      </c>
      <c r="N11" s="107">
        <v>200036250000</v>
      </c>
      <c r="O11" s="30">
        <v>739073488003</v>
      </c>
      <c r="P11" s="30"/>
      <c r="Q11" s="30">
        <v>758992163734</v>
      </c>
      <c r="R11" s="30"/>
      <c r="S11" s="30">
        <v>0</v>
      </c>
      <c r="T11" s="30">
        <v>0</v>
      </c>
      <c r="U11" s="30"/>
      <c r="V11" s="30">
        <v>0</v>
      </c>
      <c r="W11" s="30">
        <v>0</v>
      </c>
      <c r="X11" s="30"/>
      <c r="Y11" s="30">
        <v>723000</v>
      </c>
      <c r="Z11" s="30"/>
      <c r="AA11" s="94" t="s">
        <v>280</v>
      </c>
      <c r="AB11" s="30"/>
      <c r="AC11" s="30">
        <v>739073488003</v>
      </c>
      <c r="AD11" s="30">
        <v>764316093597</v>
      </c>
      <c r="AE11" s="30">
        <v>764316093597</v>
      </c>
      <c r="AF11" s="299"/>
      <c r="AG11" s="296">
        <f>AE11/درآمدها!$J$5</f>
        <v>0.21863417779040442</v>
      </c>
      <c r="AH11" s="297"/>
    </row>
    <row r="12" spans="1:34" s="293" customFormat="1" ht="41.25" customHeight="1">
      <c r="A12" s="294" t="s">
        <v>186</v>
      </c>
      <c r="B12" s="280"/>
      <c r="C12" s="295" t="s">
        <v>93</v>
      </c>
      <c r="D12" s="298"/>
      <c r="E12" s="295" t="s">
        <v>93</v>
      </c>
      <c r="F12" s="298"/>
      <c r="G12" s="295" t="s">
        <v>188</v>
      </c>
      <c r="H12" s="298"/>
      <c r="I12" s="295" t="s">
        <v>189</v>
      </c>
      <c r="J12" s="295"/>
      <c r="K12" s="64" t="s">
        <v>136</v>
      </c>
      <c r="L12" s="277"/>
      <c r="M12" s="30">
        <v>32000</v>
      </c>
      <c r="N12" s="108"/>
      <c r="O12" s="30">
        <v>19769911643</v>
      </c>
      <c r="P12" s="30"/>
      <c r="Q12" s="30">
        <v>19890794140</v>
      </c>
      <c r="R12" s="30"/>
      <c r="S12" s="30">
        <v>0</v>
      </c>
      <c r="T12" s="30">
        <v>0</v>
      </c>
      <c r="U12" s="30"/>
      <c r="V12" s="30">
        <v>0</v>
      </c>
      <c r="W12" s="30">
        <v>0</v>
      </c>
      <c r="X12" s="30"/>
      <c r="Y12" s="30">
        <v>32000</v>
      </c>
      <c r="Z12" s="30"/>
      <c r="AA12" s="94">
        <v>624209</v>
      </c>
      <c r="AB12" s="30"/>
      <c r="AC12" s="30">
        <v>19769911643</v>
      </c>
      <c r="AD12" s="30">
        <v>19833844465</v>
      </c>
      <c r="AE12" s="30">
        <v>19971067589</v>
      </c>
      <c r="AF12" s="300"/>
      <c r="AG12" s="296">
        <f>AE12/درآمدها!$J$5</f>
        <v>5.7127646251288458E-3</v>
      </c>
      <c r="AH12" s="297"/>
    </row>
    <row r="13" spans="1:34" s="293" customFormat="1" ht="41.25" customHeight="1">
      <c r="A13" s="294" t="s">
        <v>236</v>
      </c>
      <c r="B13" s="280"/>
      <c r="C13" s="295" t="s">
        <v>93</v>
      </c>
      <c r="D13" s="298"/>
      <c r="E13" s="295" t="s">
        <v>93</v>
      </c>
      <c r="F13" s="298"/>
      <c r="G13" s="295" t="s">
        <v>238</v>
      </c>
      <c r="H13" s="298"/>
      <c r="I13" s="295" t="s">
        <v>240</v>
      </c>
      <c r="J13" s="295"/>
      <c r="K13" s="64" t="s">
        <v>136</v>
      </c>
      <c r="L13" s="277"/>
      <c r="M13" s="30">
        <v>460000</v>
      </c>
      <c r="N13" s="108"/>
      <c r="O13" s="30">
        <v>299736973235</v>
      </c>
      <c r="P13" s="30"/>
      <c r="Q13" s="30">
        <v>300210576970</v>
      </c>
      <c r="R13" s="30"/>
      <c r="S13" s="30">
        <v>0</v>
      </c>
      <c r="T13" s="30">
        <v>0</v>
      </c>
      <c r="U13" s="30"/>
      <c r="V13" s="30">
        <v>0</v>
      </c>
      <c r="W13" s="30">
        <v>0</v>
      </c>
      <c r="X13" s="30"/>
      <c r="Y13" s="30">
        <v>460000</v>
      </c>
      <c r="Z13" s="30"/>
      <c r="AA13" s="94">
        <v>652483</v>
      </c>
      <c r="AB13" s="30"/>
      <c r="AC13" s="30">
        <v>299736973235</v>
      </c>
      <c r="AD13" s="30">
        <v>298025973000</v>
      </c>
      <c r="AE13" s="30">
        <v>300087779231</v>
      </c>
      <c r="AF13" s="300"/>
      <c r="AG13" s="296">
        <f>AE13/درآمدها!$J$5</f>
        <v>8.5840721432868194E-2</v>
      </c>
      <c r="AH13" s="297"/>
    </row>
    <row r="14" spans="1:34" s="293" customFormat="1" ht="41.25" customHeight="1" thickBot="1">
      <c r="A14" s="294" t="s">
        <v>159</v>
      </c>
      <c r="B14" s="280"/>
      <c r="C14" s="295" t="s">
        <v>93</v>
      </c>
      <c r="D14" s="298"/>
      <c r="E14" s="295" t="s">
        <v>93</v>
      </c>
      <c r="F14" s="298"/>
      <c r="G14" s="295" t="s">
        <v>160</v>
      </c>
      <c r="H14" s="298"/>
      <c r="I14" s="295" t="s">
        <v>161</v>
      </c>
      <c r="J14" s="295"/>
      <c r="K14" s="64" t="s">
        <v>136</v>
      </c>
      <c r="L14" s="277"/>
      <c r="M14" s="30">
        <v>355000</v>
      </c>
      <c r="N14" s="108"/>
      <c r="O14" s="30">
        <v>344932059406</v>
      </c>
      <c r="P14" s="30"/>
      <c r="Q14" s="30">
        <v>347517501036</v>
      </c>
      <c r="R14" s="30"/>
      <c r="S14" s="30">
        <v>0</v>
      </c>
      <c r="T14" s="30">
        <v>0</v>
      </c>
      <c r="U14" s="30"/>
      <c r="V14" s="30"/>
      <c r="W14" s="30"/>
      <c r="X14" s="30"/>
      <c r="Y14" s="30">
        <v>355000</v>
      </c>
      <c r="Z14" s="30"/>
      <c r="AA14" s="94" t="s">
        <v>281</v>
      </c>
      <c r="AB14" s="30"/>
      <c r="AC14" s="30">
        <v>344932059406</v>
      </c>
      <c r="AD14" s="30">
        <v>348103144869</v>
      </c>
      <c r="AE14" s="30">
        <v>348103144869</v>
      </c>
      <c r="AF14" s="300"/>
      <c r="AG14" s="296">
        <f>AE14/درآمدها!$J$5</f>
        <v>9.9575614725727374E-2</v>
      </c>
      <c r="AH14" s="297"/>
    </row>
    <row r="15" spans="1:34" s="306" customFormat="1" ht="32.25" thickBot="1">
      <c r="A15" s="301" t="s">
        <v>2</v>
      </c>
      <c r="B15" s="302"/>
      <c r="C15" s="302"/>
      <c r="D15" s="302"/>
      <c r="E15" s="302"/>
      <c r="F15" s="302"/>
      <c r="G15" s="302"/>
      <c r="H15" s="302"/>
      <c r="I15" s="302"/>
      <c r="J15" s="302"/>
      <c r="K15" s="302"/>
      <c r="L15" s="302"/>
      <c r="M15" s="303"/>
      <c r="N15" s="98"/>
      <c r="O15" s="304">
        <f>SUM(O9:O14)</f>
        <v>2134908571120</v>
      </c>
      <c r="P15" s="274"/>
      <c r="Q15" s="304">
        <f>SUM(Q9:Q14)</f>
        <v>2171354976573</v>
      </c>
      <c r="R15" s="274"/>
      <c r="S15" s="303"/>
      <c r="T15" s="304">
        <f>SUM(T9:T14)</f>
        <v>0</v>
      </c>
      <c r="U15" s="274"/>
      <c r="V15" s="303"/>
      <c r="W15" s="304">
        <f>SUM(W9:X14)</f>
        <v>150667537709</v>
      </c>
      <c r="X15" s="274"/>
      <c r="Y15" s="303"/>
      <c r="Z15" s="274"/>
      <c r="AA15" s="274"/>
      <c r="AB15" s="274"/>
      <c r="AC15" s="304">
        <f>SUM(AC9:AC14)</f>
        <v>1990877801889</v>
      </c>
      <c r="AD15" s="274"/>
      <c r="AE15" s="304">
        <f>SUM(AE9:AE14)</f>
        <v>2048767353609</v>
      </c>
      <c r="AF15" s="274"/>
      <c r="AG15" s="305">
        <f>SUM(AG9:AG14)</f>
        <v>0.58605408101782852</v>
      </c>
      <c r="AH15" s="292"/>
    </row>
    <row r="16" spans="1:34" s="307" customFormat="1" ht="32.25" thickTop="1">
      <c r="M16" s="274"/>
      <c r="N16" s="274"/>
      <c r="P16" s="274"/>
      <c r="R16" s="274"/>
      <c r="S16" s="274"/>
      <c r="U16" s="274"/>
      <c r="V16" s="274"/>
      <c r="X16" s="274"/>
      <c r="Y16" s="274"/>
      <c r="Z16" s="274"/>
      <c r="AA16" s="274"/>
      <c r="AB16" s="274"/>
      <c r="AD16" s="274"/>
      <c r="AF16" s="274"/>
    </row>
    <row r="17" spans="13:31">
      <c r="M17" s="308"/>
      <c r="O17" s="309"/>
      <c r="Q17" s="309"/>
      <c r="Y17" s="308"/>
      <c r="AC17" s="309"/>
      <c r="AE17" s="309"/>
    </row>
    <row r="18" spans="13:31">
      <c r="O18" s="308"/>
      <c r="V18" s="309"/>
      <c r="W18" s="309"/>
      <c r="Y18" s="309"/>
      <c r="AC18" s="308"/>
    </row>
    <row r="19" spans="13:31">
      <c r="M19" s="309"/>
      <c r="Q19" s="308"/>
      <c r="V19" s="308"/>
      <c r="W19" s="308"/>
      <c r="Y19" s="308"/>
      <c r="AE19" s="308"/>
    </row>
    <row r="20" spans="13:31">
      <c r="M20" s="308"/>
    </row>
    <row r="21" spans="13:31">
      <c r="W21" s="309"/>
    </row>
  </sheetData>
  <mergeCells count="28">
    <mergeCell ref="AD7:AD8"/>
    <mergeCell ref="AE7:AE8"/>
    <mergeCell ref="AG7:AG8"/>
    <mergeCell ref="S7:T7"/>
    <mergeCell ref="V7:W7"/>
    <mergeCell ref="Y7:Y8"/>
    <mergeCell ref="Z7:Z8"/>
    <mergeCell ref="AA7:AA8"/>
    <mergeCell ref="AC7:AC8"/>
    <mergeCell ref="Q7:Q8"/>
    <mergeCell ref="A7:A8"/>
    <mergeCell ref="C7:C8"/>
    <mergeCell ref="E7:E8"/>
    <mergeCell ref="G7:G8"/>
    <mergeCell ref="I7:I8"/>
    <mergeCell ref="K7:K8"/>
    <mergeCell ref="M7:M8"/>
    <mergeCell ref="N7:N8"/>
    <mergeCell ref="O7:O8"/>
    <mergeCell ref="P7:P8"/>
    <mergeCell ref="A1:AG1"/>
    <mergeCell ref="A2:AG2"/>
    <mergeCell ref="A3:AG3"/>
    <mergeCell ref="A4:AG4"/>
    <mergeCell ref="A6:L6"/>
    <mergeCell ref="M6:Q6"/>
    <mergeCell ref="S6:W6"/>
    <mergeCell ref="Y6:AG6"/>
  </mergeCells>
  <pageMargins left="0.25" right="0.25" top="0.75" bottom="0.75" header="0.3" footer="0.3"/>
  <pageSetup paperSize="9" scale="3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G23"/>
  <sheetViews>
    <sheetView rightToLeft="1" view="pageBreakPreview" zoomScale="85" zoomScaleNormal="56" zoomScaleSheetLayoutView="85" workbookViewId="0">
      <selection activeCell="M9" sqref="M9"/>
    </sheetView>
  </sheetViews>
  <sheetFormatPr defaultRowHeight="15"/>
  <cols>
    <col min="1" max="1" width="30.42578125" customWidth="1"/>
    <col min="2" max="2" width="2" customWidth="1"/>
    <col min="3" max="3" width="12.5703125" customWidth="1"/>
    <col min="4" max="4" width="2" customWidth="1"/>
    <col min="5" max="5" width="21.85546875" customWidth="1"/>
    <col min="6" max="6" width="2" customWidth="1"/>
    <col min="7" max="7" width="15.7109375" customWidth="1"/>
    <col min="8" max="8" width="2" customWidth="1"/>
    <col min="9" max="9" width="13.28515625" customWidth="1"/>
    <col min="10" max="10" width="2" customWidth="1"/>
    <col min="11" max="11" width="19.140625" customWidth="1"/>
    <col min="12" max="12" width="2" customWidth="1"/>
    <col min="13" max="13" width="48.85546875" customWidth="1"/>
    <col min="14" max="14" width="20.140625" bestFit="1" customWidth="1"/>
    <col min="15" max="15" width="17.28515625" style="104" customWidth="1"/>
    <col min="16" max="16" width="16.7109375" bestFit="1" customWidth="1"/>
  </cols>
  <sheetData>
    <row r="1" spans="1:33" s="114" customFormat="1" ht="24.75">
      <c r="A1" s="230" t="s">
        <v>89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115"/>
      <c r="O1" s="99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</row>
    <row r="2" spans="1:33" s="114" customFormat="1" ht="24.75">
      <c r="A2" s="230" t="s">
        <v>50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115"/>
      <c r="O2" s="99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</row>
    <row r="3" spans="1:33" s="114" customFormat="1" ht="24.75">
      <c r="A3" s="230" t="str">
        <f>' سهام'!A3:W3</f>
        <v>برای ماه منتهی به 1402/12/29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115"/>
      <c r="O3" s="99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</row>
    <row r="5" spans="1:33" s="116" customFormat="1" ht="22.5">
      <c r="A5" s="231" t="s">
        <v>100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100"/>
      <c r="O5" s="101"/>
      <c r="P5" s="102"/>
    </row>
    <row r="6" spans="1:33" s="116" customFormat="1" ht="22.5">
      <c r="A6" s="231" t="s">
        <v>104</v>
      </c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100"/>
      <c r="O6" s="101"/>
      <c r="P6" s="102"/>
    </row>
    <row r="7" spans="1:33" s="116" customFormat="1" ht="47.1" customHeight="1" thickBot="1">
      <c r="A7" s="117"/>
    </row>
    <row r="8" spans="1:33" ht="42">
      <c r="A8" s="118" t="s">
        <v>94</v>
      </c>
      <c r="B8" s="119"/>
      <c r="C8" s="120" t="s">
        <v>95</v>
      </c>
      <c r="D8" s="119"/>
      <c r="E8" s="207" t="s">
        <v>101</v>
      </c>
      <c r="F8" s="119"/>
      <c r="G8" s="120" t="s">
        <v>96</v>
      </c>
      <c r="H8" s="119"/>
      <c r="I8" s="120" t="s">
        <v>97</v>
      </c>
      <c r="J8" s="119"/>
      <c r="K8" s="120" t="s">
        <v>98</v>
      </c>
      <c r="L8" s="119"/>
      <c r="M8" s="192" t="s">
        <v>99</v>
      </c>
      <c r="N8" s="116"/>
      <c r="O8" s="116"/>
      <c r="P8" s="116"/>
      <c r="Q8" s="116"/>
    </row>
    <row r="9" spans="1:33" ht="93.75" customHeight="1">
      <c r="A9" s="121" t="s">
        <v>148</v>
      </c>
      <c r="B9" s="122"/>
      <c r="C9" s="123">
        <f>اوراق!Y11</f>
        <v>723000</v>
      </c>
      <c r="D9" s="122"/>
      <c r="E9" s="128">
        <v>981980</v>
      </c>
      <c r="F9" s="122"/>
      <c r="G9" s="129" t="str">
        <f>اوراق!AA11</f>
        <v>1,057,337</v>
      </c>
      <c r="H9" s="122"/>
      <c r="I9" s="124">
        <f>(G9/E9)-1</f>
        <v>7.6739852135481401E-2</v>
      </c>
      <c r="J9" s="122"/>
      <c r="K9" s="128">
        <f>اوراق!AE11</f>
        <v>764316093597</v>
      </c>
      <c r="L9" s="125"/>
      <c r="M9" s="310" t="s">
        <v>301</v>
      </c>
      <c r="N9" s="103"/>
      <c r="O9" s="126"/>
      <c r="P9" s="110"/>
      <c r="Q9" s="116"/>
    </row>
    <row r="10" spans="1:33" ht="93.75" customHeight="1">
      <c r="A10" s="127" t="s">
        <v>298</v>
      </c>
      <c r="B10" s="122"/>
      <c r="C10" s="128">
        <f>اوراق!Y10</f>
        <v>327000</v>
      </c>
      <c r="D10" s="122"/>
      <c r="E10" s="128">
        <v>824280</v>
      </c>
      <c r="F10" s="122"/>
      <c r="G10" s="129">
        <f>اوراق!AA10</f>
        <v>829983</v>
      </c>
      <c r="H10" s="122"/>
      <c r="I10" s="124">
        <f t="shared" ref="I10:I12" si="0">(G10/E10)-1</f>
        <v>6.9187654680449295E-3</v>
      </c>
      <c r="J10" s="122"/>
      <c r="K10" s="128">
        <f>اوراق!AE10</f>
        <v>271355248946</v>
      </c>
      <c r="L10" s="125"/>
      <c r="M10" s="310" t="s">
        <v>302</v>
      </c>
      <c r="N10" s="103"/>
      <c r="O10" s="126"/>
      <c r="P10" s="110"/>
      <c r="Q10" s="116"/>
    </row>
    <row r="11" spans="1:33" ht="93.75" customHeight="1">
      <c r="A11" s="127" t="s">
        <v>299</v>
      </c>
      <c r="B11" s="122"/>
      <c r="C11" s="128">
        <f>اوراق!Y13</f>
        <v>460000</v>
      </c>
      <c r="D11" s="122"/>
      <c r="E11" s="128">
        <v>648000</v>
      </c>
      <c r="F11" s="122"/>
      <c r="G11" s="129">
        <f>اوراق!AA13</f>
        <v>652483</v>
      </c>
      <c r="H11" s="122"/>
      <c r="I11" s="124">
        <f t="shared" si="0"/>
        <v>6.9182098765432354E-3</v>
      </c>
      <c r="J11" s="122"/>
      <c r="K11" s="128">
        <f>اوراق!AE13</f>
        <v>300087779231</v>
      </c>
      <c r="L11" s="125"/>
      <c r="M11" s="310" t="s">
        <v>302</v>
      </c>
      <c r="N11" s="103"/>
      <c r="O11" s="126"/>
      <c r="P11" s="110"/>
      <c r="Q11" s="116"/>
    </row>
    <row r="12" spans="1:33" ht="93.75" customHeight="1">
      <c r="A12" s="127" t="s">
        <v>300</v>
      </c>
      <c r="B12" s="122"/>
      <c r="C12" s="128">
        <f>اوراق!Y12</f>
        <v>32000</v>
      </c>
      <c r="D12" s="122"/>
      <c r="E12" s="128">
        <v>619920</v>
      </c>
      <c r="F12" s="122"/>
      <c r="G12" s="129">
        <f>اوراق!AA12</f>
        <v>624209</v>
      </c>
      <c r="H12" s="122"/>
      <c r="I12" s="124">
        <f t="shared" si="0"/>
        <v>6.9186346625371709E-3</v>
      </c>
      <c r="J12" s="122"/>
      <c r="K12" s="128">
        <f>اوراق!AE12</f>
        <v>19971067589</v>
      </c>
      <c r="L12" s="125"/>
      <c r="M12" s="310" t="s">
        <v>302</v>
      </c>
      <c r="N12" s="103"/>
      <c r="O12" s="126"/>
      <c r="P12" s="110"/>
      <c r="Q12" s="116"/>
    </row>
    <row r="13" spans="1:33" ht="22.5">
      <c r="A13" s="128"/>
      <c r="B13" s="128"/>
      <c r="C13" s="128"/>
      <c r="D13" s="128"/>
      <c r="E13" s="128"/>
      <c r="F13" s="128"/>
      <c r="G13" s="128"/>
      <c r="H13" s="128"/>
      <c r="I13" s="124"/>
      <c r="J13" s="128"/>
      <c r="K13" s="128"/>
      <c r="L13" s="128"/>
      <c r="M13" s="128"/>
      <c r="N13" s="103"/>
      <c r="O13" s="126"/>
      <c r="P13" s="110"/>
      <c r="Q13" s="116"/>
    </row>
    <row r="14" spans="1:33" ht="22.5">
      <c r="C14" s="130"/>
      <c r="L14" s="125"/>
    </row>
    <row r="15" spans="1:33">
      <c r="C15" s="130"/>
    </row>
    <row r="17" spans="5:14" ht="22.5">
      <c r="G17" s="131"/>
      <c r="N17" s="100"/>
    </row>
    <row r="18" spans="5:14" ht="22.5">
      <c r="E18" s="128"/>
      <c r="N18" s="100"/>
    </row>
    <row r="19" spans="5:14" ht="22.5">
      <c r="N19" s="100"/>
    </row>
    <row r="21" spans="5:14">
      <c r="K21" s="130"/>
      <c r="M21" s="132"/>
    </row>
    <row r="22" spans="5:14">
      <c r="K22" s="130"/>
    </row>
    <row r="23" spans="5:14">
      <c r="M23" s="130"/>
    </row>
  </sheetData>
  <mergeCells count="5">
    <mergeCell ref="A5:M5"/>
    <mergeCell ref="A6:M6"/>
    <mergeCell ref="A1:M1"/>
    <mergeCell ref="A2:M2"/>
    <mergeCell ref="A3:M3"/>
  </mergeCells>
  <pageMargins left="0.7" right="0.7" top="0.75" bottom="0.75" header="0.3" footer="0.3"/>
  <pageSetup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T90"/>
  <sheetViews>
    <sheetView rightToLeft="1" view="pageBreakPreview" zoomScale="90" zoomScaleNormal="100" zoomScaleSheetLayoutView="90" workbookViewId="0">
      <selection activeCell="O17" sqref="O17"/>
    </sheetView>
  </sheetViews>
  <sheetFormatPr defaultColWidth="9.140625" defaultRowHeight="16.5"/>
  <cols>
    <col min="1" max="1" width="38" style="312" customWidth="1"/>
    <col min="2" max="2" width="0.7109375" style="312" customWidth="1"/>
    <col min="3" max="3" width="24.28515625" style="312" customWidth="1"/>
    <col min="4" max="4" width="0.7109375" style="312" customWidth="1"/>
    <col min="5" max="5" width="18.28515625" style="312" customWidth="1"/>
    <col min="6" max="6" width="0.7109375" style="312" customWidth="1"/>
    <col min="7" max="7" width="11.5703125" style="312" customWidth="1"/>
    <col min="8" max="8" width="0.7109375" style="312" customWidth="1"/>
    <col min="9" max="9" width="9.85546875" style="347" customWidth="1"/>
    <col min="10" max="10" width="0.5703125" style="312" customWidth="1"/>
    <col min="11" max="11" width="17" style="70" customWidth="1"/>
    <col min="12" max="12" width="0.7109375" style="312" customWidth="1"/>
    <col min="13" max="13" width="21.85546875" style="312" customWidth="1"/>
    <col min="14" max="14" width="0.42578125" style="312" customWidth="1"/>
    <col min="15" max="15" width="22.140625" style="312" customWidth="1"/>
    <col min="16" max="16" width="0.42578125" style="312" customWidth="1"/>
    <col min="17" max="17" width="17.28515625" style="312" customWidth="1"/>
    <col min="18" max="18" width="0.5703125" style="312" customWidth="1"/>
    <col min="19" max="19" width="12.140625" style="312" customWidth="1"/>
    <col min="20" max="20" width="9.140625" style="348"/>
    <col min="21" max="16384" width="9.140625" style="312"/>
  </cols>
  <sheetData>
    <row r="1" spans="1:20" ht="18.75">
      <c r="A1" s="311" t="s">
        <v>89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2"/>
    </row>
    <row r="2" spans="1:20" ht="18.75">
      <c r="A2" s="311" t="s">
        <v>50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2"/>
    </row>
    <row r="3" spans="1:20" ht="18.75">
      <c r="A3" s="311" t="str">
        <f>' سهام'!A3:W3</f>
        <v>برای ماه منتهی به 1402/12/29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2"/>
    </row>
    <row r="4" spans="1:20" ht="18.75">
      <c r="A4" s="313" t="s">
        <v>51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2"/>
    </row>
    <row r="5" spans="1:20" ht="18.75" thickBot="1">
      <c r="A5" s="314"/>
      <c r="B5" s="314"/>
      <c r="C5" s="315"/>
      <c r="D5" s="315"/>
      <c r="E5" s="315"/>
      <c r="F5" s="315"/>
      <c r="G5" s="315"/>
      <c r="H5" s="315"/>
      <c r="I5" s="316"/>
      <c r="J5" s="315"/>
      <c r="K5" s="65"/>
      <c r="L5" s="315"/>
      <c r="M5" s="315"/>
      <c r="N5" s="315"/>
      <c r="O5" s="315"/>
      <c r="P5" s="315"/>
      <c r="Q5" s="315"/>
      <c r="R5" s="315"/>
      <c r="S5" s="315"/>
      <c r="T5" s="312"/>
    </row>
    <row r="6" spans="1:20" ht="18.75" customHeight="1" thickBot="1">
      <c r="A6" s="317"/>
      <c r="B6" s="314"/>
      <c r="C6" s="318" t="s">
        <v>11</v>
      </c>
      <c r="D6" s="318"/>
      <c r="E6" s="318"/>
      <c r="F6" s="318"/>
      <c r="G6" s="318"/>
      <c r="H6" s="318"/>
      <c r="I6" s="318"/>
      <c r="J6" s="319"/>
      <c r="K6" s="66" t="s">
        <v>234</v>
      </c>
      <c r="L6" s="320"/>
      <c r="M6" s="321" t="s">
        <v>7</v>
      </c>
      <c r="N6" s="321"/>
      <c r="O6" s="321"/>
      <c r="P6" s="322"/>
      <c r="Q6" s="323" t="s">
        <v>274</v>
      </c>
      <c r="R6" s="324"/>
      <c r="S6" s="324"/>
      <c r="T6" s="312"/>
    </row>
    <row r="7" spans="1:20" ht="24" customHeight="1">
      <c r="A7" s="325" t="s">
        <v>8</v>
      </c>
      <c r="B7" s="326"/>
      <c r="C7" s="327" t="s">
        <v>9</v>
      </c>
      <c r="D7" s="326"/>
      <c r="E7" s="327" t="s">
        <v>10</v>
      </c>
      <c r="F7" s="326"/>
      <c r="G7" s="327" t="s">
        <v>34</v>
      </c>
      <c r="H7" s="326"/>
      <c r="I7" s="328" t="s">
        <v>87</v>
      </c>
      <c r="J7" s="325"/>
      <c r="K7" s="234" t="s">
        <v>6</v>
      </c>
      <c r="L7" s="326"/>
      <c r="M7" s="329" t="s">
        <v>36</v>
      </c>
      <c r="N7" s="330"/>
      <c r="O7" s="329" t="s">
        <v>37</v>
      </c>
      <c r="P7" s="314"/>
      <c r="Q7" s="331" t="s">
        <v>6</v>
      </c>
      <c r="R7" s="325"/>
      <c r="S7" s="332" t="s">
        <v>22</v>
      </c>
      <c r="T7" s="312"/>
    </row>
    <row r="8" spans="1:20" ht="18.75" thickBot="1">
      <c r="A8" s="333"/>
      <c r="B8" s="326"/>
      <c r="C8" s="334"/>
      <c r="D8" s="335"/>
      <c r="E8" s="334"/>
      <c r="F8" s="335"/>
      <c r="G8" s="334"/>
      <c r="H8" s="335"/>
      <c r="I8" s="336"/>
      <c r="J8" s="325"/>
      <c r="K8" s="235"/>
      <c r="L8" s="326"/>
      <c r="M8" s="337"/>
      <c r="N8" s="314"/>
      <c r="O8" s="337"/>
      <c r="P8" s="314"/>
      <c r="Q8" s="338"/>
      <c r="R8" s="325"/>
      <c r="S8" s="334"/>
      <c r="T8" s="312"/>
    </row>
    <row r="9" spans="1:20" s="314" customFormat="1" ht="18">
      <c r="A9" s="339" t="s">
        <v>117</v>
      </c>
      <c r="C9" s="340" t="s">
        <v>129</v>
      </c>
      <c r="D9" s="341"/>
      <c r="E9" s="339" t="s">
        <v>90</v>
      </c>
      <c r="G9" s="342"/>
      <c r="I9" s="111"/>
      <c r="J9" s="68"/>
      <c r="K9" s="68">
        <v>15779479489</v>
      </c>
      <c r="L9" s="68"/>
      <c r="M9" s="67">
        <v>684062564234</v>
      </c>
      <c r="N9" s="68"/>
      <c r="O9" s="67">
        <v>695120296010</v>
      </c>
      <c r="P9" s="68"/>
      <c r="Q9" s="68">
        <v>4721747713</v>
      </c>
      <c r="S9" s="69">
        <f>Q9/درآمدها!$J$5</f>
        <v>1.3506655657440543E-3</v>
      </c>
    </row>
    <row r="10" spans="1:20" s="314" customFormat="1" ht="19.5" customHeight="1">
      <c r="A10" s="339" t="s">
        <v>126</v>
      </c>
      <c r="C10" s="340" t="s">
        <v>131</v>
      </c>
      <c r="D10" s="341"/>
      <c r="E10" s="339" t="s">
        <v>90</v>
      </c>
      <c r="G10" s="342"/>
      <c r="I10" s="111"/>
      <c r="J10" s="68"/>
      <c r="K10" s="68">
        <v>858978</v>
      </c>
      <c r="L10" s="68"/>
      <c r="M10" s="67">
        <v>3515</v>
      </c>
      <c r="N10" s="68"/>
      <c r="O10" s="67">
        <v>0</v>
      </c>
      <c r="P10" s="68"/>
      <c r="Q10" s="68">
        <v>862493</v>
      </c>
      <c r="S10" s="69">
        <f>Q10/درآمدها!$J$5</f>
        <v>2.4671788214943252E-7</v>
      </c>
    </row>
    <row r="11" spans="1:20" s="314" customFormat="1" ht="18">
      <c r="A11" s="339" t="s">
        <v>116</v>
      </c>
      <c r="C11" s="340" t="s">
        <v>103</v>
      </c>
      <c r="D11" s="341"/>
      <c r="E11" s="339" t="s">
        <v>90</v>
      </c>
      <c r="G11" s="342"/>
      <c r="I11" s="111"/>
      <c r="J11" s="68"/>
      <c r="K11" s="68">
        <v>2405497</v>
      </c>
      <c r="L11" s="68"/>
      <c r="M11" s="67">
        <v>9845</v>
      </c>
      <c r="N11" s="68"/>
      <c r="O11" s="67">
        <v>0</v>
      </c>
      <c r="P11" s="68"/>
      <c r="Q11" s="68">
        <v>2415342</v>
      </c>
      <c r="S11" s="69">
        <f>Q11/درآمدها!$J$5</f>
        <v>6.9091350643608083E-7</v>
      </c>
    </row>
    <row r="12" spans="1:20" s="314" customFormat="1" ht="19.5" customHeight="1">
      <c r="A12" s="339" t="s">
        <v>115</v>
      </c>
      <c r="C12" s="340" t="s">
        <v>107</v>
      </c>
      <c r="D12" s="341"/>
      <c r="E12" s="339" t="s">
        <v>90</v>
      </c>
      <c r="G12" s="342"/>
      <c r="I12" s="111"/>
      <c r="J12" s="68"/>
      <c r="K12" s="68">
        <v>1963392</v>
      </c>
      <c r="L12" s="68"/>
      <c r="M12" s="67">
        <v>26908008205</v>
      </c>
      <c r="N12" s="68"/>
      <c r="O12" s="67">
        <v>26908269400</v>
      </c>
      <c r="P12" s="68"/>
      <c r="Q12" s="68">
        <v>1702197</v>
      </c>
      <c r="S12" s="69">
        <f>Q12/درآمدها!$J$5</f>
        <v>4.8691692435894274E-7</v>
      </c>
    </row>
    <row r="13" spans="1:20" s="314" customFormat="1" ht="19.5" customHeight="1">
      <c r="A13" s="339" t="s">
        <v>166</v>
      </c>
      <c r="C13" s="340" t="s">
        <v>177</v>
      </c>
      <c r="D13" s="341"/>
      <c r="E13" s="339" t="s">
        <v>102</v>
      </c>
      <c r="G13" s="342"/>
      <c r="I13" s="112"/>
      <c r="J13" s="68"/>
      <c r="K13" s="68">
        <v>0</v>
      </c>
      <c r="L13" s="68"/>
      <c r="M13" s="67">
        <v>0</v>
      </c>
      <c r="N13" s="68"/>
      <c r="O13" s="67">
        <v>0</v>
      </c>
      <c r="P13" s="68"/>
      <c r="Q13" s="68">
        <v>0</v>
      </c>
      <c r="S13" s="69">
        <f>Q13/درآمدها!$J$5</f>
        <v>0</v>
      </c>
    </row>
    <row r="14" spans="1:20" s="314" customFormat="1" ht="18.75" customHeight="1">
      <c r="A14" s="339" t="s">
        <v>194</v>
      </c>
      <c r="C14" s="340" t="s">
        <v>216</v>
      </c>
      <c r="D14" s="341"/>
      <c r="E14" s="339" t="s">
        <v>102</v>
      </c>
      <c r="G14" s="342"/>
      <c r="I14" s="111"/>
      <c r="J14" s="68"/>
      <c r="K14" s="68">
        <v>26100000000</v>
      </c>
      <c r="L14" s="68"/>
      <c r="M14" s="67">
        <v>0</v>
      </c>
      <c r="N14" s="68"/>
      <c r="O14" s="67">
        <v>26100000000</v>
      </c>
      <c r="P14" s="68"/>
      <c r="Q14" s="68">
        <v>0</v>
      </c>
      <c r="S14" s="69">
        <f>Q14/درآمدها!$J$5</f>
        <v>0</v>
      </c>
    </row>
    <row r="15" spans="1:20" s="314" customFormat="1" ht="18.75" customHeight="1">
      <c r="A15" s="339" t="s">
        <v>128</v>
      </c>
      <c r="C15" s="340" t="s">
        <v>130</v>
      </c>
      <c r="D15" s="341"/>
      <c r="E15" s="339" t="s">
        <v>102</v>
      </c>
      <c r="G15" s="342"/>
      <c r="I15" s="193"/>
      <c r="J15" s="68"/>
      <c r="K15" s="68">
        <v>0</v>
      </c>
      <c r="L15" s="68"/>
      <c r="M15" s="67">
        <v>0</v>
      </c>
      <c r="N15" s="68"/>
      <c r="O15" s="67">
        <v>0</v>
      </c>
      <c r="P15" s="68"/>
      <c r="Q15" s="68">
        <v>0</v>
      </c>
      <c r="S15" s="69">
        <f>Q15/درآمدها!$J$5</f>
        <v>0</v>
      </c>
    </row>
    <row r="16" spans="1:20" s="314" customFormat="1" ht="19.5" customHeight="1">
      <c r="A16" s="339" t="s">
        <v>138</v>
      </c>
      <c r="C16" s="340" t="s">
        <v>141</v>
      </c>
      <c r="D16" s="341"/>
      <c r="E16" s="339" t="s">
        <v>102</v>
      </c>
      <c r="G16" s="342"/>
      <c r="I16" s="111"/>
      <c r="J16" s="68"/>
      <c r="K16" s="68">
        <v>0</v>
      </c>
      <c r="L16" s="68"/>
      <c r="M16" s="67">
        <v>0</v>
      </c>
      <c r="N16" s="68"/>
      <c r="O16" s="67">
        <v>0</v>
      </c>
      <c r="P16" s="68"/>
      <c r="Q16" s="68">
        <v>0</v>
      </c>
      <c r="S16" s="69">
        <f>Q16/درآمدها!$J$5</f>
        <v>0</v>
      </c>
    </row>
    <row r="17" spans="1:19" s="314" customFormat="1" ht="19.5" customHeight="1">
      <c r="A17" s="339" t="s">
        <v>206</v>
      </c>
      <c r="C17" s="340" t="s">
        <v>228</v>
      </c>
      <c r="D17" s="341"/>
      <c r="E17" s="339" t="s">
        <v>102</v>
      </c>
      <c r="G17" s="342"/>
      <c r="I17" s="112"/>
      <c r="J17" s="68"/>
      <c r="K17" s="67">
        <v>0</v>
      </c>
      <c r="L17" s="68"/>
      <c r="M17" s="67">
        <v>0</v>
      </c>
      <c r="N17" s="68"/>
      <c r="O17" s="67">
        <v>0</v>
      </c>
      <c r="P17" s="68"/>
      <c r="Q17" s="68">
        <v>0</v>
      </c>
      <c r="S17" s="69">
        <f>Q17/درآمدها!$J$5</f>
        <v>0</v>
      </c>
    </row>
    <row r="18" spans="1:19" s="314" customFormat="1" ht="19.5" customHeight="1">
      <c r="A18" s="339" t="s">
        <v>149</v>
      </c>
      <c r="C18" s="340" t="s">
        <v>154</v>
      </c>
      <c r="D18" s="341"/>
      <c r="E18" s="339" t="s">
        <v>102</v>
      </c>
      <c r="G18" s="342"/>
      <c r="I18" s="111"/>
      <c r="J18" s="68"/>
      <c r="K18" s="199">
        <v>0</v>
      </c>
      <c r="L18" s="68"/>
      <c r="M18" s="200">
        <v>0</v>
      </c>
      <c r="N18" s="68"/>
      <c r="O18" s="200">
        <v>0</v>
      </c>
      <c r="P18" s="68"/>
      <c r="Q18" s="199">
        <v>0</v>
      </c>
      <c r="S18" s="69">
        <f>Q18/درآمدها!$J$5</f>
        <v>0</v>
      </c>
    </row>
    <row r="19" spans="1:19" s="314" customFormat="1" ht="19.5" customHeight="1">
      <c r="A19" s="339" t="s">
        <v>198</v>
      </c>
      <c r="C19" s="340" t="s">
        <v>220</v>
      </c>
      <c r="D19" s="341"/>
      <c r="E19" s="339" t="s">
        <v>102</v>
      </c>
      <c r="G19" s="342"/>
      <c r="I19" s="111"/>
      <c r="J19" s="68"/>
      <c r="K19" s="68">
        <v>0</v>
      </c>
      <c r="L19" s="68"/>
      <c r="M19" s="67">
        <v>0</v>
      </c>
      <c r="N19" s="68"/>
      <c r="O19" s="67">
        <v>0</v>
      </c>
      <c r="P19" s="68"/>
      <c r="Q19" s="68">
        <v>0</v>
      </c>
      <c r="S19" s="69">
        <f>Q19/درآمدها!$J$5</f>
        <v>0</v>
      </c>
    </row>
    <row r="20" spans="1:19" s="314" customFormat="1" ht="19.5" customHeight="1">
      <c r="A20" s="339" t="s">
        <v>171</v>
      </c>
      <c r="C20" s="340" t="s">
        <v>182</v>
      </c>
      <c r="D20" s="341"/>
      <c r="E20" s="339" t="s">
        <v>102</v>
      </c>
      <c r="G20" s="342"/>
      <c r="I20" s="111"/>
      <c r="J20" s="68"/>
      <c r="K20" s="68">
        <v>0</v>
      </c>
      <c r="L20" s="68"/>
      <c r="M20" s="67">
        <v>0</v>
      </c>
      <c r="N20" s="68"/>
      <c r="O20" s="67">
        <v>0</v>
      </c>
      <c r="P20" s="68"/>
      <c r="Q20" s="68">
        <v>0</v>
      </c>
      <c r="S20" s="69">
        <f>Q20/درآمدها!$J$5</f>
        <v>0</v>
      </c>
    </row>
    <row r="21" spans="1:19" s="314" customFormat="1" ht="19.5" customHeight="1">
      <c r="A21" s="339" t="s">
        <v>251</v>
      </c>
      <c r="C21" s="340" t="s">
        <v>267</v>
      </c>
      <c r="D21" s="341"/>
      <c r="E21" s="339" t="s">
        <v>102</v>
      </c>
      <c r="G21" s="342"/>
      <c r="I21" s="112"/>
      <c r="J21" s="68"/>
      <c r="K21" s="67">
        <v>450000000000</v>
      </c>
      <c r="L21" s="68"/>
      <c r="M21" s="67">
        <v>0</v>
      </c>
      <c r="N21" s="68"/>
      <c r="O21" s="67">
        <v>450000000000</v>
      </c>
      <c r="P21" s="68"/>
      <c r="Q21" s="68">
        <v>0</v>
      </c>
      <c r="S21" s="69">
        <f>Q21/درآمدها!$J$5</f>
        <v>0</v>
      </c>
    </row>
    <row r="22" spans="1:19" s="314" customFormat="1" ht="19.5" customHeight="1">
      <c r="A22" s="339" t="s">
        <v>282</v>
      </c>
      <c r="C22" s="340" t="s">
        <v>289</v>
      </c>
      <c r="D22" s="341"/>
      <c r="E22" s="339" t="s">
        <v>102</v>
      </c>
      <c r="G22" s="342"/>
      <c r="I22" s="111"/>
      <c r="J22" s="68"/>
      <c r="K22" s="68">
        <v>0</v>
      </c>
      <c r="L22" s="68"/>
      <c r="M22" s="67">
        <v>250000000000</v>
      </c>
      <c r="N22" s="68"/>
      <c r="O22" s="67">
        <v>250000000000</v>
      </c>
      <c r="P22" s="68"/>
      <c r="Q22" s="68">
        <v>0</v>
      </c>
      <c r="S22" s="69">
        <f>Q22/درآمدها!$J$5</f>
        <v>0</v>
      </c>
    </row>
    <row r="23" spans="1:19" s="314" customFormat="1" ht="19.5" customHeight="1">
      <c r="A23" s="339" t="s">
        <v>165</v>
      </c>
      <c r="C23" s="340" t="s">
        <v>176</v>
      </c>
      <c r="D23" s="341"/>
      <c r="E23" s="339" t="s">
        <v>90</v>
      </c>
      <c r="G23" s="342"/>
      <c r="I23" s="111"/>
      <c r="J23" s="68"/>
      <c r="K23" s="68">
        <v>161839220</v>
      </c>
      <c r="L23" s="68"/>
      <c r="M23" s="67">
        <v>7306</v>
      </c>
      <c r="N23" s="68"/>
      <c r="O23" s="67">
        <v>160000000</v>
      </c>
      <c r="P23" s="68"/>
      <c r="Q23" s="68">
        <v>1846526</v>
      </c>
      <c r="S23" s="69">
        <f>Q23/درآمدها!$J$5</f>
        <v>5.2820252924239737E-7</v>
      </c>
    </row>
    <row r="24" spans="1:19" s="314" customFormat="1" ht="19.5" customHeight="1">
      <c r="A24" s="339" t="s">
        <v>244</v>
      </c>
      <c r="C24" s="340" t="s">
        <v>260</v>
      </c>
      <c r="D24" s="341"/>
      <c r="E24" s="339" t="s">
        <v>90</v>
      </c>
      <c r="G24" s="342"/>
      <c r="I24" s="112"/>
      <c r="J24" s="68"/>
      <c r="K24" s="67">
        <v>480000</v>
      </c>
      <c r="L24" s="68"/>
      <c r="M24" s="67">
        <v>463410958902</v>
      </c>
      <c r="N24" s="68"/>
      <c r="O24" s="67">
        <v>463411219080</v>
      </c>
      <c r="P24" s="68"/>
      <c r="Q24" s="68">
        <v>219822</v>
      </c>
      <c r="S24" s="69">
        <f>Q24/درآمدها!$J$5</f>
        <v>6.2880531540374884E-8</v>
      </c>
    </row>
    <row r="25" spans="1:19" s="314" customFormat="1" ht="19.5" customHeight="1">
      <c r="A25" s="339" t="s">
        <v>283</v>
      </c>
      <c r="C25" s="340" t="s">
        <v>290</v>
      </c>
      <c r="D25" s="341"/>
      <c r="E25" s="339" t="s">
        <v>102</v>
      </c>
      <c r="G25" s="342"/>
      <c r="I25" s="193"/>
      <c r="J25" s="68"/>
      <c r="K25" s="68">
        <v>0</v>
      </c>
      <c r="L25" s="68"/>
      <c r="M25" s="67">
        <v>6100000000</v>
      </c>
      <c r="N25" s="68"/>
      <c r="O25" s="67">
        <v>0</v>
      </c>
      <c r="P25" s="68"/>
      <c r="Q25" s="68">
        <v>6100000000</v>
      </c>
      <c r="S25" s="69">
        <f>Q25/درآمدها!$J$5</f>
        <v>1.7449174440969822E-3</v>
      </c>
    </row>
    <row r="26" spans="1:19" s="314" customFormat="1" ht="19.5" customHeight="1">
      <c r="A26" s="339" t="s">
        <v>173</v>
      </c>
      <c r="C26" s="340" t="s">
        <v>184</v>
      </c>
      <c r="D26" s="341"/>
      <c r="E26" s="339" t="s">
        <v>110</v>
      </c>
      <c r="G26" s="342"/>
      <c r="I26" s="111"/>
      <c r="J26" s="68"/>
      <c r="K26" s="68">
        <v>0</v>
      </c>
      <c r="L26" s="68"/>
      <c r="M26" s="67">
        <v>0</v>
      </c>
      <c r="N26" s="68"/>
      <c r="O26" s="67">
        <v>0</v>
      </c>
      <c r="P26" s="68"/>
      <c r="Q26" s="68">
        <v>0</v>
      </c>
      <c r="S26" s="69">
        <f>Q26/درآمدها!$J$5</f>
        <v>0</v>
      </c>
    </row>
    <row r="27" spans="1:19" s="314" customFormat="1" ht="19.5" customHeight="1">
      <c r="A27" s="339" t="s">
        <v>174</v>
      </c>
      <c r="C27" s="340" t="s">
        <v>185</v>
      </c>
      <c r="D27" s="341"/>
      <c r="E27" s="339" t="s">
        <v>102</v>
      </c>
      <c r="G27" s="342"/>
      <c r="I27" s="111"/>
      <c r="J27" s="68"/>
      <c r="K27" s="68">
        <v>0</v>
      </c>
      <c r="L27" s="68"/>
      <c r="M27" s="67">
        <v>0</v>
      </c>
      <c r="N27" s="68"/>
      <c r="O27" s="67">
        <v>0</v>
      </c>
      <c r="P27" s="68"/>
      <c r="Q27" s="68">
        <v>0</v>
      </c>
      <c r="S27" s="69">
        <f>Q27/درآمدها!$J$5</f>
        <v>0</v>
      </c>
    </row>
    <row r="28" spans="1:19" s="314" customFormat="1" ht="18">
      <c r="A28" s="339" t="s">
        <v>168</v>
      </c>
      <c r="C28" s="340" t="s">
        <v>179</v>
      </c>
      <c r="D28" s="341"/>
      <c r="E28" s="339" t="s">
        <v>102</v>
      </c>
      <c r="G28" s="342"/>
      <c r="I28" s="111"/>
      <c r="J28" s="68"/>
      <c r="K28" s="68">
        <v>0</v>
      </c>
      <c r="L28" s="68"/>
      <c r="M28" s="67">
        <v>0</v>
      </c>
      <c r="N28" s="68"/>
      <c r="O28" s="67">
        <v>0</v>
      </c>
      <c r="P28" s="68"/>
      <c r="Q28" s="68">
        <v>0</v>
      </c>
      <c r="S28" s="69">
        <f>Q28/درآمدها!$J$5</f>
        <v>0</v>
      </c>
    </row>
    <row r="29" spans="1:19" s="314" customFormat="1" ht="19.5" customHeight="1">
      <c r="A29" s="339" t="s">
        <v>193</v>
      </c>
      <c r="C29" s="340" t="s">
        <v>215</v>
      </c>
      <c r="D29" s="341"/>
      <c r="E29" s="339" t="s">
        <v>102</v>
      </c>
      <c r="G29" s="342"/>
      <c r="I29" s="111"/>
      <c r="J29" s="68"/>
      <c r="K29" s="68">
        <v>0</v>
      </c>
      <c r="L29" s="68"/>
      <c r="M29" s="67">
        <v>0</v>
      </c>
      <c r="N29" s="68"/>
      <c r="O29" s="67">
        <v>0</v>
      </c>
      <c r="P29" s="68"/>
      <c r="Q29" s="68">
        <v>0</v>
      </c>
      <c r="S29" s="69">
        <f>Q29/درآمدها!$J$5</f>
        <v>0</v>
      </c>
    </row>
    <row r="30" spans="1:19" s="314" customFormat="1" ht="19.5" customHeight="1">
      <c r="A30" s="339" t="s">
        <v>208</v>
      </c>
      <c r="C30" s="340" t="s">
        <v>230</v>
      </c>
      <c r="D30" s="341"/>
      <c r="E30" s="339" t="s">
        <v>102</v>
      </c>
      <c r="G30" s="342"/>
      <c r="I30" s="111"/>
      <c r="J30" s="68"/>
      <c r="K30" s="68">
        <v>0</v>
      </c>
      <c r="L30" s="68"/>
      <c r="M30" s="67">
        <v>0</v>
      </c>
      <c r="N30" s="68"/>
      <c r="O30" s="67">
        <v>0</v>
      </c>
      <c r="P30" s="68"/>
      <c r="Q30" s="68">
        <v>0</v>
      </c>
      <c r="S30" s="69">
        <f>Q30/درآمدها!$J$5</f>
        <v>0</v>
      </c>
    </row>
    <row r="31" spans="1:19" s="314" customFormat="1" ht="19.5" customHeight="1">
      <c r="A31" s="339" t="s">
        <v>190</v>
      </c>
      <c r="C31" s="340" t="s">
        <v>212</v>
      </c>
      <c r="D31" s="341"/>
      <c r="E31" s="339" t="s">
        <v>102</v>
      </c>
      <c r="G31" s="342"/>
      <c r="I31" s="112"/>
      <c r="J31" s="68"/>
      <c r="K31" s="67">
        <v>0</v>
      </c>
      <c r="L31" s="68"/>
      <c r="M31" s="67">
        <v>0</v>
      </c>
      <c r="N31" s="68"/>
      <c r="O31" s="67">
        <v>0</v>
      </c>
      <c r="P31" s="68"/>
      <c r="Q31" s="68">
        <v>0</v>
      </c>
      <c r="S31" s="69">
        <f>Q31/درآمدها!$J$5</f>
        <v>0</v>
      </c>
    </row>
    <row r="32" spans="1:19" s="314" customFormat="1" ht="19.5" customHeight="1">
      <c r="A32" s="339" t="s">
        <v>202</v>
      </c>
      <c r="C32" s="340" t="s">
        <v>224</v>
      </c>
      <c r="D32" s="341"/>
      <c r="E32" s="339" t="s">
        <v>102</v>
      </c>
      <c r="G32" s="342"/>
      <c r="I32" s="112"/>
      <c r="J32" s="68"/>
      <c r="K32" s="67">
        <v>0</v>
      </c>
      <c r="L32" s="68"/>
      <c r="M32" s="67">
        <v>0</v>
      </c>
      <c r="N32" s="68"/>
      <c r="O32" s="67">
        <v>0</v>
      </c>
      <c r="P32" s="68"/>
      <c r="Q32" s="68">
        <v>0</v>
      </c>
      <c r="S32" s="69">
        <f>Q32/درآمدها!$J$5</f>
        <v>0</v>
      </c>
    </row>
    <row r="33" spans="1:19" s="314" customFormat="1" ht="19.5" customHeight="1">
      <c r="A33" s="339" t="s">
        <v>204</v>
      </c>
      <c r="C33" s="340" t="s">
        <v>226</v>
      </c>
      <c r="D33" s="341"/>
      <c r="E33" s="339" t="s">
        <v>102</v>
      </c>
      <c r="G33" s="342"/>
      <c r="I33" s="112"/>
      <c r="J33" s="68"/>
      <c r="K33" s="68">
        <v>0</v>
      </c>
      <c r="L33" s="68"/>
      <c r="M33" s="67">
        <v>0</v>
      </c>
      <c r="N33" s="68"/>
      <c r="O33" s="67">
        <v>0</v>
      </c>
      <c r="P33" s="68"/>
      <c r="Q33" s="68">
        <v>0</v>
      </c>
      <c r="S33" s="69">
        <f>Q33/درآمدها!$J$5</f>
        <v>0</v>
      </c>
    </row>
    <row r="34" spans="1:19" s="314" customFormat="1" ht="19.5" customHeight="1">
      <c r="A34" s="339" t="s">
        <v>191</v>
      </c>
      <c r="C34" s="340" t="s">
        <v>213</v>
      </c>
      <c r="D34" s="341"/>
      <c r="E34" s="339" t="s">
        <v>102</v>
      </c>
      <c r="G34" s="342"/>
      <c r="I34" s="112"/>
      <c r="J34" s="68"/>
      <c r="K34" s="68">
        <v>0</v>
      </c>
      <c r="L34" s="68"/>
      <c r="M34" s="67">
        <v>0</v>
      </c>
      <c r="N34" s="68"/>
      <c r="O34" s="67">
        <v>0</v>
      </c>
      <c r="P34" s="68"/>
      <c r="Q34" s="68">
        <v>0</v>
      </c>
      <c r="S34" s="69">
        <f>Q34/درآمدها!$J$5</f>
        <v>0</v>
      </c>
    </row>
    <row r="35" spans="1:19" s="314" customFormat="1" ht="18">
      <c r="A35" s="339" t="s">
        <v>205</v>
      </c>
      <c r="C35" s="340" t="s">
        <v>227</v>
      </c>
      <c r="D35" s="341"/>
      <c r="E35" s="339" t="s">
        <v>102</v>
      </c>
      <c r="G35" s="342"/>
      <c r="I35" s="111"/>
      <c r="J35" s="68"/>
      <c r="K35" s="68">
        <v>0</v>
      </c>
      <c r="L35" s="68"/>
      <c r="M35" s="67">
        <v>0</v>
      </c>
      <c r="N35" s="68"/>
      <c r="O35" s="67">
        <v>0</v>
      </c>
      <c r="P35" s="68"/>
      <c r="Q35" s="68">
        <v>0</v>
      </c>
      <c r="S35" s="69">
        <f>Q35/درآمدها!$J$5</f>
        <v>0</v>
      </c>
    </row>
    <row r="36" spans="1:19" s="314" customFormat="1" ht="19.5" customHeight="1">
      <c r="A36" s="339" t="s">
        <v>209</v>
      </c>
      <c r="C36" s="343" t="s">
        <v>231</v>
      </c>
      <c r="D36" s="341"/>
      <c r="E36" s="339" t="s">
        <v>102</v>
      </c>
      <c r="G36" s="342"/>
      <c r="I36" s="112"/>
      <c r="J36" s="68"/>
      <c r="K36" s="68">
        <v>0</v>
      </c>
      <c r="L36" s="68"/>
      <c r="M36" s="67">
        <v>0</v>
      </c>
      <c r="N36" s="68"/>
      <c r="O36" s="67">
        <v>0</v>
      </c>
      <c r="P36" s="68"/>
      <c r="Q36" s="68">
        <v>0</v>
      </c>
      <c r="S36" s="69">
        <f>Q36/درآمدها!$J$5</f>
        <v>0</v>
      </c>
    </row>
    <row r="37" spans="1:19" s="314" customFormat="1" ht="19.5" customHeight="1">
      <c r="A37" s="339" t="s">
        <v>195</v>
      </c>
      <c r="C37" s="340" t="s">
        <v>217</v>
      </c>
      <c r="D37" s="341"/>
      <c r="E37" s="339" t="s">
        <v>102</v>
      </c>
      <c r="G37" s="342"/>
      <c r="I37" s="111"/>
      <c r="J37" s="68"/>
      <c r="K37" s="68">
        <v>0</v>
      </c>
      <c r="L37" s="68"/>
      <c r="M37" s="67">
        <v>0</v>
      </c>
      <c r="N37" s="68"/>
      <c r="O37" s="67">
        <v>0</v>
      </c>
      <c r="P37" s="68"/>
      <c r="Q37" s="68">
        <v>0</v>
      </c>
      <c r="S37" s="69">
        <f>Q37/درآمدها!$J$5</f>
        <v>0</v>
      </c>
    </row>
    <row r="38" spans="1:19" s="314" customFormat="1" ht="19.5" customHeight="1">
      <c r="A38" s="339" t="s">
        <v>203</v>
      </c>
      <c r="C38" s="340" t="s">
        <v>225</v>
      </c>
      <c r="D38" s="341"/>
      <c r="E38" s="339" t="s">
        <v>102</v>
      </c>
      <c r="G38" s="342"/>
      <c r="I38" s="111"/>
      <c r="J38" s="68"/>
      <c r="K38" s="68">
        <v>2650000000</v>
      </c>
      <c r="L38" s="68"/>
      <c r="M38" s="67">
        <v>0</v>
      </c>
      <c r="N38" s="68"/>
      <c r="O38" s="67">
        <v>2650000000</v>
      </c>
      <c r="P38" s="68"/>
      <c r="Q38" s="68">
        <v>0</v>
      </c>
      <c r="S38" s="69">
        <f>Q38/درآمدها!$J$5</f>
        <v>0</v>
      </c>
    </row>
    <row r="39" spans="1:19" s="314" customFormat="1" ht="19.5" customHeight="1">
      <c r="A39" s="339" t="s">
        <v>201</v>
      </c>
      <c r="C39" s="340" t="s">
        <v>223</v>
      </c>
      <c r="D39" s="341"/>
      <c r="E39" s="339" t="s">
        <v>102</v>
      </c>
      <c r="G39" s="342"/>
      <c r="I39" s="111"/>
      <c r="J39" s="68"/>
      <c r="K39" s="68">
        <v>0</v>
      </c>
      <c r="L39" s="68"/>
      <c r="M39" s="67">
        <v>0</v>
      </c>
      <c r="N39" s="68"/>
      <c r="O39" s="67">
        <v>0</v>
      </c>
      <c r="P39" s="68"/>
      <c r="Q39" s="68">
        <v>0</v>
      </c>
      <c r="S39" s="69">
        <f>Q39/درآمدها!$J$5</f>
        <v>0</v>
      </c>
    </row>
    <row r="40" spans="1:19" s="314" customFormat="1" ht="19.5" customHeight="1">
      <c r="A40" s="339" t="s">
        <v>210</v>
      </c>
      <c r="C40" s="340" t="s">
        <v>232</v>
      </c>
      <c r="D40" s="341"/>
      <c r="E40" s="339" t="s">
        <v>102</v>
      </c>
      <c r="G40" s="342"/>
      <c r="I40" s="111"/>
      <c r="J40" s="68"/>
      <c r="K40" s="68">
        <v>0</v>
      </c>
      <c r="L40" s="68"/>
      <c r="M40" s="67">
        <v>0</v>
      </c>
      <c r="N40" s="68"/>
      <c r="O40" s="67">
        <v>0</v>
      </c>
      <c r="P40" s="68"/>
      <c r="Q40" s="68">
        <v>0</v>
      </c>
      <c r="S40" s="69">
        <f>Q40/درآمدها!$J$5</f>
        <v>0</v>
      </c>
    </row>
    <row r="41" spans="1:19" s="314" customFormat="1" ht="19.5" customHeight="1">
      <c r="A41" s="339" t="s">
        <v>207</v>
      </c>
      <c r="C41" s="343" t="s">
        <v>229</v>
      </c>
      <c r="D41" s="341"/>
      <c r="E41" s="339" t="s">
        <v>102</v>
      </c>
      <c r="G41" s="342"/>
      <c r="I41" s="112"/>
      <c r="J41" s="68"/>
      <c r="K41" s="68">
        <v>500000000</v>
      </c>
      <c r="L41" s="68"/>
      <c r="M41" s="67">
        <v>0</v>
      </c>
      <c r="N41" s="68"/>
      <c r="O41" s="67">
        <v>0</v>
      </c>
      <c r="P41" s="68"/>
      <c r="Q41" s="68">
        <v>500000000</v>
      </c>
      <c r="S41" s="69">
        <f>Q41/درآمدها!$J$5</f>
        <v>1.4302602000794935E-4</v>
      </c>
    </row>
    <row r="42" spans="1:19" s="314" customFormat="1" ht="18">
      <c r="A42" s="339" t="s">
        <v>211</v>
      </c>
      <c r="C42" s="340" t="s">
        <v>233</v>
      </c>
      <c r="D42" s="341"/>
      <c r="E42" s="339" t="s">
        <v>102</v>
      </c>
      <c r="G42" s="342"/>
      <c r="I42" s="111"/>
      <c r="J42" s="68"/>
      <c r="K42" s="68">
        <v>19915000000</v>
      </c>
      <c r="L42" s="68"/>
      <c r="M42" s="67">
        <v>0</v>
      </c>
      <c r="N42" s="68"/>
      <c r="O42" s="67">
        <v>19915000000</v>
      </c>
      <c r="P42" s="68"/>
      <c r="Q42" s="68">
        <v>0</v>
      </c>
      <c r="S42" s="69">
        <f>Q42/درآمدها!$J$5</f>
        <v>0</v>
      </c>
    </row>
    <row r="43" spans="1:19" s="314" customFormat="1" ht="19.5" customHeight="1">
      <c r="A43" s="339" t="s">
        <v>196</v>
      </c>
      <c r="C43" s="340" t="s">
        <v>218</v>
      </c>
      <c r="D43" s="341"/>
      <c r="E43" s="339" t="s">
        <v>102</v>
      </c>
      <c r="G43" s="342"/>
      <c r="I43" s="111"/>
      <c r="J43" s="68"/>
      <c r="K43" s="68">
        <v>4560000000</v>
      </c>
      <c r="L43" s="68"/>
      <c r="M43" s="67">
        <v>0</v>
      </c>
      <c r="N43" s="68"/>
      <c r="O43" s="67">
        <v>0</v>
      </c>
      <c r="P43" s="68"/>
      <c r="Q43" s="68">
        <v>4560000000</v>
      </c>
      <c r="S43" s="69">
        <f>Q43/درآمدها!$J$5</f>
        <v>1.3043973024724981E-3</v>
      </c>
    </row>
    <row r="44" spans="1:19" s="314" customFormat="1" ht="19.5" customHeight="1">
      <c r="A44" s="339" t="s">
        <v>199</v>
      </c>
      <c r="C44" s="340" t="s">
        <v>221</v>
      </c>
      <c r="D44" s="341"/>
      <c r="E44" s="339" t="s">
        <v>102</v>
      </c>
      <c r="G44" s="342"/>
      <c r="I44" s="112"/>
      <c r="J44" s="68"/>
      <c r="K44" s="67">
        <v>5000000000</v>
      </c>
      <c r="L44" s="68"/>
      <c r="M44" s="67">
        <v>0</v>
      </c>
      <c r="N44" s="68"/>
      <c r="O44" s="67">
        <v>0</v>
      </c>
      <c r="P44" s="68"/>
      <c r="Q44" s="68">
        <v>5000000000</v>
      </c>
      <c r="S44" s="69">
        <f>Q44/درآمدها!$J$5</f>
        <v>1.4302602000794936E-3</v>
      </c>
    </row>
    <row r="45" spans="1:19" s="314" customFormat="1" ht="19.5" customHeight="1">
      <c r="A45" s="339" t="s">
        <v>253</v>
      </c>
      <c r="C45" s="340" t="s">
        <v>269</v>
      </c>
      <c r="D45" s="341"/>
      <c r="E45" s="339" t="s">
        <v>102</v>
      </c>
      <c r="G45" s="342"/>
      <c r="I45" s="111"/>
      <c r="J45" s="68"/>
      <c r="K45" s="68">
        <v>32550000000</v>
      </c>
      <c r="L45" s="68"/>
      <c r="M45" s="67">
        <v>0</v>
      </c>
      <c r="N45" s="68"/>
      <c r="O45" s="67">
        <v>8844000000</v>
      </c>
      <c r="P45" s="68"/>
      <c r="Q45" s="68">
        <v>23706000000</v>
      </c>
      <c r="S45" s="69">
        <f>Q45/درآمدها!$J$5</f>
        <v>6.7811496606168947E-3</v>
      </c>
    </row>
    <row r="46" spans="1:19" s="314" customFormat="1" ht="19.5" customHeight="1">
      <c r="A46" s="339" t="s">
        <v>254</v>
      </c>
      <c r="C46" s="340" t="s">
        <v>270</v>
      </c>
      <c r="D46" s="341"/>
      <c r="E46" s="339" t="s">
        <v>102</v>
      </c>
      <c r="G46" s="342"/>
      <c r="I46" s="111"/>
      <c r="J46" s="68"/>
      <c r="K46" s="68">
        <v>1690000000</v>
      </c>
      <c r="L46" s="68"/>
      <c r="M46" s="67">
        <v>0</v>
      </c>
      <c r="N46" s="68"/>
      <c r="O46" s="67">
        <v>1690000000</v>
      </c>
      <c r="P46" s="68"/>
      <c r="Q46" s="68">
        <v>0</v>
      </c>
      <c r="S46" s="69">
        <f>Q46/درآمدها!$J$5</f>
        <v>0</v>
      </c>
    </row>
    <row r="47" spans="1:19" s="314" customFormat="1" ht="19.5" customHeight="1">
      <c r="A47" s="339" t="s">
        <v>249</v>
      </c>
      <c r="C47" s="340" t="s">
        <v>265</v>
      </c>
      <c r="D47" s="341"/>
      <c r="E47" s="339" t="s">
        <v>102</v>
      </c>
      <c r="G47" s="342"/>
      <c r="I47" s="111"/>
      <c r="J47" s="68"/>
      <c r="K47" s="68">
        <v>28000000000</v>
      </c>
      <c r="L47" s="68"/>
      <c r="M47" s="67">
        <v>0</v>
      </c>
      <c r="N47" s="68"/>
      <c r="O47" s="67">
        <v>25000000000</v>
      </c>
      <c r="P47" s="68"/>
      <c r="Q47" s="68">
        <v>3000000000</v>
      </c>
      <c r="S47" s="69">
        <f>Q47/درآمدها!$J$5</f>
        <v>8.5815612004769618E-4</v>
      </c>
    </row>
    <row r="48" spans="1:19" s="314" customFormat="1" ht="19.5" customHeight="1">
      <c r="A48" s="339" t="s">
        <v>247</v>
      </c>
      <c r="C48" s="340" t="s">
        <v>263</v>
      </c>
      <c r="D48" s="341"/>
      <c r="E48" s="339" t="s">
        <v>102</v>
      </c>
      <c r="G48" s="342"/>
      <c r="I48" s="112"/>
      <c r="J48" s="68"/>
      <c r="K48" s="67">
        <v>50000000000</v>
      </c>
      <c r="L48" s="68"/>
      <c r="M48" s="67">
        <v>0</v>
      </c>
      <c r="N48" s="68"/>
      <c r="O48" s="67">
        <v>33158000000</v>
      </c>
      <c r="P48" s="68"/>
      <c r="Q48" s="68">
        <v>16842000000</v>
      </c>
      <c r="S48" s="69">
        <f>Q48/درآمدها!$J$5</f>
        <v>4.8176884579477662E-3</v>
      </c>
    </row>
    <row r="49" spans="1:19" s="314" customFormat="1" ht="19.5" customHeight="1">
      <c r="A49" s="339" t="s">
        <v>246</v>
      </c>
      <c r="C49" s="340" t="s">
        <v>262</v>
      </c>
      <c r="D49" s="341"/>
      <c r="E49" s="339" t="s">
        <v>102</v>
      </c>
      <c r="G49" s="342"/>
      <c r="I49" s="111"/>
      <c r="J49" s="68"/>
      <c r="K49" s="68">
        <v>4475000000</v>
      </c>
      <c r="L49" s="68"/>
      <c r="M49" s="67">
        <v>0</v>
      </c>
      <c r="N49" s="68"/>
      <c r="O49" s="67">
        <v>0</v>
      </c>
      <c r="P49" s="68"/>
      <c r="Q49" s="68">
        <v>4475000000</v>
      </c>
      <c r="S49" s="69">
        <f>Q49/درآمدها!$J$5</f>
        <v>1.2800828790711467E-3</v>
      </c>
    </row>
    <row r="50" spans="1:19" s="314" customFormat="1" ht="19.5" customHeight="1">
      <c r="A50" s="339" t="s">
        <v>245</v>
      </c>
      <c r="C50" s="340" t="s">
        <v>261</v>
      </c>
      <c r="D50" s="341"/>
      <c r="E50" s="339" t="s">
        <v>102</v>
      </c>
      <c r="G50" s="342"/>
      <c r="I50" s="112"/>
      <c r="J50" s="68"/>
      <c r="K50" s="67">
        <v>2000000000</v>
      </c>
      <c r="L50" s="68"/>
      <c r="M50" s="67">
        <v>0</v>
      </c>
      <c r="N50" s="68"/>
      <c r="O50" s="67">
        <v>0</v>
      </c>
      <c r="P50" s="68"/>
      <c r="Q50" s="68">
        <v>2000000000</v>
      </c>
      <c r="S50" s="69">
        <f>Q50/درآمدها!$J$5</f>
        <v>5.7210408003179742E-4</v>
      </c>
    </row>
    <row r="51" spans="1:19" s="314" customFormat="1" ht="19.5" customHeight="1">
      <c r="A51" s="339" t="s">
        <v>243</v>
      </c>
      <c r="C51" s="340" t="s">
        <v>259</v>
      </c>
      <c r="D51" s="341"/>
      <c r="E51" s="339" t="s">
        <v>102</v>
      </c>
      <c r="G51" s="342"/>
      <c r="I51" s="111"/>
      <c r="J51" s="68"/>
      <c r="K51" s="68">
        <v>750000000</v>
      </c>
      <c r="L51" s="68"/>
      <c r="M51" s="67">
        <v>0</v>
      </c>
      <c r="N51" s="68"/>
      <c r="O51" s="67">
        <v>750000000</v>
      </c>
      <c r="P51" s="68"/>
      <c r="Q51" s="68">
        <v>0</v>
      </c>
      <c r="S51" s="69">
        <f>Q51/درآمدها!$J$5</f>
        <v>0</v>
      </c>
    </row>
    <row r="52" spans="1:19" s="314" customFormat="1" ht="19.5" customHeight="1">
      <c r="A52" s="339" t="s">
        <v>242</v>
      </c>
      <c r="C52" s="340" t="s">
        <v>258</v>
      </c>
      <c r="D52" s="341"/>
      <c r="E52" s="339" t="s">
        <v>102</v>
      </c>
      <c r="G52" s="342"/>
      <c r="I52" s="111"/>
      <c r="J52" s="68"/>
      <c r="K52" s="68">
        <v>6850000000</v>
      </c>
      <c r="L52" s="68"/>
      <c r="M52" s="67">
        <v>0</v>
      </c>
      <c r="N52" s="68"/>
      <c r="O52" s="67">
        <v>0</v>
      </c>
      <c r="P52" s="68"/>
      <c r="Q52" s="68">
        <v>6850000000</v>
      </c>
      <c r="S52" s="69">
        <f>Q52/درآمدها!$J$5</f>
        <v>1.9594564741089063E-3</v>
      </c>
    </row>
    <row r="53" spans="1:19" s="314" customFormat="1" ht="19.5" customHeight="1">
      <c r="A53" s="339" t="s">
        <v>255</v>
      </c>
      <c r="C53" s="340" t="s">
        <v>271</v>
      </c>
      <c r="D53" s="341"/>
      <c r="E53" s="339" t="s">
        <v>102</v>
      </c>
      <c r="G53" s="342"/>
      <c r="I53" s="111"/>
      <c r="J53" s="68"/>
      <c r="K53" s="68">
        <v>2190000000</v>
      </c>
      <c r="L53" s="68"/>
      <c r="M53" s="67">
        <v>0</v>
      </c>
      <c r="N53" s="68"/>
      <c r="O53" s="67">
        <v>0</v>
      </c>
      <c r="P53" s="68"/>
      <c r="Q53" s="68">
        <v>2190000000</v>
      </c>
      <c r="S53" s="69">
        <f>Q53/درآمدها!$J$5</f>
        <v>6.2645396763481821E-4</v>
      </c>
    </row>
    <row r="54" spans="1:19" s="314" customFormat="1" ht="18">
      <c r="A54" s="339" t="s">
        <v>250</v>
      </c>
      <c r="C54" s="340" t="s">
        <v>266</v>
      </c>
      <c r="D54" s="341"/>
      <c r="E54" s="339" t="s">
        <v>102</v>
      </c>
      <c r="G54" s="342"/>
      <c r="I54" s="111"/>
      <c r="J54" s="68"/>
      <c r="K54" s="68">
        <v>250000000</v>
      </c>
      <c r="L54" s="68"/>
      <c r="M54" s="67">
        <v>0</v>
      </c>
      <c r="N54" s="68"/>
      <c r="O54" s="67">
        <v>0</v>
      </c>
      <c r="P54" s="68"/>
      <c r="Q54" s="68">
        <v>250000000</v>
      </c>
      <c r="S54" s="69">
        <f>Q54/درآمدها!$J$5</f>
        <v>7.1513010003974677E-5</v>
      </c>
    </row>
    <row r="55" spans="1:19" s="314" customFormat="1" ht="18">
      <c r="A55" s="339" t="s">
        <v>241</v>
      </c>
      <c r="C55" s="340" t="s">
        <v>257</v>
      </c>
      <c r="D55" s="341"/>
      <c r="E55" s="339" t="s">
        <v>102</v>
      </c>
      <c r="G55" s="342"/>
      <c r="I55" s="111"/>
      <c r="J55" s="68"/>
      <c r="K55" s="68">
        <v>299000000000</v>
      </c>
      <c r="L55" s="68"/>
      <c r="M55" s="67">
        <v>0</v>
      </c>
      <c r="N55" s="68"/>
      <c r="O55" s="67">
        <v>225000000000</v>
      </c>
      <c r="P55" s="68"/>
      <c r="Q55" s="68">
        <v>74000000000</v>
      </c>
      <c r="S55" s="69">
        <f>Q55/درآمدها!$J$5</f>
        <v>2.1167850961176505E-2</v>
      </c>
    </row>
    <row r="56" spans="1:19" s="314" customFormat="1" ht="18">
      <c r="A56" s="339" t="s">
        <v>256</v>
      </c>
      <c r="C56" s="340" t="s">
        <v>272</v>
      </c>
      <c r="D56" s="341"/>
      <c r="E56" s="339" t="s">
        <v>102</v>
      </c>
      <c r="G56" s="342"/>
      <c r="I56" s="111"/>
      <c r="J56" s="68"/>
      <c r="K56" s="68">
        <v>11300000000</v>
      </c>
      <c r="L56" s="68"/>
      <c r="M56" s="67">
        <v>0</v>
      </c>
      <c r="N56" s="68"/>
      <c r="O56" s="67">
        <v>11300000000</v>
      </c>
      <c r="P56" s="68"/>
      <c r="Q56" s="68">
        <v>0</v>
      </c>
      <c r="S56" s="69">
        <f>Q56/درآمدها!$J$5</f>
        <v>0</v>
      </c>
    </row>
    <row r="57" spans="1:19" s="314" customFormat="1" ht="18">
      <c r="A57" s="339" t="s">
        <v>252</v>
      </c>
      <c r="C57" s="340" t="s">
        <v>268</v>
      </c>
      <c r="D57" s="341"/>
      <c r="E57" s="339" t="s">
        <v>102</v>
      </c>
      <c r="G57" s="342"/>
      <c r="I57" s="111"/>
      <c r="J57" s="68"/>
      <c r="K57" s="68">
        <v>2075000000</v>
      </c>
      <c r="L57" s="68"/>
      <c r="M57" s="67">
        <v>0</v>
      </c>
      <c r="N57" s="68"/>
      <c r="O57" s="67">
        <v>0</v>
      </c>
      <c r="P57" s="68"/>
      <c r="Q57" s="68">
        <v>2075000000</v>
      </c>
      <c r="S57" s="69">
        <f>Q57/درآمدها!$J$5</f>
        <v>5.9355798303298984E-4</v>
      </c>
    </row>
    <row r="58" spans="1:19" s="314" customFormat="1" ht="18">
      <c r="A58" s="339" t="s">
        <v>248</v>
      </c>
      <c r="C58" s="340" t="s">
        <v>264</v>
      </c>
      <c r="D58" s="341"/>
      <c r="E58" s="339" t="s">
        <v>102</v>
      </c>
      <c r="G58" s="342"/>
      <c r="I58" s="111"/>
      <c r="J58" s="68"/>
      <c r="K58" s="68">
        <v>8682000000</v>
      </c>
      <c r="L58" s="68"/>
      <c r="M58" s="67">
        <v>0</v>
      </c>
      <c r="N58" s="68"/>
      <c r="O58" s="67">
        <v>0</v>
      </c>
      <c r="P58" s="68"/>
      <c r="Q58" s="68">
        <v>8682000000</v>
      </c>
      <c r="S58" s="69">
        <f>Q58/درآمدها!$J$5</f>
        <v>2.4835038114180328E-3</v>
      </c>
    </row>
    <row r="59" spans="1:19" s="314" customFormat="1" ht="18">
      <c r="A59" s="339" t="s">
        <v>284</v>
      </c>
      <c r="C59" s="340" t="s">
        <v>291</v>
      </c>
      <c r="D59" s="341"/>
      <c r="E59" s="339" t="s">
        <v>102</v>
      </c>
      <c r="G59" s="342"/>
      <c r="I59" s="111"/>
      <c r="J59" s="68"/>
      <c r="K59" s="68">
        <v>0</v>
      </c>
      <c r="L59" s="68"/>
      <c r="M59" s="67">
        <v>12000000000</v>
      </c>
      <c r="N59" s="68"/>
      <c r="O59" s="67">
        <v>0</v>
      </c>
      <c r="P59" s="68"/>
      <c r="Q59" s="68">
        <v>12000000000</v>
      </c>
      <c r="S59" s="69">
        <f>Q59/درآمدها!$J$5</f>
        <v>3.4326244801907847E-3</v>
      </c>
    </row>
    <row r="60" spans="1:19" s="314" customFormat="1" ht="18">
      <c r="A60" s="339" t="s">
        <v>285</v>
      </c>
      <c r="C60" s="340" t="s">
        <v>292</v>
      </c>
      <c r="D60" s="341"/>
      <c r="E60" s="339" t="s">
        <v>102</v>
      </c>
      <c r="G60" s="342"/>
      <c r="I60" s="111"/>
      <c r="J60" s="68"/>
      <c r="K60" s="68">
        <v>0</v>
      </c>
      <c r="L60" s="68"/>
      <c r="M60" s="67">
        <v>88500000000</v>
      </c>
      <c r="N60" s="68"/>
      <c r="O60" s="67">
        <v>0</v>
      </c>
      <c r="P60" s="68"/>
      <c r="Q60" s="68">
        <v>88500000000</v>
      </c>
      <c r="S60" s="69">
        <f>Q60/درآمدها!$J$5</f>
        <v>2.5315605541407035E-2</v>
      </c>
    </row>
    <row r="61" spans="1:19" s="314" customFormat="1" ht="18">
      <c r="A61" s="339" t="s">
        <v>286</v>
      </c>
      <c r="C61" s="340" t="s">
        <v>293</v>
      </c>
      <c r="D61" s="341"/>
      <c r="E61" s="339" t="s">
        <v>102</v>
      </c>
      <c r="G61" s="342"/>
      <c r="I61" s="111"/>
      <c r="J61" s="68"/>
      <c r="K61" s="68">
        <v>0</v>
      </c>
      <c r="L61" s="68"/>
      <c r="M61" s="67">
        <v>46870000000</v>
      </c>
      <c r="N61" s="68"/>
      <c r="O61" s="67">
        <v>0</v>
      </c>
      <c r="P61" s="68"/>
      <c r="Q61" s="68">
        <v>46870000000</v>
      </c>
      <c r="S61" s="69">
        <f>Q61/درآمدها!$J$5</f>
        <v>1.3407259115545174E-2</v>
      </c>
    </row>
    <row r="62" spans="1:19" s="314" customFormat="1" ht="18">
      <c r="A62" s="339" t="s">
        <v>287</v>
      </c>
      <c r="C62" s="340" t="s">
        <v>294</v>
      </c>
      <c r="D62" s="341"/>
      <c r="E62" s="339" t="s">
        <v>102</v>
      </c>
      <c r="G62" s="342"/>
      <c r="I62" s="111"/>
      <c r="J62" s="68"/>
      <c r="K62" s="68">
        <v>0</v>
      </c>
      <c r="L62" s="68"/>
      <c r="M62" s="67">
        <v>13400000000</v>
      </c>
      <c r="N62" s="68"/>
      <c r="O62" s="67">
        <v>0</v>
      </c>
      <c r="P62" s="68"/>
      <c r="Q62" s="68">
        <v>13400000000</v>
      </c>
      <c r="S62" s="69">
        <f>Q62/درآمدها!$J$5</f>
        <v>3.8330973362130428E-3</v>
      </c>
    </row>
    <row r="63" spans="1:19" s="314" customFormat="1" ht="18">
      <c r="A63" s="339" t="s">
        <v>192</v>
      </c>
      <c r="C63" s="340" t="s">
        <v>214</v>
      </c>
      <c r="D63" s="341"/>
      <c r="E63" s="339" t="s">
        <v>90</v>
      </c>
      <c r="G63" s="342"/>
      <c r="I63" s="111"/>
      <c r="J63" s="68"/>
      <c r="K63" s="68">
        <v>61486738556</v>
      </c>
      <c r="L63" s="68"/>
      <c r="M63" s="67">
        <v>1967176224041</v>
      </c>
      <c r="N63" s="68"/>
      <c r="O63" s="67">
        <v>1731153306625</v>
      </c>
      <c r="P63" s="68"/>
      <c r="Q63" s="68">
        <v>297509655972</v>
      </c>
      <c r="S63" s="69">
        <f>Q63/درآمدها!$J$5</f>
        <v>8.5103244015218807E-2</v>
      </c>
    </row>
    <row r="64" spans="1:19" s="314" customFormat="1" ht="21.75" customHeight="1">
      <c r="A64" s="339" t="s">
        <v>118</v>
      </c>
      <c r="C64" s="340" t="s">
        <v>108</v>
      </c>
      <c r="D64" s="341"/>
      <c r="E64" s="339" t="s">
        <v>90</v>
      </c>
      <c r="G64" s="342"/>
      <c r="I64" s="111"/>
      <c r="J64" s="68"/>
      <c r="K64" s="68">
        <v>1768001</v>
      </c>
      <c r="L64" s="68"/>
      <c r="M64" s="67">
        <v>7266</v>
      </c>
      <c r="N64" s="68"/>
      <c r="O64" s="67">
        <v>0</v>
      </c>
      <c r="P64" s="68"/>
      <c r="Q64" s="68">
        <v>1775267</v>
      </c>
      <c r="S64" s="69">
        <f>Q64/درآمدها!$J$5</f>
        <v>5.078187469229045E-7</v>
      </c>
    </row>
    <row r="65" spans="1:19" s="314" customFormat="1" ht="18.75" customHeight="1">
      <c r="A65" s="339" t="s">
        <v>170</v>
      </c>
      <c r="C65" s="340" t="s">
        <v>181</v>
      </c>
      <c r="D65" s="341"/>
      <c r="E65" s="339" t="s">
        <v>102</v>
      </c>
      <c r="G65" s="342"/>
      <c r="I65" s="111"/>
      <c r="J65" s="68"/>
      <c r="K65" s="68">
        <v>0</v>
      </c>
      <c r="L65" s="68"/>
      <c r="M65" s="67">
        <v>0</v>
      </c>
      <c r="N65" s="68"/>
      <c r="O65" s="67">
        <v>0</v>
      </c>
      <c r="P65" s="68"/>
      <c r="Q65" s="68">
        <v>0</v>
      </c>
      <c r="S65" s="69">
        <f>Q65/درآمدها!$J$5</f>
        <v>0</v>
      </c>
    </row>
    <row r="66" spans="1:19" s="314" customFormat="1" ht="18.75" customHeight="1">
      <c r="A66" s="339" t="s">
        <v>164</v>
      </c>
      <c r="C66" s="340" t="s">
        <v>175</v>
      </c>
      <c r="D66" s="341"/>
      <c r="E66" s="339" t="s">
        <v>90</v>
      </c>
      <c r="G66" s="342"/>
      <c r="I66" s="111"/>
      <c r="J66" s="68"/>
      <c r="K66" s="68">
        <v>1490683</v>
      </c>
      <c r="L66" s="68"/>
      <c r="M66" s="67">
        <v>2356733209464</v>
      </c>
      <c r="N66" s="68"/>
      <c r="O66" s="67">
        <v>2312734205669</v>
      </c>
      <c r="P66" s="68"/>
      <c r="Q66" s="68">
        <v>44000494478</v>
      </c>
      <c r="S66" s="69">
        <f>Q66/درآمدها!$J$5</f>
        <v>1.2586431207140187E-2</v>
      </c>
    </row>
    <row r="67" spans="1:19" s="314" customFormat="1" ht="18.75" customHeight="1">
      <c r="A67" s="339" t="s">
        <v>288</v>
      </c>
      <c r="C67" s="340" t="s">
        <v>295</v>
      </c>
      <c r="D67" s="341"/>
      <c r="E67" s="339" t="s">
        <v>102</v>
      </c>
      <c r="G67" s="342"/>
      <c r="I67" s="111"/>
      <c r="J67" s="68"/>
      <c r="K67" s="68">
        <v>0</v>
      </c>
      <c r="L67" s="68"/>
      <c r="M67" s="67">
        <v>750000000000</v>
      </c>
      <c r="N67" s="68"/>
      <c r="O67" s="67">
        <v>55000000000</v>
      </c>
      <c r="P67" s="68"/>
      <c r="Q67" s="68">
        <v>695000000000</v>
      </c>
      <c r="S67" s="69">
        <f>Q67/درآمدها!$J$5</f>
        <v>0.19880616781104959</v>
      </c>
    </row>
    <row r="68" spans="1:19" s="314" customFormat="1" ht="18.75" customHeight="1">
      <c r="A68" s="339" t="s">
        <v>152</v>
      </c>
      <c r="C68" s="340" t="s">
        <v>157</v>
      </c>
      <c r="D68" s="341"/>
      <c r="E68" s="339" t="s">
        <v>102</v>
      </c>
      <c r="G68" s="342"/>
      <c r="I68" s="111"/>
      <c r="J68" s="68"/>
      <c r="K68" s="68">
        <v>0</v>
      </c>
      <c r="L68" s="68"/>
      <c r="M68" s="67">
        <v>0</v>
      </c>
      <c r="N68" s="68"/>
      <c r="O68" s="67">
        <v>0</v>
      </c>
      <c r="P68" s="68"/>
      <c r="Q68" s="68">
        <v>0</v>
      </c>
      <c r="S68" s="69">
        <f>Q68/درآمدها!$J$5</f>
        <v>0</v>
      </c>
    </row>
    <row r="69" spans="1:19" s="314" customFormat="1" ht="18.75" customHeight="1">
      <c r="A69" s="339" t="s">
        <v>153</v>
      </c>
      <c r="C69" s="340" t="s">
        <v>158</v>
      </c>
      <c r="D69" s="341"/>
      <c r="E69" s="339" t="s">
        <v>102</v>
      </c>
      <c r="G69" s="342"/>
      <c r="I69" s="111"/>
      <c r="J69" s="68"/>
      <c r="K69" s="68">
        <v>0</v>
      </c>
      <c r="L69" s="68"/>
      <c r="M69" s="67">
        <v>0</v>
      </c>
      <c r="N69" s="68"/>
      <c r="O69" s="67">
        <v>0</v>
      </c>
      <c r="P69" s="68"/>
      <c r="Q69" s="68">
        <v>0</v>
      </c>
      <c r="S69" s="69">
        <f>Q69/درآمدها!$J$5</f>
        <v>0</v>
      </c>
    </row>
    <row r="70" spans="1:19" s="314" customFormat="1" ht="18.75" customHeight="1">
      <c r="A70" s="339" t="s">
        <v>169</v>
      </c>
      <c r="C70" s="340" t="s">
        <v>180</v>
      </c>
      <c r="D70" s="341"/>
      <c r="E70" s="339" t="s">
        <v>102</v>
      </c>
      <c r="G70" s="342"/>
      <c r="I70" s="111"/>
      <c r="J70" s="68"/>
      <c r="K70" s="68">
        <v>0</v>
      </c>
      <c r="L70" s="68"/>
      <c r="M70" s="67">
        <v>0</v>
      </c>
      <c r="N70" s="68"/>
      <c r="O70" s="67">
        <v>0</v>
      </c>
      <c r="P70" s="68"/>
      <c r="Q70" s="68">
        <v>0</v>
      </c>
      <c r="S70" s="69">
        <f>Q70/درآمدها!$J$5</f>
        <v>0</v>
      </c>
    </row>
    <row r="71" spans="1:19" s="314" customFormat="1" ht="18.75" customHeight="1">
      <c r="A71" s="339" t="s">
        <v>151</v>
      </c>
      <c r="C71" s="340" t="s">
        <v>156</v>
      </c>
      <c r="D71" s="341"/>
      <c r="E71" s="339" t="s">
        <v>102</v>
      </c>
      <c r="G71" s="342"/>
      <c r="I71" s="111"/>
      <c r="J71" s="68"/>
      <c r="K71" s="68">
        <v>0</v>
      </c>
      <c r="L71" s="68"/>
      <c r="M71" s="67">
        <v>0</v>
      </c>
      <c r="N71" s="68"/>
      <c r="O71" s="67">
        <v>0</v>
      </c>
      <c r="P71" s="68"/>
      <c r="Q71" s="68">
        <v>0</v>
      </c>
      <c r="S71" s="69">
        <f>Q71/درآمدها!$J$5</f>
        <v>0</v>
      </c>
    </row>
    <row r="72" spans="1:19" s="314" customFormat="1" ht="18.75" customHeight="1">
      <c r="A72" s="339" t="s">
        <v>150</v>
      </c>
      <c r="C72" s="340" t="s">
        <v>155</v>
      </c>
      <c r="D72" s="341"/>
      <c r="E72" s="339" t="s">
        <v>102</v>
      </c>
      <c r="G72" s="342"/>
      <c r="I72" s="111"/>
      <c r="J72" s="68"/>
      <c r="K72" s="68">
        <v>0</v>
      </c>
      <c r="L72" s="68"/>
      <c r="M72" s="67">
        <v>0</v>
      </c>
      <c r="N72" s="68"/>
      <c r="O72" s="67">
        <v>0</v>
      </c>
      <c r="P72" s="68"/>
      <c r="Q72" s="68">
        <v>0</v>
      </c>
      <c r="S72" s="69">
        <f>Q72/درآمدها!$J$5</f>
        <v>0</v>
      </c>
    </row>
    <row r="73" spans="1:19" s="314" customFormat="1" ht="18.75" customHeight="1">
      <c r="A73" s="339" t="s">
        <v>167</v>
      </c>
      <c r="C73" s="340" t="s">
        <v>178</v>
      </c>
      <c r="D73" s="341"/>
      <c r="E73" s="339" t="s">
        <v>102</v>
      </c>
      <c r="G73" s="342"/>
      <c r="I73" s="111"/>
      <c r="J73" s="68"/>
      <c r="K73" s="68">
        <v>0</v>
      </c>
      <c r="L73" s="68"/>
      <c r="M73" s="67">
        <v>0</v>
      </c>
      <c r="N73" s="68"/>
      <c r="O73" s="67">
        <v>0</v>
      </c>
      <c r="P73" s="68"/>
      <c r="Q73" s="68">
        <v>0</v>
      </c>
      <c r="S73" s="69">
        <f>Q73/درآمدها!$J$5</f>
        <v>0</v>
      </c>
    </row>
    <row r="74" spans="1:19" s="314" customFormat="1" ht="18.75" customHeight="1">
      <c r="A74" s="339" t="s">
        <v>172</v>
      </c>
      <c r="C74" s="340" t="s">
        <v>183</v>
      </c>
      <c r="D74" s="341"/>
      <c r="E74" s="339" t="s">
        <v>102</v>
      </c>
      <c r="G74" s="342"/>
      <c r="I74" s="111"/>
      <c r="J74" s="68"/>
      <c r="K74" s="68">
        <v>0</v>
      </c>
      <c r="L74" s="68"/>
      <c r="M74" s="67">
        <v>0</v>
      </c>
      <c r="N74" s="68"/>
      <c r="O74" s="67">
        <v>0</v>
      </c>
      <c r="P74" s="68"/>
      <c r="Q74" s="68">
        <v>0</v>
      </c>
      <c r="S74" s="69">
        <f>Q74/درآمدها!$J$5</f>
        <v>0</v>
      </c>
    </row>
    <row r="75" spans="1:19" s="314" customFormat="1" ht="18.75" customHeight="1">
      <c r="A75" s="339" t="s">
        <v>124</v>
      </c>
      <c r="C75" s="340" t="s">
        <v>109</v>
      </c>
      <c r="D75" s="341"/>
      <c r="E75" s="339" t="s">
        <v>110</v>
      </c>
      <c r="G75" s="342"/>
      <c r="I75" s="111"/>
      <c r="J75" s="68"/>
      <c r="K75" s="68">
        <v>262424</v>
      </c>
      <c r="L75" s="68"/>
      <c r="M75" s="67">
        <v>0</v>
      </c>
      <c r="N75" s="68"/>
      <c r="O75" s="67">
        <v>0</v>
      </c>
      <c r="P75" s="68"/>
      <c r="Q75" s="68">
        <v>262424</v>
      </c>
      <c r="S75" s="69">
        <f>Q75/درآمدها!$J$5</f>
        <v>7.5066920549132208E-8</v>
      </c>
    </row>
    <row r="76" spans="1:19" s="314" customFormat="1" ht="18.75" customHeight="1">
      <c r="A76" s="339" t="s">
        <v>112</v>
      </c>
      <c r="C76" s="340" t="s">
        <v>114</v>
      </c>
      <c r="D76" s="341"/>
      <c r="E76" s="339" t="s">
        <v>90</v>
      </c>
      <c r="G76" s="342"/>
      <c r="I76" s="111"/>
      <c r="J76" s="68"/>
      <c r="K76" s="68">
        <v>136000</v>
      </c>
      <c r="L76" s="68"/>
      <c r="M76" s="67">
        <v>0</v>
      </c>
      <c r="N76" s="68"/>
      <c r="O76" s="67">
        <v>0</v>
      </c>
      <c r="P76" s="68"/>
      <c r="Q76" s="68">
        <v>136000</v>
      </c>
      <c r="S76" s="69">
        <f>Q76/درآمدها!$J$5</f>
        <v>3.8903077442162226E-8</v>
      </c>
    </row>
    <row r="77" spans="1:19" s="314" customFormat="1" ht="18.75" customHeight="1">
      <c r="A77" s="339" t="s">
        <v>111</v>
      </c>
      <c r="C77" s="340" t="s">
        <v>113</v>
      </c>
      <c r="D77" s="341"/>
      <c r="E77" s="339" t="s">
        <v>90</v>
      </c>
      <c r="G77" s="342"/>
      <c r="I77" s="111"/>
      <c r="J77" s="68"/>
      <c r="K77" s="68">
        <v>4286678886</v>
      </c>
      <c r="L77" s="68"/>
      <c r="M77" s="67">
        <v>309977016768</v>
      </c>
      <c r="N77" s="68"/>
      <c r="O77" s="67">
        <v>314263411740</v>
      </c>
      <c r="P77" s="68"/>
      <c r="Q77" s="68">
        <v>283914</v>
      </c>
      <c r="S77" s="69">
        <f>Q77/درآمدها!$J$5</f>
        <v>8.1214178889073865E-8</v>
      </c>
    </row>
    <row r="78" spans="1:19" s="314" customFormat="1" ht="18.75" customHeight="1">
      <c r="A78" s="339" t="s">
        <v>137</v>
      </c>
      <c r="C78" s="340" t="s">
        <v>140</v>
      </c>
      <c r="D78" s="341"/>
      <c r="E78" s="339" t="s">
        <v>102</v>
      </c>
      <c r="G78" s="342"/>
      <c r="I78" s="111"/>
      <c r="J78" s="68"/>
      <c r="K78" s="68">
        <v>0</v>
      </c>
      <c r="L78" s="68"/>
      <c r="M78" s="67">
        <v>0</v>
      </c>
      <c r="N78" s="68"/>
      <c r="O78" s="67">
        <v>0</v>
      </c>
      <c r="P78" s="68"/>
      <c r="Q78" s="68">
        <v>0</v>
      </c>
      <c r="S78" s="69">
        <f>Q78/درآمدها!$J$5</f>
        <v>0</v>
      </c>
    </row>
    <row r="79" spans="1:19" s="314" customFormat="1" ht="18.75" customHeight="1">
      <c r="A79" s="339" t="s">
        <v>139</v>
      </c>
      <c r="C79" s="340" t="s">
        <v>142</v>
      </c>
      <c r="D79" s="341"/>
      <c r="E79" s="339" t="s">
        <v>102</v>
      </c>
      <c r="G79" s="342"/>
      <c r="I79" s="112"/>
      <c r="J79" s="68"/>
      <c r="K79" s="67">
        <v>56731000000</v>
      </c>
      <c r="L79" s="68"/>
      <c r="M79" s="67">
        <v>0</v>
      </c>
      <c r="N79" s="68"/>
      <c r="O79" s="67">
        <v>56731000000</v>
      </c>
      <c r="P79" s="68"/>
      <c r="Q79" s="68">
        <v>0</v>
      </c>
      <c r="S79" s="69">
        <f>Q79/درآمدها!$J$5</f>
        <v>0</v>
      </c>
    </row>
    <row r="80" spans="1:19" s="314" customFormat="1" ht="18.75" customHeight="1">
      <c r="A80" s="339" t="s">
        <v>200</v>
      </c>
      <c r="C80" s="340" t="s">
        <v>222</v>
      </c>
      <c r="D80" s="341"/>
      <c r="E80" s="339" t="s">
        <v>102</v>
      </c>
      <c r="G80" s="342"/>
      <c r="I80" s="111"/>
      <c r="J80" s="68"/>
      <c r="K80" s="68">
        <v>250000000000</v>
      </c>
      <c r="L80" s="68"/>
      <c r="M80" s="67">
        <v>0</v>
      </c>
      <c r="N80" s="68"/>
      <c r="O80" s="67">
        <v>250000000000</v>
      </c>
      <c r="P80" s="68"/>
      <c r="Q80" s="68">
        <v>0</v>
      </c>
      <c r="S80" s="69">
        <f>Q80/درآمدها!$J$5</f>
        <v>0</v>
      </c>
    </row>
    <row r="81" spans="1:20" s="314" customFormat="1" ht="18.75" customHeight="1">
      <c r="A81" s="339" t="s">
        <v>127</v>
      </c>
      <c r="C81" s="340" t="s">
        <v>132</v>
      </c>
      <c r="D81" s="341"/>
      <c r="E81" s="339" t="s">
        <v>102</v>
      </c>
      <c r="G81" s="342"/>
      <c r="I81" s="111"/>
      <c r="J81" s="68"/>
      <c r="K81" s="68">
        <v>0</v>
      </c>
      <c r="L81" s="68"/>
      <c r="M81" s="67">
        <v>0</v>
      </c>
      <c r="N81" s="68"/>
      <c r="O81" s="67">
        <v>0</v>
      </c>
      <c r="P81" s="68"/>
      <c r="Q81" s="68">
        <v>0</v>
      </c>
      <c r="S81" s="69">
        <f>Q81/درآمدها!$J$5</f>
        <v>0</v>
      </c>
    </row>
    <row r="82" spans="1:20" s="314" customFormat="1" ht="18.75" customHeight="1">
      <c r="A82" s="339" t="s">
        <v>125</v>
      </c>
      <c r="C82" s="340" t="s">
        <v>133</v>
      </c>
      <c r="D82" s="341"/>
      <c r="E82" s="339" t="s">
        <v>102</v>
      </c>
      <c r="G82" s="342"/>
      <c r="I82" s="111"/>
      <c r="J82" s="68"/>
      <c r="K82" s="68">
        <v>0</v>
      </c>
      <c r="L82" s="68"/>
      <c r="M82" s="67">
        <v>0</v>
      </c>
      <c r="N82" s="68"/>
      <c r="O82" s="67">
        <v>0</v>
      </c>
      <c r="P82" s="68"/>
      <c r="Q82" s="68">
        <v>0</v>
      </c>
      <c r="S82" s="69">
        <f>Q82/درآمدها!$J$5</f>
        <v>0</v>
      </c>
    </row>
    <row r="83" spans="1:20" s="314" customFormat="1" ht="18.75" customHeight="1">
      <c r="A83" s="339" t="s">
        <v>197</v>
      </c>
      <c r="C83" s="340" t="s">
        <v>219</v>
      </c>
      <c r="D83" s="341"/>
      <c r="E83" s="339" t="s">
        <v>102</v>
      </c>
      <c r="G83" s="342"/>
      <c r="I83" s="111"/>
      <c r="J83" s="68"/>
      <c r="K83" s="68">
        <v>0</v>
      </c>
      <c r="L83" s="68"/>
      <c r="M83" s="67">
        <v>0</v>
      </c>
      <c r="N83" s="68"/>
      <c r="O83" s="67">
        <v>0</v>
      </c>
      <c r="P83" s="68"/>
      <c r="Q83" s="68">
        <v>0</v>
      </c>
      <c r="S83" s="69">
        <f>Q83/درآمدها!$J$5</f>
        <v>0</v>
      </c>
    </row>
    <row r="84" spans="1:20" s="314" customFormat="1" ht="18.75" customHeight="1" thickBot="1">
      <c r="A84" s="339" t="s">
        <v>119</v>
      </c>
      <c r="C84" s="340" t="s">
        <v>105</v>
      </c>
      <c r="D84" s="341"/>
      <c r="E84" s="339" t="s">
        <v>90</v>
      </c>
      <c r="G84" s="342"/>
      <c r="I84" s="111"/>
      <c r="J84" s="68"/>
      <c r="K84" s="68">
        <v>574056</v>
      </c>
      <c r="L84" s="68"/>
      <c r="M84" s="67">
        <v>2359</v>
      </c>
      <c r="N84" s="68"/>
      <c r="O84" s="67">
        <v>0</v>
      </c>
      <c r="P84" s="68"/>
      <c r="Q84" s="68">
        <v>576415</v>
      </c>
      <c r="S84" s="69">
        <f>Q84/درآمدها!$J$5</f>
        <v>1.6488468664576427E-7</v>
      </c>
    </row>
    <row r="85" spans="1:20" s="314" customFormat="1" ht="18.75" thickBot="1">
      <c r="A85" s="326" t="s">
        <v>2</v>
      </c>
      <c r="B85" s="326"/>
      <c r="C85" s="326"/>
      <c r="D85" s="326"/>
      <c r="E85" s="326"/>
      <c r="F85" s="326"/>
      <c r="G85" s="326"/>
      <c r="H85" s="326"/>
      <c r="I85" s="344"/>
      <c r="J85" s="345"/>
      <c r="K85" s="346">
        <f>SUM(K9:K84)</f>
        <v>1346992675182</v>
      </c>
      <c r="M85" s="346">
        <f>SUM(M9:M84)</f>
        <v>6975138011905</v>
      </c>
      <c r="O85" s="346">
        <f>SUM(O9:O84)</f>
        <v>6959888708524</v>
      </c>
      <c r="Q85" s="346">
        <f>SUM(Q9:Q84)</f>
        <v>1362241978563</v>
      </c>
      <c r="S85" s="209">
        <f>SUM(S9:S84)</f>
        <v>0.38967209696324023</v>
      </c>
      <c r="T85" s="208"/>
    </row>
    <row r="86" spans="1:20" ht="17.25" thickTop="1"/>
    <row r="87" spans="1:20">
      <c r="M87" s="349"/>
      <c r="O87" s="349"/>
      <c r="Q87" s="349"/>
    </row>
    <row r="88" spans="1:20">
      <c r="M88" s="349"/>
      <c r="O88" s="349"/>
      <c r="Q88" s="349"/>
    </row>
    <row r="89" spans="1:20">
      <c r="M89" s="349"/>
      <c r="O89" s="349"/>
      <c r="Q89" s="350"/>
    </row>
    <row r="90" spans="1:20">
      <c r="M90" s="349"/>
      <c r="O90" s="349"/>
    </row>
  </sheetData>
  <autoFilter ref="A8:S85" xr:uid="{00000000-0009-0000-0000-000004000000}">
    <sortState xmlns:xlrd2="http://schemas.microsoft.com/office/spreadsheetml/2017/richdata2" ref="A10:S85">
      <sortCondition ref="A8:A85"/>
    </sortState>
  </autoFilter>
  <mergeCells count="18">
    <mergeCell ref="A1:S1"/>
    <mergeCell ref="A2:S2"/>
    <mergeCell ref="A3:S3"/>
    <mergeCell ref="S7:S8"/>
    <mergeCell ref="A4:S4"/>
    <mergeCell ref="Q7:Q8"/>
    <mergeCell ref="R7:R8"/>
    <mergeCell ref="A7:A8"/>
    <mergeCell ref="J7:J8"/>
    <mergeCell ref="K7:K8"/>
    <mergeCell ref="C7:C8"/>
    <mergeCell ref="E7:E8"/>
    <mergeCell ref="G7:G8"/>
    <mergeCell ref="I7:I8"/>
    <mergeCell ref="M7:M8"/>
    <mergeCell ref="O7:O8"/>
    <mergeCell ref="C6:I6"/>
    <mergeCell ref="M6:O6"/>
  </mergeCells>
  <phoneticPr fontId="55" type="noConversion"/>
  <pageMargins left="0.25" right="0.25" top="0.75" bottom="0.75" header="0.3" footer="0.3"/>
  <pageSetup paperSize="9" scale="7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14999847407452621"/>
    <pageSetUpPr fitToPage="1"/>
  </sheetPr>
  <dimension ref="A1:M38"/>
  <sheetViews>
    <sheetView rightToLeft="1" view="pageBreakPreview" zoomScaleNormal="100" zoomScaleSheetLayoutView="100" workbookViewId="0">
      <selection activeCell="J4" sqref="J4"/>
    </sheetView>
  </sheetViews>
  <sheetFormatPr defaultColWidth="9.140625" defaultRowHeight="18"/>
  <cols>
    <col min="1" max="1" width="69.5703125" style="158" bestFit="1" customWidth="1"/>
    <col min="2" max="2" width="1" style="158" customWidth="1"/>
    <col min="3" max="3" width="10.85546875" style="7" bestFit="1" customWidth="1"/>
    <col min="4" max="4" width="1.140625" style="7" customWidth="1"/>
    <col min="5" max="5" width="25.28515625" style="81" bestFit="1" customWidth="1"/>
    <col min="6" max="6" width="1" style="7" customWidth="1"/>
    <col min="7" max="7" width="19.7109375" style="7" customWidth="1"/>
    <col min="8" max="8" width="0.42578125" style="7" customWidth="1"/>
    <col min="9" max="9" width="24.5703125" style="7" customWidth="1"/>
    <col min="10" max="10" width="21.28515625" style="165" bestFit="1" customWidth="1"/>
    <col min="11" max="11" width="21.140625" style="165" bestFit="1" customWidth="1"/>
    <col min="12" max="16384" width="9.140625" style="7"/>
  </cols>
  <sheetData>
    <row r="1" spans="1:13" ht="21">
      <c r="A1" s="237" t="s">
        <v>89</v>
      </c>
      <c r="B1" s="237"/>
      <c r="C1" s="237"/>
      <c r="D1" s="237"/>
      <c r="E1" s="237"/>
      <c r="F1" s="237"/>
      <c r="G1" s="237"/>
      <c r="H1" s="237"/>
      <c r="I1" s="237"/>
      <c r="J1" s="138"/>
      <c r="K1" s="138"/>
    </row>
    <row r="2" spans="1:13" ht="21">
      <c r="A2" s="237" t="s">
        <v>50</v>
      </c>
      <c r="B2" s="237"/>
      <c r="C2" s="237"/>
      <c r="D2" s="237"/>
      <c r="E2" s="237"/>
      <c r="F2" s="237"/>
      <c r="G2" s="237"/>
      <c r="H2" s="237"/>
      <c r="I2" s="237"/>
      <c r="J2" s="139"/>
      <c r="K2" s="138"/>
    </row>
    <row r="3" spans="1:13" ht="21.75" thickBot="1">
      <c r="A3" s="237" t="str">
        <f>سپرده!A3</f>
        <v>برای ماه منتهی به 1402/12/29</v>
      </c>
      <c r="B3" s="237"/>
      <c r="C3" s="237"/>
      <c r="D3" s="237"/>
      <c r="E3" s="237"/>
      <c r="F3" s="237"/>
      <c r="G3" s="237"/>
      <c r="H3" s="237"/>
      <c r="I3" s="237"/>
      <c r="J3" s="181"/>
      <c r="K3" s="181"/>
    </row>
    <row r="4" spans="1:13" ht="21.75" thickBot="1">
      <c r="A4" s="140" t="s">
        <v>27</v>
      </c>
      <c r="B4" s="141"/>
      <c r="C4" s="141"/>
      <c r="D4" s="141"/>
      <c r="E4" s="141"/>
      <c r="F4" s="141"/>
      <c r="G4" s="141"/>
      <c r="H4" s="141"/>
      <c r="I4" s="141"/>
      <c r="J4" s="182">
        <v>240327659205</v>
      </c>
      <c r="K4" s="183" t="s">
        <v>88</v>
      </c>
      <c r="M4" s="142"/>
    </row>
    <row r="5" spans="1:13" ht="21.75" customHeight="1" thickBot="1">
      <c r="A5" s="140"/>
      <c r="B5" s="140"/>
      <c r="C5" s="140"/>
      <c r="D5" s="140"/>
      <c r="E5" s="236" t="s">
        <v>274</v>
      </c>
      <c r="F5" s="236"/>
      <c r="G5" s="236"/>
      <c r="H5" s="236"/>
      <c r="I5" s="236"/>
      <c r="J5" s="182">
        <v>3495867395123</v>
      </c>
      <c r="K5" s="183" t="s">
        <v>106</v>
      </c>
    </row>
    <row r="6" spans="1:13" ht="21.75" customHeight="1" thickBot="1">
      <c r="A6" s="143" t="s">
        <v>38</v>
      </c>
      <c r="B6" s="144"/>
      <c r="C6" s="145" t="s">
        <v>39</v>
      </c>
      <c r="D6" s="135"/>
      <c r="E6" s="146" t="s">
        <v>6</v>
      </c>
      <c r="F6" s="135"/>
      <c r="G6" s="145" t="s">
        <v>19</v>
      </c>
      <c r="H6" s="135"/>
      <c r="I6" s="145" t="s">
        <v>86</v>
      </c>
      <c r="J6" s="184"/>
      <c r="K6" s="185"/>
    </row>
    <row r="7" spans="1:13" ht="21" customHeight="1">
      <c r="A7" s="147" t="s">
        <v>134</v>
      </c>
      <c r="B7" s="147"/>
      <c r="C7" s="148" t="s">
        <v>52</v>
      </c>
      <c r="D7" s="141"/>
      <c r="E7" s="149">
        <f>'درآمد سرمایه گذاری در سهام '!S12</f>
        <v>0</v>
      </c>
      <c r="F7" s="141"/>
      <c r="G7" s="150">
        <f>E7/$E$11</f>
        <v>0</v>
      </c>
      <c r="H7" s="151"/>
      <c r="I7" s="152">
        <f>E7/$J$5</f>
        <v>0</v>
      </c>
      <c r="J7" s="186"/>
      <c r="K7" s="186"/>
      <c r="L7" s="153"/>
    </row>
    <row r="8" spans="1:13" ht="18.75" customHeight="1">
      <c r="A8" s="147" t="s">
        <v>47</v>
      </c>
      <c r="B8" s="147"/>
      <c r="C8" s="148" t="s">
        <v>53</v>
      </c>
      <c r="D8" s="141"/>
      <c r="E8" s="149">
        <f>'درآمد سرمایه گذاری در اوراق بها'!Q18</f>
        <v>130799852370</v>
      </c>
      <c r="F8" s="141"/>
      <c r="G8" s="150">
        <f t="shared" ref="G8:G10" si="0">E8/$E$11</f>
        <v>0.54469329427900703</v>
      </c>
      <c r="H8" s="151"/>
      <c r="I8" s="152">
        <f t="shared" ref="I8:I10" si="1">E8/$J$5</f>
        <v>3.7415564604216883E-2</v>
      </c>
      <c r="J8" s="153"/>
      <c r="K8" s="153"/>
      <c r="L8" s="153"/>
    </row>
    <row r="9" spans="1:13" ht="18.75" customHeight="1">
      <c r="A9" s="147" t="s">
        <v>48</v>
      </c>
      <c r="B9" s="147"/>
      <c r="C9" s="148" t="s">
        <v>54</v>
      </c>
      <c r="D9" s="141"/>
      <c r="E9" s="149">
        <f>'درآمد سپرده بانکی'!I80</f>
        <v>109324878875.80263</v>
      </c>
      <c r="F9" s="141"/>
      <c r="G9" s="150">
        <f t="shared" si="0"/>
        <v>0.4552644926010046</v>
      </c>
      <c r="H9" s="151"/>
      <c r="I9" s="152">
        <f t="shared" si="1"/>
        <v>3.127260462691437E-2</v>
      </c>
      <c r="J9" s="153"/>
      <c r="K9" s="132"/>
      <c r="L9" s="153"/>
    </row>
    <row r="10" spans="1:13" ht="19.5" customHeight="1" thickBot="1">
      <c r="A10" s="147" t="s">
        <v>32</v>
      </c>
      <c r="B10" s="147"/>
      <c r="C10" s="148" t="s">
        <v>55</v>
      </c>
      <c r="D10" s="141"/>
      <c r="E10" s="205">
        <f>'سایر درآمدها'!E9</f>
        <v>10136842</v>
      </c>
      <c r="F10" s="141"/>
      <c r="G10" s="150">
        <f t="shared" si="0"/>
        <v>4.2213119988445731E-5</v>
      </c>
      <c r="H10" s="151"/>
      <c r="I10" s="152">
        <f t="shared" si="1"/>
        <v>2.8996643334188426E-6</v>
      </c>
      <c r="J10" s="153"/>
      <c r="K10" s="153"/>
      <c r="L10" s="153"/>
    </row>
    <row r="11" spans="1:13" ht="19.5" customHeight="1" thickBot="1">
      <c r="A11" s="147" t="s">
        <v>2</v>
      </c>
      <c r="B11" s="154"/>
      <c r="C11" s="133"/>
      <c r="D11" s="133"/>
      <c r="E11" s="155">
        <f>SUM(E7:E10)</f>
        <v>240134868087.80261</v>
      </c>
      <c r="F11" s="133"/>
      <c r="G11" s="156">
        <f>SUM(G7:G10)</f>
        <v>1</v>
      </c>
      <c r="H11" s="151"/>
      <c r="I11" s="157">
        <f>SUM(I7:I10)</f>
        <v>6.8691068895464669E-2</v>
      </c>
      <c r="J11" s="153"/>
      <c r="K11" s="153"/>
      <c r="L11" s="153"/>
    </row>
    <row r="12" spans="1:13" ht="18.75" customHeight="1" thickTop="1">
      <c r="J12" s="153"/>
      <c r="K12" s="159"/>
      <c r="L12" s="153"/>
    </row>
    <row r="13" spans="1:13" ht="18" customHeight="1">
      <c r="E13" s="197"/>
      <c r="F13" s="160"/>
      <c r="G13" s="160"/>
      <c r="I13" s="161"/>
      <c r="J13" s="153"/>
      <c r="K13" s="153"/>
      <c r="L13" s="153"/>
    </row>
    <row r="14" spans="1:13" ht="18" customHeight="1">
      <c r="E14" s="197"/>
      <c r="F14" s="160"/>
      <c r="G14" s="160"/>
      <c r="J14" s="153"/>
      <c r="K14" s="153"/>
      <c r="L14" s="153"/>
    </row>
    <row r="15" spans="1:13" ht="18" customHeight="1">
      <c r="E15" s="162"/>
      <c r="F15" s="160"/>
      <c r="G15" s="160"/>
      <c r="H15" s="160"/>
      <c r="J15" s="7"/>
      <c r="K15" s="153"/>
      <c r="L15" s="153"/>
      <c r="M15" s="153"/>
    </row>
    <row r="16" spans="1:13" ht="18" customHeight="1">
      <c r="E16" s="163"/>
      <c r="F16" s="160"/>
      <c r="G16" s="160"/>
      <c r="J16" s="164"/>
      <c r="K16" s="164"/>
    </row>
    <row r="17" spans="3:11" ht="17.45" customHeight="1">
      <c r="E17" s="160"/>
      <c r="F17" s="160"/>
      <c r="G17" s="160"/>
      <c r="J17" s="164"/>
      <c r="K17" s="164"/>
    </row>
    <row r="18" spans="3:11" ht="17.45" customHeight="1">
      <c r="E18" s="160"/>
      <c r="F18" s="160"/>
      <c r="G18" s="160"/>
    </row>
    <row r="19" spans="3:11" ht="17.45" customHeight="1">
      <c r="E19" s="160"/>
    </row>
    <row r="20" spans="3:11">
      <c r="C20" s="159"/>
      <c r="E20" s="159"/>
      <c r="G20" s="159"/>
      <c r="J20" s="159"/>
      <c r="K20" s="166"/>
    </row>
    <row r="21" spans="3:11">
      <c r="C21" s="162"/>
      <c r="G21" s="159"/>
      <c r="J21" s="159"/>
      <c r="K21" s="166"/>
    </row>
    <row r="22" spans="3:11">
      <c r="G22" s="159"/>
    </row>
    <row r="23" spans="3:11">
      <c r="G23" s="162"/>
    </row>
    <row r="27" spans="3:11" ht="18.75" customHeight="1"/>
    <row r="36" ht="18.75" customHeight="1"/>
    <row r="37" ht="17.45" customHeight="1"/>
    <row r="38" ht="17.45" customHeight="1"/>
  </sheetData>
  <mergeCells count="4">
    <mergeCell ref="E5:I5"/>
    <mergeCell ref="A1:I1"/>
    <mergeCell ref="A2:I2"/>
    <mergeCell ref="A3:I3"/>
  </mergeCells>
  <pageMargins left="0.25" right="0.25" top="0.75" bottom="0.75" header="0.3" footer="0.3"/>
  <pageSetup paperSize="9" scale="92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92D050"/>
  </sheetPr>
  <dimension ref="A1:S20"/>
  <sheetViews>
    <sheetView rightToLeft="1" view="pageBreakPreview" zoomScale="80" zoomScaleNormal="100" zoomScaleSheetLayoutView="80" workbookViewId="0">
      <selection activeCell="O6" sqref="O6:S6"/>
    </sheetView>
  </sheetViews>
  <sheetFormatPr defaultColWidth="9.140625" defaultRowHeight="17.25"/>
  <cols>
    <col min="1" max="1" width="24.7109375" style="7" customWidth="1"/>
    <col min="2" max="2" width="0.5703125" style="7" customWidth="1"/>
    <col min="3" max="3" width="15" style="7" customWidth="1"/>
    <col min="4" max="4" width="0.85546875" style="7" customWidth="1"/>
    <col min="5" max="5" width="15.28515625" style="7" bestFit="1" customWidth="1"/>
    <col min="6" max="6" width="1.140625" style="7" customWidth="1"/>
    <col min="7" max="7" width="9.42578125" style="7" bestFit="1" customWidth="1"/>
    <col min="8" max="8" width="0.5703125" style="7" customWidth="1"/>
    <col min="9" max="9" width="19.42578125" style="7" customWidth="1"/>
    <col min="10" max="10" width="1" style="7" customWidth="1"/>
    <col min="11" max="11" width="15.28515625" style="7" customWidth="1"/>
    <col min="12" max="12" width="1.140625" style="7" customWidth="1"/>
    <col min="13" max="13" width="18.28515625" style="7" customWidth="1"/>
    <col min="14" max="14" width="1" style="7" customWidth="1"/>
    <col min="15" max="15" width="19.42578125" style="7" bestFit="1" customWidth="1"/>
    <col min="16" max="16" width="1.140625" style="7" customWidth="1"/>
    <col min="17" max="17" width="16" style="7" bestFit="1" customWidth="1"/>
    <col min="18" max="18" width="1.140625" style="7" customWidth="1"/>
    <col min="19" max="19" width="21.140625" style="7" bestFit="1" customWidth="1"/>
    <col min="20" max="20" width="2.85546875" style="7" customWidth="1"/>
    <col min="21" max="16384" width="9.140625" style="7"/>
  </cols>
  <sheetData>
    <row r="1" spans="1:19" ht="22.5">
      <c r="A1" s="240" t="s">
        <v>89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</row>
    <row r="2" spans="1:19" ht="22.5">
      <c r="A2" s="240" t="s">
        <v>56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</row>
    <row r="3" spans="1:19" ht="22.5">
      <c r="A3" s="240" t="s">
        <v>275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</row>
    <row r="4" spans="1:19" ht="22.5">
      <c r="A4" s="241" t="s">
        <v>75</v>
      </c>
      <c r="B4" s="241"/>
      <c r="C4" s="241"/>
      <c r="D4" s="241"/>
      <c r="E4" s="241"/>
      <c r="F4" s="241"/>
      <c r="G4" s="241"/>
      <c r="H4" s="241"/>
      <c r="I4" s="242"/>
      <c r="J4" s="242"/>
      <c r="K4" s="242"/>
      <c r="L4" s="242"/>
      <c r="M4" s="242"/>
      <c r="N4" s="242"/>
      <c r="O4" s="242"/>
      <c r="P4" s="242"/>
      <c r="Q4" s="241"/>
      <c r="R4" s="241"/>
      <c r="S4" s="241"/>
    </row>
    <row r="6" spans="1:19" ht="18.75">
      <c r="C6" s="238" t="s">
        <v>76</v>
      </c>
      <c r="D6" s="239"/>
      <c r="E6" s="239"/>
      <c r="F6" s="239"/>
      <c r="G6" s="239"/>
      <c r="I6" s="238" t="s">
        <v>77</v>
      </c>
      <c r="J6" s="239"/>
      <c r="K6" s="239"/>
      <c r="L6" s="239"/>
      <c r="M6" s="239"/>
      <c r="O6" s="238" t="s">
        <v>274</v>
      </c>
      <c r="P6" s="239"/>
      <c r="Q6" s="239"/>
      <c r="R6" s="239"/>
      <c r="S6" s="239"/>
    </row>
    <row r="7" spans="1:19" ht="56.25">
      <c r="A7" s="17" t="s">
        <v>78</v>
      </c>
      <c r="C7" s="14" t="s">
        <v>79</v>
      </c>
      <c r="E7" s="14" t="s">
        <v>80</v>
      </c>
      <c r="G7" s="14" t="s">
        <v>81</v>
      </c>
      <c r="I7" s="14" t="s">
        <v>82</v>
      </c>
      <c r="K7" s="14" t="s">
        <v>83</v>
      </c>
      <c r="M7" s="14" t="s">
        <v>84</v>
      </c>
      <c r="O7" s="14" t="s">
        <v>82</v>
      </c>
      <c r="Q7" s="14" t="s">
        <v>83</v>
      </c>
      <c r="S7" s="14" t="s">
        <v>84</v>
      </c>
    </row>
    <row r="8" spans="1:19" ht="21.75">
      <c r="A8" s="62" t="s">
        <v>92</v>
      </c>
      <c r="B8" s="13"/>
      <c r="C8" s="21" t="s">
        <v>91</v>
      </c>
      <c r="D8" s="8"/>
      <c r="E8" s="21" t="s">
        <v>91</v>
      </c>
      <c r="F8" s="8"/>
      <c r="G8" s="34">
        <v>0</v>
      </c>
      <c r="H8" s="8"/>
      <c r="I8" s="32">
        <v>0</v>
      </c>
      <c r="J8" s="32"/>
      <c r="K8" s="32">
        <v>0</v>
      </c>
      <c r="L8" s="32"/>
      <c r="M8" s="32">
        <f>I8+K8</f>
        <v>0</v>
      </c>
      <c r="N8" s="32"/>
      <c r="O8" s="32">
        <v>0</v>
      </c>
      <c r="P8" s="32"/>
      <c r="Q8" s="32">
        <v>0</v>
      </c>
      <c r="R8" s="32"/>
      <c r="S8" s="32">
        <f>O8+Q8</f>
        <v>0</v>
      </c>
    </row>
    <row r="9" spans="1:19" ht="18.75" thickBot="1">
      <c r="A9" s="15" t="s">
        <v>85</v>
      </c>
      <c r="I9" s="33">
        <f>SUM(I8:I8)</f>
        <v>0</v>
      </c>
      <c r="J9" s="15" t="e">
        <f>SUM(#REF!)</f>
        <v>#REF!</v>
      </c>
      <c r="K9" s="33">
        <f>SUM(K8:K8)</f>
        <v>0</v>
      </c>
      <c r="L9" s="15" t="e">
        <f>SUM(#REF!)</f>
        <v>#REF!</v>
      </c>
      <c r="M9" s="33">
        <f>SUM(M8:M8)</f>
        <v>0</v>
      </c>
      <c r="N9" s="15" t="e">
        <f>SUM(#REF!)</f>
        <v>#REF!</v>
      </c>
      <c r="O9" s="33">
        <f>SUM(O8:O8)</f>
        <v>0</v>
      </c>
      <c r="P9" s="15"/>
      <c r="Q9" s="33">
        <f>SUM(Q8)</f>
        <v>0</v>
      </c>
      <c r="R9" s="15" t="e">
        <f>SUM(#REF!)</f>
        <v>#REF!</v>
      </c>
      <c r="S9" s="33">
        <f>SUM(S8:S8)</f>
        <v>0</v>
      </c>
    </row>
    <row r="10" spans="1:19" ht="18.75" thickTop="1">
      <c r="I10" s="16"/>
      <c r="K10" s="16"/>
      <c r="M10" s="16"/>
      <c r="O10" s="16"/>
      <c r="Q10" s="16"/>
      <c r="S10" s="16"/>
    </row>
    <row r="11" spans="1:19" ht="16.5" customHeight="1"/>
    <row r="12" spans="1:19" s="32" customFormat="1" ht="18"/>
    <row r="13" spans="1:19" s="32" customFormat="1" ht="18"/>
    <row r="14" spans="1:19" s="32" customFormat="1" ht="18"/>
    <row r="15" spans="1:19" s="32" customFormat="1" ht="18"/>
    <row r="16" spans="1:19" s="32" customFormat="1" ht="18"/>
    <row r="17" s="32" customFormat="1" ht="18"/>
    <row r="18" s="32" customFormat="1" ht="18"/>
    <row r="19" s="32" customFormat="1" ht="18"/>
    <row r="20" s="32" customFormat="1" ht="18"/>
  </sheetData>
  <autoFilter ref="A7:S7" xr:uid="{00000000-0009-0000-0000-000007000000}">
    <sortState xmlns:xlrd2="http://schemas.microsoft.com/office/spreadsheetml/2017/richdata2" ref="A8:S27">
      <sortCondition descending="1" ref="S7"/>
    </sortState>
  </autoFilter>
  <mergeCells count="9">
    <mergeCell ref="C6:G6"/>
    <mergeCell ref="I6:M6"/>
    <mergeCell ref="O6:S6"/>
    <mergeCell ref="A1:S1"/>
    <mergeCell ref="A2:S2"/>
    <mergeCell ref="A4:H4"/>
    <mergeCell ref="I4:P4"/>
    <mergeCell ref="Q4:S4"/>
    <mergeCell ref="A3:S3"/>
  </mergeCells>
  <pageMargins left="0.7" right="0.7" top="0.75" bottom="0.75" header="0.3" footer="0.3"/>
  <pageSetup scale="4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2D050"/>
  </sheetPr>
  <dimension ref="A1:AL86"/>
  <sheetViews>
    <sheetView rightToLeft="1" view="pageBreakPreview" zoomScaleNormal="100" zoomScaleSheetLayoutView="100" workbookViewId="0">
      <selection activeCell="O80" sqref="O80"/>
    </sheetView>
  </sheetViews>
  <sheetFormatPr defaultColWidth="9.140625" defaultRowHeight="30.75" customHeight="1"/>
  <cols>
    <col min="1" max="1" width="37.5703125" style="314" customWidth="1"/>
    <col min="2" max="2" width="0.85546875" style="314" customWidth="1"/>
    <col min="3" max="3" width="14" style="314" customWidth="1"/>
    <col min="4" max="4" width="0.140625" style="314" customWidth="1"/>
    <col min="5" max="5" width="12.42578125" style="314" customWidth="1"/>
    <col min="6" max="6" width="1" style="314" customWidth="1"/>
    <col min="7" max="7" width="19.140625" style="77" customWidth="1"/>
    <col min="8" max="8" width="0.85546875" style="77" customWidth="1"/>
    <col min="9" max="9" width="14" style="77" customWidth="1"/>
    <col min="10" max="10" width="0.7109375" style="77" customWidth="1"/>
    <col min="11" max="11" width="18.140625" style="77" customWidth="1"/>
    <col min="12" max="12" width="0.7109375" style="77" customWidth="1"/>
    <col min="13" max="13" width="20" style="77" customWidth="1"/>
    <col min="14" max="14" width="0.5703125" style="77" customWidth="1"/>
    <col min="15" max="15" width="18.140625" style="77" customWidth="1"/>
    <col min="16" max="16" width="0.5703125" style="77" customWidth="1"/>
    <col min="17" max="17" width="18.85546875" style="77" customWidth="1"/>
    <col min="18" max="18" width="6.42578125" style="314" customWidth="1"/>
    <col min="19" max="19" width="4.28515625" style="314" customWidth="1"/>
    <col min="20" max="20" width="9.140625" style="351" customWidth="1"/>
    <col min="21" max="21" width="5.28515625" style="314" customWidth="1"/>
    <col min="22" max="22" width="18.28515625" style="77" customWidth="1"/>
    <col min="23" max="23" width="9.5703125" style="352" customWidth="1"/>
    <col min="24" max="24" width="16" style="314" customWidth="1"/>
    <col min="25" max="25" width="9.140625" style="314" customWidth="1"/>
    <col min="26" max="26" width="13.85546875" style="314" customWidth="1"/>
    <col min="27" max="28" width="15.42578125" style="314" customWidth="1"/>
    <col min="29" max="32" width="9.140625" style="314"/>
    <col min="33" max="33" width="15.5703125" style="314" customWidth="1"/>
    <col min="34" max="34" width="9.140625" style="314"/>
    <col min="35" max="35" width="14.7109375" style="314" bestFit="1" customWidth="1"/>
    <col min="36" max="36" width="9.140625" style="314"/>
    <col min="37" max="37" width="15.7109375" style="314" customWidth="1"/>
    <col min="38" max="38" width="15.140625" style="314" bestFit="1" customWidth="1"/>
    <col min="39" max="16384" width="9.140625" style="314"/>
  </cols>
  <sheetData>
    <row r="1" spans="1:37" ht="30.75" customHeight="1">
      <c r="A1" s="286" t="s">
        <v>89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</row>
    <row r="2" spans="1:37" ht="30.75" customHeight="1">
      <c r="A2" s="286" t="s">
        <v>56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</row>
    <row r="3" spans="1:37" ht="30.75" customHeight="1">
      <c r="A3" s="286" t="str">
        <f>' سهام'!A3:W3</f>
        <v>برای ماه منتهی به 1402/12/29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</row>
    <row r="4" spans="1:37" ht="30.75" customHeight="1">
      <c r="A4" s="273" t="s">
        <v>64</v>
      </c>
      <c r="B4" s="273"/>
      <c r="C4" s="273"/>
      <c r="D4" s="273"/>
      <c r="E4" s="273"/>
      <c r="F4" s="273"/>
      <c r="G4" s="273"/>
      <c r="H4" s="73"/>
      <c r="I4" s="74"/>
      <c r="J4" s="74"/>
      <c r="K4" s="74"/>
      <c r="L4" s="74"/>
      <c r="M4" s="74"/>
      <c r="N4" s="74"/>
      <c r="O4" s="71"/>
      <c r="P4" s="74"/>
      <c r="Q4" s="74"/>
    </row>
    <row r="5" spans="1:37" ht="30.75" customHeight="1" thickBot="1">
      <c r="A5" s="353"/>
      <c r="B5" s="354"/>
      <c r="C5" s="354"/>
      <c r="D5" s="354"/>
      <c r="E5" s="354"/>
      <c r="F5" s="355"/>
      <c r="G5" s="243" t="s">
        <v>276</v>
      </c>
      <c r="H5" s="243"/>
      <c r="I5" s="243"/>
      <c r="J5" s="243"/>
      <c r="K5" s="243"/>
      <c r="L5" s="74"/>
      <c r="M5" s="243" t="s">
        <v>277</v>
      </c>
      <c r="N5" s="243"/>
      <c r="O5" s="243"/>
      <c r="P5" s="243"/>
      <c r="Q5" s="243"/>
    </row>
    <row r="6" spans="1:37" ht="42" customHeight="1" thickBot="1">
      <c r="A6" s="356" t="s">
        <v>38</v>
      </c>
      <c r="B6" s="357"/>
      <c r="C6" s="358" t="s">
        <v>23</v>
      </c>
      <c r="D6" s="357"/>
      <c r="E6" s="358" t="s">
        <v>35</v>
      </c>
      <c r="F6" s="357"/>
      <c r="G6" s="75" t="s">
        <v>57</v>
      </c>
      <c r="H6" s="76"/>
      <c r="I6" s="75" t="s">
        <v>40</v>
      </c>
      <c r="J6" s="76"/>
      <c r="K6" s="75" t="s">
        <v>41</v>
      </c>
      <c r="L6" s="74"/>
      <c r="M6" s="75" t="s">
        <v>57</v>
      </c>
      <c r="N6" s="76"/>
      <c r="O6" s="75" t="s">
        <v>40</v>
      </c>
      <c r="P6" s="76"/>
      <c r="Q6" s="75" t="s">
        <v>41</v>
      </c>
    </row>
    <row r="7" spans="1:37" ht="30" customHeight="1" thickBot="1">
      <c r="A7" s="359" t="s">
        <v>144</v>
      </c>
      <c r="B7" s="360"/>
      <c r="C7" s="361" t="s">
        <v>91</v>
      </c>
      <c r="D7" s="272"/>
      <c r="E7" s="96" t="s">
        <v>163</v>
      </c>
      <c r="F7" s="272"/>
      <c r="G7" s="194">
        <v>10583112834</v>
      </c>
      <c r="H7" s="71"/>
      <c r="I7" s="71">
        <v>0</v>
      </c>
      <c r="J7" s="71"/>
      <c r="K7" s="71">
        <f>G7+I7</f>
        <v>10583112834</v>
      </c>
      <c r="L7" s="71"/>
      <c r="M7" s="71">
        <v>31732853166</v>
      </c>
      <c r="N7" s="71"/>
      <c r="O7" s="71">
        <v>0</v>
      </c>
      <c r="P7" s="71"/>
      <c r="Q7" s="71">
        <f>M7+O7</f>
        <v>31732853166</v>
      </c>
      <c r="T7" s="362"/>
    </row>
    <row r="8" spans="1:37" ht="30" customHeight="1">
      <c r="A8" s="359" t="s">
        <v>159</v>
      </c>
      <c r="B8" s="360"/>
      <c r="C8" s="361" t="s">
        <v>91</v>
      </c>
      <c r="D8" s="272"/>
      <c r="E8" s="96" t="s">
        <v>296</v>
      </c>
      <c r="F8" s="272"/>
      <c r="G8" s="80">
        <v>6017203746</v>
      </c>
      <c r="H8" s="71"/>
      <c r="I8" s="71">
        <v>0</v>
      </c>
      <c r="J8" s="71"/>
      <c r="K8" s="71">
        <f t="shared" ref="K8:K71" si="0">G8+I8</f>
        <v>6017203746</v>
      </c>
      <c r="L8" s="71"/>
      <c r="M8" s="71">
        <v>20398267122</v>
      </c>
      <c r="N8" s="71"/>
      <c r="O8" s="71">
        <v>0</v>
      </c>
      <c r="P8" s="71"/>
      <c r="Q8" s="71">
        <f t="shared" ref="Q8:Q71" si="1">M8+O8</f>
        <v>20398267122</v>
      </c>
      <c r="X8" s="77"/>
      <c r="Y8" s="363"/>
      <c r="Z8" s="364"/>
    </row>
    <row r="9" spans="1:37" ht="30" customHeight="1">
      <c r="A9" s="359" t="s">
        <v>143</v>
      </c>
      <c r="B9" s="360"/>
      <c r="C9" s="361"/>
      <c r="D9" s="272"/>
      <c r="E9" s="96" t="s">
        <v>162</v>
      </c>
      <c r="F9" s="272"/>
      <c r="G9" s="80">
        <v>0</v>
      </c>
      <c r="H9" s="71"/>
      <c r="I9" s="71">
        <v>0</v>
      </c>
      <c r="J9" s="71"/>
      <c r="K9" s="71">
        <f t="shared" si="0"/>
        <v>0</v>
      </c>
      <c r="L9" s="71"/>
      <c r="M9" s="71">
        <v>760435790</v>
      </c>
      <c r="N9" s="71"/>
      <c r="O9" s="71">
        <v>0</v>
      </c>
      <c r="P9" s="71"/>
      <c r="Q9" s="71">
        <f t="shared" si="1"/>
        <v>760435790</v>
      </c>
      <c r="X9" s="77"/>
      <c r="Y9" s="363"/>
      <c r="Z9" s="364"/>
    </row>
    <row r="10" spans="1:37" ht="30" customHeight="1">
      <c r="A10" s="359" t="s">
        <v>120</v>
      </c>
      <c r="B10" s="360"/>
      <c r="C10" s="361"/>
      <c r="D10" s="272"/>
      <c r="E10" s="96" t="s">
        <v>163</v>
      </c>
      <c r="F10" s="272"/>
      <c r="G10" s="80">
        <v>5113348681</v>
      </c>
      <c r="H10" s="71"/>
      <c r="I10" s="71">
        <v>0</v>
      </c>
      <c r="J10" s="71"/>
      <c r="K10" s="71">
        <f t="shared" si="0"/>
        <v>5113348681</v>
      </c>
      <c r="L10" s="71"/>
      <c r="M10" s="71">
        <v>19638908241</v>
      </c>
      <c r="N10" s="71"/>
      <c r="O10" s="71">
        <v>0</v>
      </c>
      <c r="P10" s="71"/>
      <c r="Q10" s="71">
        <f t="shared" si="1"/>
        <v>19638908241</v>
      </c>
      <c r="X10" s="77"/>
      <c r="Y10" s="363"/>
      <c r="Z10" s="364"/>
    </row>
    <row r="11" spans="1:37" ht="30" customHeight="1">
      <c r="A11" s="359" t="s">
        <v>187</v>
      </c>
      <c r="B11" s="360"/>
      <c r="C11" s="361"/>
      <c r="D11" s="272"/>
      <c r="E11" s="96" t="s">
        <v>297</v>
      </c>
      <c r="F11" s="272"/>
      <c r="G11" s="80">
        <v>0</v>
      </c>
      <c r="H11" s="71"/>
      <c r="I11" s="71">
        <v>0</v>
      </c>
      <c r="J11" s="71"/>
      <c r="K11" s="71">
        <f t="shared" si="0"/>
        <v>0</v>
      </c>
      <c r="L11" s="71"/>
      <c r="M11" s="71">
        <v>8269843927</v>
      </c>
      <c r="N11" s="71"/>
      <c r="O11" s="71">
        <v>0</v>
      </c>
      <c r="P11" s="71"/>
      <c r="Q11" s="71">
        <f t="shared" si="1"/>
        <v>8269843927</v>
      </c>
      <c r="X11" s="77"/>
      <c r="Y11" s="363"/>
      <c r="Z11" s="364"/>
    </row>
    <row r="12" spans="1:37" ht="30" customHeight="1">
      <c r="A12" s="359" t="s">
        <v>117</v>
      </c>
      <c r="B12" s="360"/>
      <c r="C12" s="361"/>
      <c r="D12" s="272"/>
      <c r="E12" s="96"/>
      <c r="F12" s="272"/>
      <c r="G12" s="80">
        <v>0</v>
      </c>
      <c r="H12" s="71"/>
      <c r="I12" s="71">
        <v>0</v>
      </c>
      <c r="J12" s="71"/>
      <c r="K12" s="71">
        <f t="shared" si="0"/>
        <v>0</v>
      </c>
      <c r="L12" s="71"/>
      <c r="M12" s="71">
        <v>10381065</v>
      </c>
      <c r="N12" s="71"/>
      <c r="O12" s="71">
        <v>0</v>
      </c>
      <c r="P12" s="71"/>
      <c r="Q12" s="71">
        <f t="shared" si="1"/>
        <v>10381065</v>
      </c>
      <c r="X12" s="77"/>
      <c r="Y12" s="363"/>
      <c r="Z12" s="364"/>
    </row>
    <row r="13" spans="1:37" ht="30" customHeight="1">
      <c r="A13" s="365" t="s">
        <v>115</v>
      </c>
      <c r="B13" s="360"/>
      <c r="C13" s="361"/>
      <c r="D13" s="272"/>
      <c r="E13" s="96"/>
      <c r="F13" s="272"/>
      <c r="G13" s="80">
        <f>5465+76746576</f>
        <v>76752041</v>
      </c>
      <c r="H13" s="71"/>
      <c r="I13" s="71">
        <v>0</v>
      </c>
      <c r="J13" s="71"/>
      <c r="K13" s="71">
        <f t="shared" si="0"/>
        <v>76752041</v>
      </c>
      <c r="L13" s="71"/>
      <c r="M13" s="71">
        <f>20302+2420966413</f>
        <v>2420986715</v>
      </c>
      <c r="N13" s="71"/>
      <c r="O13" s="71">
        <v>0</v>
      </c>
      <c r="P13" s="71"/>
      <c r="Q13" s="71">
        <f t="shared" si="1"/>
        <v>2420986715</v>
      </c>
      <c r="X13" s="77"/>
      <c r="Y13" s="363"/>
      <c r="Z13" s="364"/>
      <c r="AE13" s="351"/>
      <c r="AG13" s="77"/>
      <c r="AH13" s="352"/>
      <c r="AI13" s="77"/>
      <c r="AJ13" s="363"/>
      <c r="AK13" s="364"/>
    </row>
    <row r="14" spans="1:37" ht="30" customHeight="1">
      <c r="A14" s="359" t="s">
        <v>166</v>
      </c>
      <c r="B14" s="360"/>
      <c r="C14" s="361"/>
      <c r="D14" s="272"/>
      <c r="E14" s="96"/>
      <c r="F14" s="272"/>
      <c r="G14" s="80">
        <v>0</v>
      </c>
      <c r="H14" s="71"/>
      <c r="I14" s="71">
        <v>0</v>
      </c>
      <c r="J14" s="71"/>
      <c r="K14" s="71">
        <f t="shared" si="0"/>
        <v>0</v>
      </c>
      <c r="L14" s="71"/>
      <c r="M14" s="71">
        <v>1418042474.1509435</v>
      </c>
      <c r="N14" s="71"/>
      <c r="O14" s="71">
        <v>0</v>
      </c>
      <c r="P14" s="71"/>
      <c r="Q14" s="71">
        <f t="shared" si="1"/>
        <v>1418042474.1509435</v>
      </c>
      <c r="X14" s="77"/>
      <c r="Y14" s="363"/>
      <c r="Z14" s="364"/>
      <c r="AE14" s="366"/>
      <c r="AG14" s="71"/>
      <c r="AH14" s="351"/>
      <c r="AI14" s="77"/>
      <c r="AJ14" s="367"/>
      <c r="AK14" s="364"/>
    </row>
    <row r="15" spans="1:37" ht="30" customHeight="1">
      <c r="A15" s="359" t="s">
        <v>194</v>
      </c>
      <c r="B15" s="360"/>
      <c r="C15" s="361"/>
      <c r="D15" s="272"/>
      <c r="E15" s="96"/>
      <c r="F15" s="272"/>
      <c r="G15" s="80">
        <v>383732880</v>
      </c>
      <c r="H15" s="71"/>
      <c r="I15" s="71"/>
      <c r="J15" s="71"/>
      <c r="K15" s="71">
        <f t="shared" si="0"/>
        <v>383732880</v>
      </c>
      <c r="L15" s="71"/>
      <c r="M15" s="71">
        <v>1624808219.1666665</v>
      </c>
      <c r="N15" s="71"/>
      <c r="O15" s="71">
        <v>0</v>
      </c>
      <c r="P15" s="71"/>
      <c r="Q15" s="71">
        <f t="shared" si="1"/>
        <v>1624808219.1666665</v>
      </c>
      <c r="T15" s="366"/>
      <c r="X15" s="77"/>
      <c r="Y15" s="367"/>
      <c r="Z15" s="364"/>
      <c r="AE15" s="366"/>
      <c r="AG15" s="77"/>
      <c r="AH15" s="352"/>
      <c r="AI15" s="77"/>
      <c r="AJ15" s="367"/>
      <c r="AK15" s="364"/>
    </row>
    <row r="16" spans="1:37" ht="30" customHeight="1">
      <c r="A16" s="359" t="s">
        <v>128</v>
      </c>
      <c r="B16" s="360"/>
      <c r="C16" s="361"/>
      <c r="D16" s="272"/>
      <c r="E16" s="96"/>
      <c r="F16" s="272"/>
      <c r="G16" s="80">
        <v>0</v>
      </c>
      <c r="H16" s="71"/>
      <c r="I16" s="71">
        <v>0</v>
      </c>
      <c r="J16" s="71"/>
      <c r="K16" s="71">
        <f t="shared" si="0"/>
        <v>0</v>
      </c>
      <c r="L16" s="71"/>
      <c r="M16" s="71">
        <v>11628496.698113207</v>
      </c>
      <c r="N16" s="71"/>
      <c r="O16" s="71">
        <v>0</v>
      </c>
      <c r="P16" s="71"/>
      <c r="Q16" s="71">
        <f t="shared" si="1"/>
        <v>11628496.698113207</v>
      </c>
      <c r="X16" s="77"/>
      <c r="Y16" s="367"/>
      <c r="Z16" s="364"/>
      <c r="AE16" s="366"/>
      <c r="AG16" s="77"/>
      <c r="AH16" s="351"/>
      <c r="AI16" s="77"/>
      <c r="AJ16" s="367"/>
      <c r="AK16" s="364"/>
    </row>
    <row r="17" spans="1:38" ht="30" customHeight="1">
      <c r="A17" s="359" t="s">
        <v>138</v>
      </c>
      <c r="B17" s="360"/>
      <c r="C17" s="361" t="s">
        <v>91</v>
      </c>
      <c r="D17" s="272"/>
      <c r="E17" s="96">
        <v>0.22500000000000001</v>
      </c>
      <c r="F17" s="272"/>
      <c r="G17" s="80">
        <v>0</v>
      </c>
      <c r="H17" s="71"/>
      <c r="I17" s="71">
        <v>0</v>
      </c>
      <c r="J17" s="71"/>
      <c r="K17" s="71">
        <f t="shared" si="0"/>
        <v>0</v>
      </c>
      <c r="L17" s="71"/>
      <c r="M17" s="71">
        <v>57680139.056603767</v>
      </c>
      <c r="N17" s="71"/>
      <c r="O17" s="71">
        <v>0</v>
      </c>
      <c r="P17" s="71"/>
      <c r="Q17" s="71">
        <f t="shared" si="1"/>
        <v>57680139.056603767</v>
      </c>
      <c r="X17" s="77"/>
      <c r="Y17" s="367"/>
      <c r="Z17" s="364"/>
      <c r="AE17" s="366"/>
      <c r="AG17" s="77"/>
      <c r="AH17" s="351"/>
      <c r="AI17" s="77"/>
      <c r="AJ17" s="367"/>
      <c r="AK17" s="364"/>
    </row>
    <row r="18" spans="1:38" ht="30" customHeight="1">
      <c r="A18" s="359" t="s">
        <v>206</v>
      </c>
      <c r="B18" s="360"/>
      <c r="C18" s="361" t="s">
        <v>91</v>
      </c>
      <c r="D18" s="272"/>
      <c r="E18" s="96">
        <v>0.22500000000000001</v>
      </c>
      <c r="F18" s="272"/>
      <c r="G18" s="80">
        <v>0</v>
      </c>
      <c r="H18" s="71"/>
      <c r="I18" s="71">
        <v>0</v>
      </c>
      <c r="J18" s="71"/>
      <c r="K18" s="71">
        <f t="shared" si="0"/>
        <v>0</v>
      </c>
      <c r="L18" s="71"/>
      <c r="M18" s="71">
        <v>7239254794.166666</v>
      </c>
      <c r="N18" s="71"/>
      <c r="O18" s="71">
        <v>0</v>
      </c>
      <c r="P18" s="71"/>
      <c r="Q18" s="71">
        <f t="shared" si="1"/>
        <v>7239254794.166666</v>
      </c>
      <c r="X18" s="77"/>
      <c r="Y18" s="367"/>
      <c r="Z18" s="364"/>
      <c r="AE18" s="366"/>
      <c r="AG18" s="77"/>
      <c r="AH18" s="352"/>
      <c r="AI18" s="77"/>
      <c r="AJ18" s="367"/>
      <c r="AK18" s="364"/>
    </row>
    <row r="19" spans="1:38" ht="30" customHeight="1" thickBot="1">
      <c r="A19" s="359" t="s">
        <v>149</v>
      </c>
      <c r="B19" s="360"/>
      <c r="C19" s="361" t="s">
        <v>91</v>
      </c>
      <c r="D19" s="272"/>
      <c r="E19" s="96">
        <v>0.22500000000000001</v>
      </c>
      <c r="F19" s="272"/>
      <c r="G19" s="71">
        <v>0</v>
      </c>
      <c r="H19" s="71"/>
      <c r="I19" s="71">
        <v>0</v>
      </c>
      <c r="J19" s="71"/>
      <c r="K19" s="71">
        <f t="shared" si="0"/>
        <v>0</v>
      </c>
      <c r="L19" s="71"/>
      <c r="M19" s="71">
        <v>101050273.86792453</v>
      </c>
      <c r="N19" s="71"/>
      <c r="O19" s="71">
        <v>0</v>
      </c>
      <c r="P19" s="71"/>
      <c r="Q19" s="71">
        <f t="shared" si="1"/>
        <v>101050273.86792453</v>
      </c>
      <c r="X19" s="77"/>
      <c r="Y19" s="367"/>
      <c r="Z19" s="364"/>
      <c r="AE19" s="366"/>
      <c r="AG19" s="77"/>
      <c r="AH19" s="351"/>
      <c r="AI19" s="77"/>
      <c r="AJ19" s="367"/>
      <c r="AK19" s="364"/>
    </row>
    <row r="20" spans="1:38" s="272" customFormat="1" ht="30.75" customHeight="1" thickBot="1">
      <c r="A20" s="359" t="s">
        <v>198</v>
      </c>
      <c r="B20" s="360"/>
      <c r="C20" s="361"/>
      <c r="E20" s="96"/>
      <c r="G20" s="194">
        <v>0</v>
      </c>
      <c r="H20" s="71"/>
      <c r="I20" s="71">
        <v>0</v>
      </c>
      <c r="J20" s="71"/>
      <c r="K20" s="71">
        <f t="shared" si="0"/>
        <v>0</v>
      </c>
      <c r="L20" s="71"/>
      <c r="M20" s="71">
        <v>1828856712.4999998</v>
      </c>
      <c r="N20" s="71"/>
      <c r="O20" s="71">
        <v>0</v>
      </c>
      <c r="P20" s="71"/>
      <c r="Q20" s="71">
        <f t="shared" si="1"/>
        <v>1828856712.4999998</v>
      </c>
      <c r="T20" s="366"/>
      <c r="V20" s="72"/>
      <c r="W20" s="352"/>
      <c r="X20" s="77"/>
      <c r="Y20" s="367"/>
      <c r="Z20" s="364"/>
      <c r="AA20" s="368"/>
      <c r="AE20" s="366"/>
      <c r="AG20" s="72"/>
      <c r="AH20" s="352"/>
      <c r="AI20" s="77"/>
      <c r="AJ20" s="367"/>
      <c r="AK20" s="364"/>
      <c r="AL20" s="368"/>
    </row>
    <row r="21" spans="1:38" s="272" customFormat="1" ht="30.75" customHeight="1" thickBot="1">
      <c r="A21" s="359" t="s">
        <v>283</v>
      </c>
      <c r="B21" s="360"/>
      <c r="C21" s="361" t="s">
        <v>91</v>
      </c>
      <c r="E21" s="96">
        <v>0.22500000000000001</v>
      </c>
      <c r="G21" s="194">
        <v>3760274</v>
      </c>
      <c r="H21" s="71"/>
      <c r="I21" s="71">
        <v>0</v>
      </c>
      <c r="J21" s="71"/>
      <c r="K21" s="71">
        <f t="shared" si="0"/>
        <v>3760274</v>
      </c>
      <c r="L21" s="71"/>
      <c r="M21" s="71">
        <v>3760274</v>
      </c>
      <c r="N21" s="71"/>
      <c r="O21" s="71">
        <v>0</v>
      </c>
      <c r="P21" s="71"/>
      <c r="Q21" s="71">
        <f t="shared" si="1"/>
        <v>3760274</v>
      </c>
      <c r="T21" s="366"/>
      <c r="V21" s="72"/>
      <c r="W21" s="351"/>
      <c r="X21" s="77"/>
      <c r="Y21" s="367"/>
      <c r="Z21" s="364"/>
      <c r="AA21" s="368"/>
      <c r="AE21" s="366"/>
      <c r="AG21" s="72"/>
      <c r="AH21" s="351"/>
      <c r="AI21" s="77"/>
      <c r="AJ21" s="367"/>
      <c r="AK21" s="364"/>
      <c r="AL21" s="368"/>
    </row>
    <row r="22" spans="1:38" s="272" customFormat="1" ht="30.75" customHeight="1" thickBot="1">
      <c r="A22" s="359" t="s">
        <v>174</v>
      </c>
      <c r="B22" s="360"/>
      <c r="C22" s="361" t="s">
        <v>91</v>
      </c>
      <c r="E22" s="96">
        <v>0.22500000000000001</v>
      </c>
      <c r="G22" s="71">
        <v>0</v>
      </c>
      <c r="H22" s="71"/>
      <c r="I22" s="71">
        <v>0</v>
      </c>
      <c r="J22" s="71"/>
      <c r="K22" s="71">
        <f t="shared" si="0"/>
        <v>0</v>
      </c>
      <c r="L22" s="71"/>
      <c r="M22" s="71">
        <v>5942619864</v>
      </c>
      <c r="N22" s="71"/>
      <c r="O22" s="71">
        <v>0</v>
      </c>
      <c r="P22" s="71"/>
      <c r="Q22" s="71">
        <f t="shared" si="1"/>
        <v>5942619864</v>
      </c>
      <c r="T22" s="366"/>
      <c r="V22" s="72"/>
      <c r="W22" s="351"/>
      <c r="X22" s="77"/>
      <c r="Y22" s="367"/>
      <c r="Z22" s="364"/>
      <c r="AE22" s="366"/>
      <c r="AG22" s="72"/>
      <c r="AH22" s="351"/>
      <c r="AI22" s="77"/>
      <c r="AJ22" s="367"/>
      <c r="AK22" s="364"/>
    </row>
    <row r="23" spans="1:38" s="272" customFormat="1" ht="30.75" customHeight="1" thickBot="1">
      <c r="A23" s="359" t="s">
        <v>168</v>
      </c>
      <c r="B23" s="360"/>
      <c r="C23" s="361"/>
      <c r="E23" s="96">
        <v>0.22500000000000001</v>
      </c>
      <c r="G23" s="194">
        <v>0</v>
      </c>
      <c r="H23" s="71"/>
      <c r="I23" s="71">
        <v>0</v>
      </c>
      <c r="J23" s="71"/>
      <c r="K23" s="71">
        <f t="shared" si="0"/>
        <v>0</v>
      </c>
      <c r="L23" s="71"/>
      <c r="M23" s="71">
        <v>303333906</v>
      </c>
      <c r="N23" s="71"/>
      <c r="O23" s="71">
        <v>0</v>
      </c>
      <c r="P23" s="71"/>
      <c r="Q23" s="71">
        <f t="shared" si="1"/>
        <v>303333906</v>
      </c>
      <c r="T23" s="366"/>
      <c r="V23" s="72"/>
      <c r="W23" s="351"/>
      <c r="X23" s="77"/>
      <c r="Y23" s="367"/>
      <c r="Z23" s="364"/>
      <c r="AA23" s="368"/>
      <c r="AE23" s="366"/>
      <c r="AG23" s="72"/>
      <c r="AH23" s="351"/>
      <c r="AI23" s="77"/>
      <c r="AJ23" s="367"/>
      <c r="AK23" s="364"/>
      <c r="AL23" s="368"/>
    </row>
    <row r="24" spans="1:38" s="272" customFormat="1" ht="30.75" customHeight="1" thickBot="1">
      <c r="A24" s="359" t="s">
        <v>193</v>
      </c>
      <c r="B24" s="360"/>
      <c r="C24" s="361"/>
      <c r="E24" s="96">
        <v>0.22500000000000001</v>
      </c>
      <c r="G24" s="194">
        <v>0</v>
      </c>
      <c r="H24" s="71"/>
      <c r="I24" s="71">
        <v>0</v>
      </c>
      <c r="J24" s="71"/>
      <c r="K24" s="71">
        <f t="shared" si="0"/>
        <v>0</v>
      </c>
      <c r="L24" s="71"/>
      <c r="M24" s="71">
        <v>38065069</v>
      </c>
      <c r="N24" s="71"/>
      <c r="O24" s="71">
        <v>0</v>
      </c>
      <c r="P24" s="71"/>
      <c r="Q24" s="71">
        <f t="shared" si="1"/>
        <v>38065069</v>
      </c>
      <c r="T24" s="366"/>
      <c r="V24" s="72"/>
      <c r="W24" s="351"/>
      <c r="X24" s="77"/>
      <c r="Y24" s="367"/>
      <c r="Z24" s="364"/>
      <c r="AA24" s="368"/>
      <c r="AE24" s="366"/>
      <c r="AG24" s="72"/>
      <c r="AH24" s="351"/>
      <c r="AI24" s="77"/>
      <c r="AJ24" s="367"/>
      <c r="AK24" s="364"/>
      <c r="AL24" s="368"/>
    </row>
    <row r="25" spans="1:38" s="272" customFormat="1" ht="30.75" customHeight="1">
      <c r="A25" s="359" t="s">
        <v>208</v>
      </c>
      <c r="B25" s="360"/>
      <c r="C25" s="361" t="s">
        <v>91</v>
      </c>
      <c r="E25" s="96">
        <v>0.22500000000000001</v>
      </c>
      <c r="G25" s="71">
        <v>0</v>
      </c>
      <c r="H25" s="71"/>
      <c r="I25" s="71">
        <v>0</v>
      </c>
      <c r="J25" s="71"/>
      <c r="K25" s="71">
        <f t="shared" si="0"/>
        <v>0</v>
      </c>
      <c r="L25" s="71"/>
      <c r="M25" s="71">
        <v>10861662328</v>
      </c>
      <c r="N25" s="71"/>
      <c r="O25" s="71">
        <v>0</v>
      </c>
      <c r="P25" s="71"/>
      <c r="Q25" s="71">
        <f t="shared" si="1"/>
        <v>10861662328</v>
      </c>
      <c r="T25" s="366"/>
      <c r="V25" s="72"/>
      <c r="W25" s="351"/>
      <c r="X25" s="77"/>
      <c r="Y25" s="367"/>
      <c r="Z25" s="364"/>
      <c r="AE25" s="366"/>
      <c r="AG25" s="72"/>
      <c r="AH25" s="351"/>
      <c r="AI25" s="77"/>
      <c r="AJ25" s="367"/>
      <c r="AK25" s="364"/>
    </row>
    <row r="26" spans="1:38" s="272" customFormat="1" ht="30.75" customHeight="1">
      <c r="A26" s="359" t="s">
        <v>190</v>
      </c>
      <c r="B26" s="360"/>
      <c r="C26" s="361" t="s">
        <v>91</v>
      </c>
      <c r="E26" s="96">
        <v>0.22500000000000001</v>
      </c>
      <c r="G26" s="71">
        <v>0</v>
      </c>
      <c r="H26" s="71"/>
      <c r="I26" s="71">
        <v>0</v>
      </c>
      <c r="J26" s="71"/>
      <c r="K26" s="71">
        <f t="shared" si="0"/>
        <v>0</v>
      </c>
      <c r="L26" s="71"/>
      <c r="M26" s="71">
        <v>64417808</v>
      </c>
      <c r="N26" s="71"/>
      <c r="O26" s="71">
        <v>0</v>
      </c>
      <c r="P26" s="71"/>
      <c r="Q26" s="71">
        <f t="shared" si="1"/>
        <v>64417808</v>
      </c>
      <c r="T26" s="366"/>
      <c r="V26" s="72"/>
      <c r="W26" s="351"/>
      <c r="X26" s="77"/>
      <c r="Y26" s="367"/>
      <c r="Z26" s="364"/>
      <c r="AE26" s="366"/>
      <c r="AG26" s="72"/>
      <c r="AH26" s="351"/>
      <c r="AI26" s="77"/>
      <c r="AJ26" s="367"/>
      <c r="AK26" s="364"/>
    </row>
    <row r="27" spans="1:38" s="272" customFormat="1" ht="30.75" customHeight="1">
      <c r="A27" s="359" t="s">
        <v>202</v>
      </c>
      <c r="B27" s="360"/>
      <c r="C27" s="361" t="s">
        <v>91</v>
      </c>
      <c r="E27" s="96">
        <v>0.22500000000000001</v>
      </c>
      <c r="G27" s="80">
        <v>0</v>
      </c>
      <c r="H27" s="71"/>
      <c r="I27" s="71">
        <v>0</v>
      </c>
      <c r="J27" s="71"/>
      <c r="K27" s="71">
        <f t="shared" si="0"/>
        <v>0</v>
      </c>
      <c r="L27" s="71"/>
      <c r="M27" s="368">
        <v>309673973</v>
      </c>
      <c r="N27" s="71"/>
      <c r="O27" s="71">
        <v>0</v>
      </c>
      <c r="P27" s="71"/>
      <c r="Q27" s="71">
        <f t="shared" si="1"/>
        <v>309673973</v>
      </c>
      <c r="T27" s="366"/>
      <c r="V27" s="72"/>
      <c r="W27" s="351"/>
      <c r="X27" s="77"/>
      <c r="Y27" s="367"/>
      <c r="Z27" s="364"/>
      <c r="AE27" s="366"/>
      <c r="AG27" s="72"/>
      <c r="AH27" s="351"/>
      <c r="AI27" s="77"/>
      <c r="AJ27" s="367"/>
      <c r="AK27" s="364"/>
    </row>
    <row r="28" spans="1:38" s="272" customFormat="1" ht="30.75" customHeight="1" thickBot="1">
      <c r="A28" s="359" t="s">
        <v>204</v>
      </c>
      <c r="B28" s="360"/>
      <c r="C28" s="361" t="s">
        <v>91</v>
      </c>
      <c r="E28" s="96">
        <v>0.22500000000000001</v>
      </c>
      <c r="G28" s="71">
        <v>0</v>
      </c>
      <c r="H28" s="71"/>
      <c r="I28" s="71">
        <v>0</v>
      </c>
      <c r="J28" s="71"/>
      <c r="K28" s="71">
        <f t="shared" si="0"/>
        <v>0</v>
      </c>
      <c r="L28" s="71"/>
      <c r="M28" s="368">
        <v>25767124</v>
      </c>
      <c r="N28" s="71"/>
      <c r="O28" s="71">
        <v>0</v>
      </c>
      <c r="P28" s="71"/>
      <c r="Q28" s="71">
        <f t="shared" si="1"/>
        <v>25767124</v>
      </c>
      <c r="T28" s="366"/>
      <c r="V28" s="72"/>
      <c r="W28" s="351"/>
      <c r="X28" s="77"/>
      <c r="Y28" s="367"/>
      <c r="Z28" s="364"/>
      <c r="AE28" s="366"/>
      <c r="AG28" s="72"/>
      <c r="AH28" s="351"/>
      <c r="AI28" s="77"/>
      <c r="AJ28" s="367"/>
      <c r="AK28" s="364"/>
    </row>
    <row r="29" spans="1:38" s="272" customFormat="1" ht="30.75" customHeight="1" thickBot="1">
      <c r="A29" s="359" t="s">
        <v>191</v>
      </c>
      <c r="B29" s="360"/>
      <c r="C29" s="361"/>
      <c r="E29" s="96">
        <v>0.22500000000000001</v>
      </c>
      <c r="G29" s="194">
        <v>0</v>
      </c>
      <c r="H29" s="71"/>
      <c r="I29" s="71">
        <v>0</v>
      </c>
      <c r="J29" s="71"/>
      <c r="K29" s="71">
        <f t="shared" si="0"/>
        <v>0</v>
      </c>
      <c r="L29" s="71"/>
      <c r="M29" s="71">
        <v>81986301</v>
      </c>
      <c r="N29" s="71"/>
      <c r="O29" s="71">
        <v>0</v>
      </c>
      <c r="P29" s="71"/>
      <c r="Q29" s="71">
        <f t="shared" si="1"/>
        <v>81986301</v>
      </c>
      <c r="T29" s="366"/>
      <c r="V29" s="72"/>
      <c r="W29" s="351"/>
      <c r="X29" s="77"/>
      <c r="Y29" s="367"/>
      <c r="Z29" s="364"/>
      <c r="AA29" s="368"/>
      <c r="AE29" s="366"/>
      <c r="AG29" s="72"/>
      <c r="AH29" s="351"/>
      <c r="AI29" s="77"/>
      <c r="AJ29" s="367"/>
      <c r="AK29" s="364"/>
      <c r="AL29" s="368"/>
    </row>
    <row r="30" spans="1:38" s="272" customFormat="1" ht="30.75" customHeight="1" thickBot="1">
      <c r="A30" s="359" t="s">
        <v>205</v>
      </c>
      <c r="B30" s="360"/>
      <c r="C30" s="361"/>
      <c r="E30" s="96">
        <v>0.22500000000000001</v>
      </c>
      <c r="G30" s="194">
        <v>0</v>
      </c>
      <c r="H30" s="71"/>
      <c r="I30" s="71">
        <v>0</v>
      </c>
      <c r="J30" s="71"/>
      <c r="K30" s="71">
        <f t="shared" si="0"/>
        <v>0</v>
      </c>
      <c r="L30" s="71"/>
      <c r="M30" s="71">
        <v>5856165</v>
      </c>
      <c r="N30" s="71"/>
      <c r="O30" s="71">
        <v>0</v>
      </c>
      <c r="P30" s="71"/>
      <c r="Q30" s="71">
        <f t="shared" si="1"/>
        <v>5856165</v>
      </c>
      <c r="T30" s="366"/>
      <c r="V30" s="72"/>
      <c r="W30" s="351"/>
      <c r="X30" s="77"/>
      <c r="Y30" s="367"/>
      <c r="Z30" s="364"/>
      <c r="AA30" s="368"/>
      <c r="AE30" s="366"/>
      <c r="AG30" s="72"/>
      <c r="AH30" s="351"/>
      <c r="AI30" s="77"/>
      <c r="AJ30" s="367"/>
      <c r="AK30" s="364"/>
      <c r="AL30" s="368"/>
    </row>
    <row r="31" spans="1:38" s="272" customFormat="1" ht="30.75" customHeight="1" thickBot="1">
      <c r="A31" s="359" t="s">
        <v>209</v>
      </c>
      <c r="B31" s="360"/>
      <c r="C31" s="361"/>
      <c r="E31" s="96">
        <v>0.22500000000000001</v>
      </c>
      <c r="G31" s="194">
        <v>0</v>
      </c>
      <c r="H31" s="71"/>
      <c r="I31" s="71">
        <v>0</v>
      </c>
      <c r="J31" s="71"/>
      <c r="K31" s="71">
        <f t="shared" si="0"/>
        <v>0</v>
      </c>
      <c r="L31" s="71"/>
      <c r="M31" s="71">
        <v>1557036986</v>
      </c>
      <c r="N31" s="71"/>
      <c r="O31" s="71">
        <v>0</v>
      </c>
      <c r="P31" s="71"/>
      <c r="Q31" s="71">
        <f t="shared" si="1"/>
        <v>1557036986</v>
      </c>
      <c r="T31" s="366"/>
      <c r="V31" s="72"/>
      <c r="W31" s="351"/>
      <c r="X31" s="77"/>
      <c r="Y31" s="367"/>
      <c r="Z31" s="364"/>
      <c r="AA31" s="368"/>
      <c r="AE31" s="366"/>
      <c r="AG31" s="72"/>
      <c r="AH31" s="351"/>
      <c r="AI31" s="77"/>
      <c r="AJ31" s="367"/>
      <c r="AK31" s="364"/>
      <c r="AL31" s="368"/>
    </row>
    <row r="32" spans="1:38" s="272" customFormat="1" ht="30.75" customHeight="1">
      <c r="A32" s="359" t="s">
        <v>195</v>
      </c>
      <c r="B32" s="360"/>
      <c r="C32" s="361" t="s">
        <v>91</v>
      </c>
      <c r="E32" s="96">
        <v>0.22500000000000001</v>
      </c>
      <c r="G32" s="80">
        <v>0</v>
      </c>
      <c r="H32" s="71"/>
      <c r="I32" s="71">
        <v>0</v>
      </c>
      <c r="J32" s="71"/>
      <c r="K32" s="71">
        <f t="shared" si="0"/>
        <v>0</v>
      </c>
      <c r="L32" s="71"/>
      <c r="M32" s="368">
        <v>1510273972</v>
      </c>
      <c r="N32" s="71"/>
      <c r="O32" s="71">
        <v>0</v>
      </c>
      <c r="P32" s="71"/>
      <c r="Q32" s="71">
        <f t="shared" si="1"/>
        <v>1510273972</v>
      </c>
      <c r="T32" s="366"/>
      <c r="V32" s="72"/>
      <c r="W32" s="352"/>
      <c r="X32" s="77"/>
      <c r="Y32" s="367"/>
      <c r="Z32" s="364"/>
      <c r="AE32" s="366"/>
      <c r="AG32" s="72"/>
      <c r="AH32" s="351"/>
      <c r="AI32" s="77"/>
      <c r="AJ32" s="367"/>
      <c r="AK32" s="364"/>
    </row>
    <row r="33" spans="1:38" s="272" customFormat="1" ht="30.75" customHeight="1" thickBot="1">
      <c r="A33" s="359" t="s">
        <v>203</v>
      </c>
      <c r="B33" s="360"/>
      <c r="C33" s="361" t="s">
        <v>91</v>
      </c>
      <c r="E33" s="96">
        <v>0.22500000000000001</v>
      </c>
      <c r="G33" s="369">
        <v>35938352</v>
      </c>
      <c r="H33" s="71"/>
      <c r="I33" s="71">
        <v>0</v>
      </c>
      <c r="J33" s="71"/>
      <c r="K33" s="71">
        <f t="shared" si="0"/>
        <v>35938352</v>
      </c>
      <c r="L33" s="71"/>
      <c r="M33" s="369">
        <v>102914383</v>
      </c>
      <c r="N33" s="71"/>
      <c r="O33" s="71">
        <v>0</v>
      </c>
      <c r="P33" s="71"/>
      <c r="Q33" s="71">
        <f t="shared" si="1"/>
        <v>102914383</v>
      </c>
      <c r="T33" s="366"/>
      <c r="V33" s="72"/>
      <c r="W33" s="351"/>
      <c r="X33" s="77"/>
      <c r="Y33" s="367"/>
      <c r="Z33" s="364"/>
      <c r="AA33" s="368"/>
      <c r="AE33" s="366"/>
      <c r="AG33" s="72"/>
      <c r="AH33" s="351"/>
      <c r="AI33" s="77"/>
      <c r="AJ33" s="367"/>
      <c r="AK33" s="364"/>
      <c r="AL33" s="368"/>
    </row>
    <row r="34" spans="1:38" s="272" customFormat="1" ht="30.75" customHeight="1" thickBot="1">
      <c r="A34" s="359" t="s">
        <v>201</v>
      </c>
      <c r="B34" s="360"/>
      <c r="C34" s="361"/>
      <c r="E34" s="96">
        <v>0.22500000000000001</v>
      </c>
      <c r="G34" s="194">
        <v>0</v>
      </c>
      <c r="H34" s="71"/>
      <c r="I34" s="71">
        <v>0</v>
      </c>
      <c r="J34" s="71"/>
      <c r="K34" s="71">
        <f t="shared" si="0"/>
        <v>0</v>
      </c>
      <c r="L34" s="71"/>
      <c r="M34" s="71">
        <v>440228528</v>
      </c>
      <c r="N34" s="71"/>
      <c r="O34" s="71">
        <v>0</v>
      </c>
      <c r="P34" s="71"/>
      <c r="Q34" s="71">
        <f t="shared" si="1"/>
        <v>440228528</v>
      </c>
      <c r="T34" s="366"/>
      <c r="V34" s="72"/>
      <c r="W34" s="351"/>
      <c r="X34" s="77"/>
      <c r="Y34" s="367"/>
      <c r="Z34" s="364"/>
      <c r="AA34" s="368"/>
      <c r="AE34" s="366"/>
      <c r="AG34" s="72"/>
      <c r="AH34" s="351"/>
      <c r="AI34" s="77"/>
      <c r="AJ34" s="367"/>
      <c r="AK34" s="364"/>
      <c r="AL34" s="368"/>
    </row>
    <row r="35" spans="1:38" s="272" customFormat="1" ht="30.75" customHeight="1">
      <c r="A35" s="359" t="s">
        <v>210</v>
      </c>
      <c r="B35" s="360"/>
      <c r="C35" s="361" t="s">
        <v>91</v>
      </c>
      <c r="E35" s="96">
        <v>0.22500000000000001</v>
      </c>
      <c r="G35" s="80">
        <v>0</v>
      </c>
      <c r="H35" s="71"/>
      <c r="I35" s="71">
        <v>0</v>
      </c>
      <c r="J35" s="71"/>
      <c r="K35" s="71">
        <f t="shared" si="0"/>
        <v>0</v>
      </c>
      <c r="L35" s="71"/>
      <c r="M35" s="71">
        <v>257307534</v>
      </c>
      <c r="N35" s="71"/>
      <c r="O35" s="71">
        <v>0</v>
      </c>
      <c r="P35" s="71"/>
      <c r="Q35" s="71">
        <f t="shared" si="1"/>
        <v>257307534</v>
      </c>
      <c r="T35" s="366"/>
      <c r="V35" s="72"/>
      <c r="W35" s="351"/>
      <c r="X35" s="77"/>
      <c r="Y35" s="367"/>
      <c r="Z35" s="364"/>
      <c r="AE35" s="366"/>
      <c r="AG35" s="72"/>
      <c r="AH35" s="351"/>
      <c r="AI35" s="77"/>
      <c r="AJ35" s="367"/>
      <c r="AK35" s="364"/>
    </row>
    <row r="36" spans="1:38" s="272" customFormat="1" ht="30.75" customHeight="1" thickBot="1">
      <c r="A36" s="359" t="s">
        <v>207</v>
      </c>
      <c r="B36" s="360"/>
      <c r="C36" s="361" t="s">
        <v>91</v>
      </c>
      <c r="E36" s="96">
        <v>0.22500000000000001</v>
      </c>
      <c r="G36" s="80">
        <v>8938353</v>
      </c>
      <c r="H36" s="71"/>
      <c r="I36" s="71">
        <v>0</v>
      </c>
      <c r="J36" s="71"/>
      <c r="K36" s="71">
        <f t="shared" si="0"/>
        <v>8938353</v>
      </c>
      <c r="L36" s="71"/>
      <c r="M36" s="71">
        <v>21575337</v>
      </c>
      <c r="N36" s="71"/>
      <c r="O36" s="71">
        <v>0</v>
      </c>
      <c r="P36" s="71"/>
      <c r="Q36" s="71">
        <f t="shared" si="1"/>
        <v>21575337</v>
      </c>
      <c r="T36" s="366"/>
      <c r="V36" s="72"/>
      <c r="W36" s="351"/>
      <c r="X36" s="77"/>
      <c r="Y36" s="367"/>
      <c r="Z36" s="364"/>
      <c r="AE36" s="366"/>
      <c r="AG36" s="72"/>
      <c r="AH36" s="351"/>
      <c r="AI36" s="77"/>
      <c r="AJ36" s="367"/>
      <c r="AK36" s="364"/>
    </row>
    <row r="37" spans="1:38" s="272" customFormat="1" ht="30.75" customHeight="1" thickBot="1">
      <c r="A37" s="359" t="s">
        <v>211</v>
      </c>
      <c r="B37" s="360"/>
      <c r="C37" s="361"/>
      <c r="E37" s="96">
        <v>0.22500000000000001</v>
      </c>
      <c r="G37" s="194">
        <v>270080133</v>
      </c>
      <c r="H37" s="71"/>
      <c r="I37" s="71">
        <v>0</v>
      </c>
      <c r="J37" s="71"/>
      <c r="K37" s="71">
        <f t="shared" si="0"/>
        <v>270080133</v>
      </c>
      <c r="L37" s="71"/>
      <c r="M37" s="71">
        <v>687476712</v>
      </c>
      <c r="N37" s="71"/>
      <c r="O37" s="71">
        <v>0</v>
      </c>
      <c r="P37" s="71"/>
      <c r="Q37" s="71">
        <f t="shared" si="1"/>
        <v>687476712</v>
      </c>
      <c r="T37" s="366"/>
      <c r="V37" s="72"/>
      <c r="W37" s="351"/>
      <c r="X37" s="77"/>
      <c r="Y37" s="367"/>
      <c r="Z37" s="364"/>
      <c r="AA37" s="368"/>
      <c r="AE37" s="366"/>
      <c r="AG37" s="72"/>
      <c r="AH37" s="351"/>
      <c r="AI37" s="77"/>
      <c r="AJ37" s="367"/>
      <c r="AK37" s="364"/>
      <c r="AL37" s="368"/>
    </row>
    <row r="38" spans="1:38" s="272" customFormat="1" ht="30.75" customHeight="1" thickBot="1">
      <c r="A38" s="359" t="s">
        <v>196</v>
      </c>
      <c r="B38" s="360"/>
      <c r="C38" s="361"/>
      <c r="E38" s="96">
        <v>0.22500000000000001</v>
      </c>
      <c r="G38" s="194">
        <v>81517808</v>
      </c>
      <c r="H38" s="71"/>
      <c r="I38" s="71">
        <v>0</v>
      </c>
      <c r="J38" s="71"/>
      <c r="K38" s="71">
        <f t="shared" si="0"/>
        <v>81517808</v>
      </c>
      <c r="L38" s="71"/>
      <c r="M38" s="71">
        <v>168657537</v>
      </c>
      <c r="N38" s="71"/>
      <c r="O38" s="71">
        <v>0</v>
      </c>
      <c r="P38" s="71"/>
      <c r="Q38" s="71">
        <f t="shared" si="1"/>
        <v>168657537</v>
      </c>
      <c r="T38" s="366"/>
      <c r="V38" s="72"/>
      <c r="W38" s="351"/>
      <c r="X38" s="77"/>
      <c r="Y38" s="367"/>
      <c r="Z38" s="364"/>
      <c r="AA38" s="368"/>
      <c r="AE38" s="366"/>
      <c r="AG38" s="72"/>
      <c r="AH38" s="351"/>
      <c r="AI38" s="77"/>
      <c r="AJ38" s="367"/>
      <c r="AK38" s="364"/>
      <c r="AL38" s="368"/>
    </row>
    <row r="39" spans="1:38" s="272" customFormat="1" ht="30.75" customHeight="1" thickBot="1">
      <c r="A39" s="359" t="s">
        <v>199</v>
      </c>
      <c r="B39" s="360"/>
      <c r="C39" s="361" t="s">
        <v>122</v>
      </c>
      <c r="E39" s="96">
        <v>0.22500000000000001</v>
      </c>
      <c r="G39" s="71">
        <v>89383561</v>
      </c>
      <c r="H39" s="71"/>
      <c r="I39" s="71">
        <v>0</v>
      </c>
      <c r="J39" s="71"/>
      <c r="K39" s="71">
        <f t="shared" si="0"/>
        <v>89383561</v>
      </c>
      <c r="L39" s="71"/>
      <c r="M39" s="71">
        <v>184931513</v>
      </c>
      <c r="N39" s="71"/>
      <c r="O39" s="71">
        <v>0</v>
      </c>
      <c r="P39" s="71"/>
      <c r="Q39" s="71">
        <f t="shared" si="1"/>
        <v>184931513</v>
      </c>
      <c r="T39" s="366"/>
      <c r="V39" s="72"/>
      <c r="W39" s="351"/>
      <c r="X39" s="77"/>
      <c r="Y39" s="367"/>
      <c r="Z39" s="364"/>
      <c r="AA39" s="368"/>
      <c r="AE39" s="366"/>
      <c r="AG39" s="72"/>
      <c r="AH39" s="351"/>
      <c r="AI39" s="77"/>
      <c r="AJ39" s="367"/>
      <c r="AK39" s="364"/>
      <c r="AL39" s="368"/>
    </row>
    <row r="40" spans="1:38" s="272" customFormat="1" ht="30.75" customHeight="1" thickBot="1">
      <c r="A40" s="359" t="s">
        <v>253</v>
      </c>
      <c r="B40" s="360"/>
      <c r="C40" s="361"/>
      <c r="E40" s="96">
        <v>0.22500000000000001</v>
      </c>
      <c r="G40" s="194">
        <v>580144935</v>
      </c>
      <c r="H40" s="71"/>
      <c r="I40" s="71">
        <v>0</v>
      </c>
      <c r="J40" s="71"/>
      <c r="K40" s="71">
        <f t="shared" si="0"/>
        <v>580144935</v>
      </c>
      <c r="L40" s="71"/>
      <c r="M40" s="71">
        <v>1162031907</v>
      </c>
      <c r="N40" s="71"/>
      <c r="O40" s="71">
        <v>0</v>
      </c>
      <c r="P40" s="71"/>
      <c r="Q40" s="71">
        <f t="shared" si="1"/>
        <v>1162031907</v>
      </c>
      <c r="T40" s="366"/>
      <c r="V40" s="72"/>
      <c r="W40" s="351"/>
      <c r="X40" s="77"/>
      <c r="Y40" s="367"/>
      <c r="Z40" s="364"/>
      <c r="AA40" s="368"/>
      <c r="AE40" s="366"/>
      <c r="AG40" s="72"/>
      <c r="AH40" s="351"/>
      <c r="AI40" s="77"/>
      <c r="AJ40" s="367"/>
      <c r="AK40" s="364"/>
      <c r="AL40" s="368"/>
    </row>
    <row r="41" spans="1:38" s="272" customFormat="1" ht="30.75" customHeight="1">
      <c r="A41" s="359" t="s">
        <v>254</v>
      </c>
      <c r="B41" s="360"/>
      <c r="C41" s="361" t="s">
        <v>91</v>
      </c>
      <c r="E41" s="96">
        <v>0.22500000000000001</v>
      </c>
      <c r="G41" s="369">
        <v>23960954</v>
      </c>
      <c r="H41" s="71"/>
      <c r="I41" s="71">
        <v>0</v>
      </c>
      <c r="J41" s="71"/>
      <c r="K41" s="71">
        <f t="shared" si="0"/>
        <v>23960954</v>
      </c>
      <c r="L41" s="71">
        <f>H41+J41</f>
        <v>0</v>
      </c>
      <c r="M41" s="368">
        <v>51047260</v>
      </c>
      <c r="N41" s="71"/>
      <c r="O41" s="71">
        <v>0</v>
      </c>
      <c r="P41" s="71"/>
      <c r="Q41" s="71">
        <f t="shared" si="1"/>
        <v>51047260</v>
      </c>
      <c r="T41" s="366"/>
      <c r="V41" s="72"/>
      <c r="W41" s="351"/>
      <c r="X41" s="77"/>
      <c r="Y41" s="367"/>
      <c r="Z41" s="364"/>
      <c r="AE41" s="366"/>
      <c r="AG41" s="72"/>
      <c r="AH41" s="351"/>
      <c r="AI41" s="77"/>
      <c r="AJ41" s="367"/>
      <c r="AK41" s="364"/>
    </row>
    <row r="42" spans="1:38" s="272" customFormat="1" ht="30.75" customHeight="1" thickBot="1">
      <c r="A42" s="359" t="s">
        <v>249</v>
      </c>
      <c r="B42" s="360"/>
      <c r="C42" s="361" t="s">
        <v>91</v>
      </c>
      <c r="E42" s="96">
        <v>0.22500000000000001</v>
      </c>
      <c r="G42" s="80">
        <v>409931506</v>
      </c>
      <c r="H42" s="71"/>
      <c r="I42" s="71">
        <v>0</v>
      </c>
      <c r="J42" s="71"/>
      <c r="K42" s="71">
        <f t="shared" si="0"/>
        <v>409931506</v>
      </c>
      <c r="L42" s="71"/>
      <c r="M42" s="71">
        <v>858698630</v>
      </c>
      <c r="N42" s="71"/>
      <c r="O42" s="71">
        <v>0</v>
      </c>
      <c r="P42" s="71"/>
      <c r="Q42" s="71">
        <f t="shared" si="1"/>
        <v>858698630</v>
      </c>
      <c r="T42" s="366"/>
      <c r="V42" s="72"/>
      <c r="W42" s="351"/>
      <c r="X42" s="77"/>
      <c r="Y42" s="367"/>
      <c r="Z42" s="364"/>
      <c r="AA42" s="368"/>
      <c r="AE42" s="366"/>
      <c r="AG42" s="72"/>
      <c r="AH42" s="351"/>
      <c r="AI42" s="77"/>
      <c r="AJ42" s="367"/>
      <c r="AK42" s="364"/>
      <c r="AL42" s="368"/>
    </row>
    <row r="43" spans="1:38" s="272" customFormat="1" ht="30.75" customHeight="1" thickBot="1">
      <c r="A43" s="359" t="s">
        <v>247</v>
      </c>
      <c r="B43" s="360"/>
      <c r="C43" s="361"/>
      <c r="E43" s="96">
        <v>0.22500000000000001</v>
      </c>
      <c r="G43" s="194">
        <v>454540685</v>
      </c>
      <c r="H43" s="71"/>
      <c r="I43" s="71">
        <v>0</v>
      </c>
      <c r="J43" s="71"/>
      <c r="K43" s="71">
        <f t="shared" si="0"/>
        <v>454540685</v>
      </c>
      <c r="L43" s="71"/>
      <c r="M43" s="71">
        <v>1255910553</v>
      </c>
      <c r="N43" s="71"/>
      <c r="O43" s="71">
        <v>0</v>
      </c>
      <c r="P43" s="71"/>
      <c r="Q43" s="71">
        <f t="shared" si="1"/>
        <v>1255910553</v>
      </c>
      <c r="T43" s="366"/>
      <c r="V43" s="72"/>
      <c r="W43" s="351"/>
      <c r="X43" s="77"/>
      <c r="Y43" s="367"/>
      <c r="Z43" s="364"/>
      <c r="AA43" s="368"/>
      <c r="AE43" s="366"/>
      <c r="AG43" s="72"/>
      <c r="AH43" s="351"/>
      <c r="AI43" s="77"/>
      <c r="AJ43" s="367"/>
      <c r="AK43" s="364"/>
      <c r="AL43" s="368"/>
    </row>
    <row r="44" spans="1:38" s="272" customFormat="1" ht="30.75" customHeight="1" thickBot="1">
      <c r="A44" s="359" t="s">
        <v>246</v>
      </c>
      <c r="B44" s="360"/>
      <c r="C44" s="361"/>
      <c r="E44" s="96">
        <v>0.22500000000000001</v>
      </c>
      <c r="G44" s="194">
        <v>82756849</v>
      </c>
      <c r="H44" s="71"/>
      <c r="I44" s="71">
        <v>0</v>
      </c>
      <c r="J44" s="71"/>
      <c r="K44" s="71">
        <f t="shared" si="0"/>
        <v>82756849</v>
      </c>
      <c r="L44" s="71"/>
      <c r="M44" s="71">
        <v>154479461</v>
      </c>
      <c r="N44" s="71"/>
      <c r="O44" s="71">
        <v>0</v>
      </c>
      <c r="P44" s="71"/>
      <c r="Q44" s="71">
        <f t="shared" si="1"/>
        <v>154479461</v>
      </c>
      <c r="T44" s="366"/>
      <c r="V44" s="72"/>
      <c r="W44" s="351"/>
      <c r="X44" s="77"/>
      <c r="Y44" s="367"/>
      <c r="Z44" s="364"/>
      <c r="AA44" s="368"/>
      <c r="AE44" s="366"/>
      <c r="AG44" s="72"/>
      <c r="AH44" s="351"/>
      <c r="AI44" s="77"/>
      <c r="AJ44" s="367"/>
      <c r="AK44" s="364"/>
      <c r="AL44" s="368"/>
    </row>
    <row r="45" spans="1:38" s="272" customFormat="1" ht="30.75" customHeight="1" thickBot="1">
      <c r="A45" s="359" t="s">
        <v>245</v>
      </c>
      <c r="B45" s="360"/>
      <c r="C45" s="361"/>
      <c r="E45" s="96">
        <v>0.22500000000000001</v>
      </c>
      <c r="G45" s="194">
        <v>36986301</v>
      </c>
      <c r="H45" s="71"/>
      <c r="I45" s="71">
        <v>0</v>
      </c>
      <c r="J45" s="71"/>
      <c r="K45" s="71">
        <f t="shared" si="0"/>
        <v>36986301</v>
      </c>
      <c r="L45" s="71"/>
      <c r="M45" s="71">
        <v>69041103</v>
      </c>
      <c r="N45" s="71"/>
      <c r="O45" s="71">
        <v>0</v>
      </c>
      <c r="P45" s="71"/>
      <c r="Q45" s="71">
        <f t="shared" si="1"/>
        <v>69041103</v>
      </c>
      <c r="T45" s="366"/>
      <c r="V45" s="72"/>
      <c r="W45" s="351"/>
      <c r="X45" s="77"/>
      <c r="Y45" s="367"/>
      <c r="Z45" s="364"/>
      <c r="AA45" s="368"/>
      <c r="AE45" s="366"/>
      <c r="AG45" s="72"/>
      <c r="AH45" s="351"/>
      <c r="AI45" s="77"/>
      <c r="AJ45" s="367"/>
      <c r="AK45" s="364"/>
      <c r="AL45" s="368"/>
    </row>
    <row r="46" spans="1:38" s="272" customFormat="1" ht="30.75" customHeight="1" thickBot="1">
      <c r="A46" s="359" t="s">
        <v>243</v>
      </c>
      <c r="B46" s="360"/>
      <c r="C46" s="361" t="s">
        <v>146</v>
      </c>
      <c r="E46" s="96">
        <v>0.22500000000000001</v>
      </c>
      <c r="G46" s="369">
        <v>10633556</v>
      </c>
      <c r="H46" s="71"/>
      <c r="I46" s="71">
        <v>0</v>
      </c>
      <c r="J46" s="71"/>
      <c r="K46" s="71">
        <f t="shared" si="0"/>
        <v>10633556</v>
      </c>
      <c r="L46" s="71"/>
      <c r="M46" s="71">
        <v>22654110</v>
      </c>
      <c r="N46" s="71"/>
      <c r="O46" s="71">
        <v>0</v>
      </c>
      <c r="P46" s="71"/>
      <c r="Q46" s="71">
        <f t="shared" si="1"/>
        <v>22654110</v>
      </c>
      <c r="T46" s="366"/>
      <c r="V46" s="72"/>
      <c r="W46" s="351"/>
      <c r="X46" s="77"/>
      <c r="Y46" s="367"/>
      <c r="Z46" s="364"/>
      <c r="AE46" s="366"/>
      <c r="AG46" s="72"/>
      <c r="AH46" s="351"/>
      <c r="AI46" s="77"/>
      <c r="AJ46" s="367"/>
      <c r="AK46" s="364"/>
    </row>
    <row r="47" spans="1:38" s="272" customFormat="1" ht="30.75" customHeight="1" thickBot="1">
      <c r="A47" s="359" t="s">
        <v>242</v>
      </c>
      <c r="B47" s="360"/>
      <c r="C47" s="361" t="s">
        <v>91</v>
      </c>
      <c r="E47" s="96">
        <v>0.22500000000000001</v>
      </c>
      <c r="G47" s="194">
        <v>126678082</v>
      </c>
      <c r="H47" s="71"/>
      <c r="I47" s="71">
        <v>0</v>
      </c>
      <c r="J47" s="71"/>
      <c r="K47" s="71">
        <f t="shared" si="0"/>
        <v>126678082</v>
      </c>
      <c r="L47" s="71"/>
      <c r="M47" s="71">
        <v>236465760</v>
      </c>
      <c r="N47" s="71"/>
      <c r="O47" s="71">
        <v>0</v>
      </c>
      <c r="P47" s="71"/>
      <c r="Q47" s="71">
        <f t="shared" si="1"/>
        <v>236465760</v>
      </c>
      <c r="T47" s="366"/>
      <c r="V47" s="72"/>
      <c r="W47" s="351"/>
      <c r="X47" s="77"/>
      <c r="Y47" s="367"/>
      <c r="Z47" s="364"/>
      <c r="AE47" s="366"/>
      <c r="AG47" s="72"/>
      <c r="AH47" s="351"/>
      <c r="AI47" s="77"/>
      <c r="AJ47" s="367"/>
      <c r="AK47" s="364"/>
    </row>
    <row r="48" spans="1:38" s="272" customFormat="1" ht="30.75" customHeight="1">
      <c r="A48" s="359" t="s">
        <v>255</v>
      </c>
      <c r="B48" s="360"/>
      <c r="C48" s="361" t="s">
        <v>91</v>
      </c>
      <c r="E48" s="96">
        <v>0.22500000000000001</v>
      </c>
      <c r="G48" s="71">
        <v>40500000</v>
      </c>
      <c r="H48" s="71"/>
      <c r="I48" s="71">
        <v>0</v>
      </c>
      <c r="J48" s="71"/>
      <c r="K48" s="71">
        <f t="shared" si="0"/>
        <v>40500000</v>
      </c>
      <c r="L48" s="71"/>
      <c r="M48" s="71">
        <v>75600000</v>
      </c>
      <c r="N48" s="71"/>
      <c r="O48" s="71">
        <v>0</v>
      </c>
      <c r="P48" s="71"/>
      <c r="Q48" s="71">
        <f t="shared" si="1"/>
        <v>75600000</v>
      </c>
      <c r="T48" s="366"/>
      <c r="V48" s="72"/>
      <c r="W48" s="351"/>
      <c r="X48" s="77"/>
      <c r="Y48" s="367"/>
      <c r="Z48" s="364"/>
      <c r="AE48" s="366"/>
      <c r="AG48" s="72"/>
      <c r="AH48" s="351"/>
      <c r="AI48" s="77"/>
      <c r="AJ48" s="367"/>
      <c r="AK48" s="364"/>
    </row>
    <row r="49" spans="1:38" s="272" customFormat="1" ht="30.75" customHeight="1">
      <c r="A49" s="359" t="s">
        <v>250</v>
      </c>
      <c r="B49" s="360"/>
      <c r="C49" s="361" t="s">
        <v>91</v>
      </c>
      <c r="E49" s="96">
        <v>0.22500000000000001</v>
      </c>
      <c r="G49" s="71">
        <v>4623287</v>
      </c>
      <c r="H49" s="71"/>
      <c r="I49" s="71">
        <v>0</v>
      </c>
      <c r="J49" s="71"/>
      <c r="K49" s="71">
        <f t="shared" si="0"/>
        <v>4623287</v>
      </c>
      <c r="L49" s="71"/>
      <c r="M49" s="71">
        <v>8630147</v>
      </c>
      <c r="N49" s="71"/>
      <c r="O49" s="71">
        <v>0</v>
      </c>
      <c r="P49" s="71"/>
      <c r="Q49" s="71">
        <f t="shared" si="1"/>
        <v>8630147</v>
      </c>
      <c r="T49" s="366"/>
      <c r="V49" s="72"/>
      <c r="W49" s="351"/>
      <c r="X49" s="77"/>
      <c r="Y49" s="367"/>
      <c r="Z49" s="364"/>
      <c r="AA49" s="368"/>
      <c r="AE49" s="366"/>
      <c r="AG49" s="72"/>
      <c r="AH49" s="351"/>
      <c r="AI49" s="77"/>
      <c r="AJ49" s="367"/>
      <c r="AK49" s="364"/>
      <c r="AL49" s="368"/>
    </row>
    <row r="50" spans="1:38" s="272" customFormat="1" ht="30.75" customHeight="1">
      <c r="A50" s="359" t="s">
        <v>241</v>
      </c>
      <c r="B50" s="360"/>
      <c r="C50" s="361" t="s">
        <v>91</v>
      </c>
      <c r="E50" s="96">
        <v>0.22500000000000001</v>
      </c>
      <c r="G50" s="80">
        <v>4558561645</v>
      </c>
      <c r="H50" s="71"/>
      <c r="I50" s="71">
        <v>0</v>
      </c>
      <c r="J50" s="71"/>
      <c r="K50" s="71">
        <f t="shared" si="0"/>
        <v>4558561645</v>
      </c>
      <c r="L50" s="71"/>
      <c r="M50" s="71">
        <v>8060547937</v>
      </c>
      <c r="N50" s="71"/>
      <c r="O50" s="71">
        <v>0</v>
      </c>
      <c r="P50" s="71"/>
      <c r="Q50" s="71">
        <f t="shared" si="1"/>
        <v>8060547937</v>
      </c>
      <c r="T50" s="366"/>
      <c r="V50" s="72"/>
      <c r="W50" s="351"/>
      <c r="X50" s="77"/>
      <c r="Y50" s="367"/>
      <c r="Z50" s="364"/>
      <c r="AE50" s="366"/>
      <c r="AG50" s="72"/>
      <c r="AH50" s="351"/>
      <c r="AI50" s="77"/>
      <c r="AJ50" s="367"/>
      <c r="AK50" s="364"/>
    </row>
    <row r="51" spans="1:38" s="272" customFormat="1" ht="30.75" customHeight="1">
      <c r="A51" s="359" t="s">
        <v>256</v>
      </c>
      <c r="B51" s="360"/>
      <c r="C51" s="361" t="s">
        <v>91</v>
      </c>
      <c r="E51" s="96">
        <v>0.22500000000000001</v>
      </c>
      <c r="G51" s="80">
        <v>160212336</v>
      </c>
      <c r="H51" s="71"/>
      <c r="I51" s="71">
        <v>0</v>
      </c>
      <c r="J51" s="71"/>
      <c r="K51" s="71">
        <f t="shared" si="0"/>
        <v>160212336</v>
      </c>
      <c r="L51" s="71"/>
      <c r="M51" s="71">
        <v>292561643</v>
      </c>
      <c r="N51" s="71"/>
      <c r="O51" s="71">
        <v>0</v>
      </c>
      <c r="P51" s="71"/>
      <c r="Q51" s="71">
        <f t="shared" si="1"/>
        <v>292561643</v>
      </c>
      <c r="T51" s="366"/>
      <c r="V51" s="72"/>
      <c r="W51" s="351"/>
      <c r="X51" s="77"/>
      <c r="Y51" s="367"/>
      <c r="Z51" s="364"/>
      <c r="AE51" s="366"/>
      <c r="AG51" s="72"/>
      <c r="AH51" s="351"/>
      <c r="AI51" s="77"/>
      <c r="AJ51" s="367"/>
      <c r="AK51" s="364"/>
    </row>
    <row r="52" spans="1:38" s="272" customFormat="1" ht="30.75" customHeight="1">
      <c r="A52" s="359" t="s">
        <v>252</v>
      </c>
      <c r="B52" s="360"/>
      <c r="C52" s="361" t="s">
        <v>91</v>
      </c>
      <c r="E52" s="96">
        <v>0.22500000000000001</v>
      </c>
      <c r="G52" s="80">
        <v>38373287</v>
      </c>
      <c r="H52" s="71"/>
      <c r="I52" s="71">
        <v>0</v>
      </c>
      <c r="J52" s="71"/>
      <c r="K52" s="71">
        <f t="shared" si="0"/>
        <v>38373287</v>
      </c>
      <c r="L52" s="71"/>
      <c r="M52" s="71">
        <v>62676377</v>
      </c>
      <c r="N52" s="71"/>
      <c r="O52" s="71">
        <v>0</v>
      </c>
      <c r="P52" s="71"/>
      <c r="Q52" s="71">
        <f t="shared" si="1"/>
        <v>62676377</v>
      </c>
      <c r="T52" s="366"/>
      <c r="V52" s="72"/>
      <c r="W52" s="351"/>
      <c r="X52" s="77"/>
      <c r="Y52" s="367"/>
      <c r="Z52" s="364"/>
      <c r="AE52" s="366"/>
      <c r="AG52" s="72"/>
      <c r="AH52" s="351"/>
      <c r="AI52" s="77"/>
      <c r="AJ52" s="367"/>
      <c r="AK52" s="364"/>
    </row>
    <row r="53" spans="1:38" s="272" customFormat="1" ht="30.75" customHeight="1">
      <c r="A53" s="359" t="s">
        <v>248</v>
      </c>
      <c r="B53" s="360"/>
      <c r="C53" s="361" t="s">
        <v>91</v>
      </c>
      <c r="E53" s="96">
        <v>0.22500000000000001</v>
      </c>
      <c r="G53" s="71">
        <v>160557534</v>
      </c>
      <c r="H53" s="71"/>
      <c r="I53" s="71">
        <v>0</v>
      </c>
      <c r="J53" s="71"/>
      <c r="K53" s="71">
        <f t="shared" si="0"/>
        <v>160557534</v>
      </c>
      <c r="L53" s="71"/>
      <c r="M53" s="71">
        <v>262243976</v>
      </c>
      <c r="N53" s="71"/>
      <c r="O53" s="71">
        <v>0</v>
      </c>
      <c r="P53" s="71"/>
      <c r="Q53" s="71">
        <f t="shared" si="1"/>
        <v>262243976</v>
      </c>
      <c r="T53" s="366"/>
      <c r="V53" s="72"/>
      <c r="W53" s="351"/>
      <c r="X53" s="77"/>
      <c r="Y53" s="367"/>
      <c r="Z53" s="364"/>
      <c r="AE53" s="366"/>
      <c r="AG53" s="72"/>
      <c r="AH53" s="351"/>
      <c r="AI53" s="77"/>
      <c r="AJ53" s="367"/>
      <c r="AK53" s="364"/>
    </row>
    <row r="54" spans="1:38" ht="30" customHeight="1">
      <c r="A54" s="359" t="s">
        <v>284</v>
      </c>
      <c r="B54" s="360"/>
      <c r="C54" s="361" t="s">
        <v>91</v>
      </c>
      <c r="D54" s="272"/>
      <c r="E54" s="96">
        <v>0.22500000000000001</v>
      </c>
      <c r="F54" s="272"/>
      <c r="G54" s="80">
        <v>96164380</v>
      </c>
      <c r="H54" s="71"/>
      <c r="I54" s="71">
        <v>0</v>
      </c>
      <c r="J54" s="71"/>
      <c r="K54" s="71">
        <f t="shared" si="0"/>
        <v>96164380</v>
      </c>
      <c r="L54" s="71"/>
      <c r="M54" s="71">
        <v>96164380</v>
      </c>
      <c r="N54" s="71"/>
      <c r="O54" s="71">
        <v>0</v>
      </c>
      <c r="P54" s="71"/>
      <c r="Q54" s="71">
        <f t="shared" si="1"/>
        <v>96164380</v>
      </c>
      <c r="T54" s="366"/>
      <c r="V54" s="72"/>
      <c r="W54" s="351"/>
      <c r="X54" s="77"/>
      <c r="Y54" s="367"/>
      <c r="Z54" s="364"/>
      <c r="AE54" s="366"/>
      <c r="AG54" s="72"/>
      <c r="AH54" s="351"/>
      <c r="AI54" s="77"/>
      <c r="AJ54" s="367"/>
      <c r="AK54" s="364"/>
    </row>
    <row r="55" spans="1:38" ht="30" customHeight="1">
      <c r="A55" s="359" t="s">
        <v>285</v>
      </c>
      <c r="B55" s="360"/>
      <c r="C55" s="361" t="s">
        <v>91</v>
      </c>
      <c r="D55" s="272"/>
      <c r="E55" s="96">
        <v>0.22500000000000001</v>
      </c>
      <c r="F55" s="272"/>
      <c r="G55" s="80">
        <v>327328770</v>
      </c>
      <c r="H55" s="71"/>
      <c r="I55" s="71">
        <v>0</v>
      </c>
      <c r="J55" s="71"/>
      <c r="K55" s="71">
        <f t="shared" si="0"/>
        <v>327328770</v>
      </c>
      <c r="L55" s="71"/>
      <c r="M55" s="368">
        <v>327328770</v>
      </c>
      <c r="N55" s="71"/>
      <c r="O55" s="71">
        <v>0</v>
      </c>
      <c r="P55" s="71"/>
      <c r="Q55" s="71">
        <f t="shared" si="1"/>
        <v>327328770</v>
      </c>
      <c r="T55" s="366"/>
      <c r="V55" s="72"/>
      <c r="W55" s="351"/>
      <c r="X55" s="77"/>
      <c r="Y55" s="367"/>
      <c r="Z55" s="364"/>
      <c r="AA55" s="364"/>
      <c r="AE55" s="366"/>
      <c r="AG55" s="72"/>
      <c r="AH55" s="351"/>
      <c r="AI55" s="77"/>
      <c r="AJ55" s="367"/>
      <c r="AK55" s="364"/>
      <c r="AL55" s="364"/>
    </row>
    <row r="56" spans="1:38" ht="30" customHeight="1">
      <c r="A56" s="359" t="s">
        <v>286</v>
      </c>
      <c r="B56" s="360"/>
      <c r="C56" s="361"/>
      <c r="D56" s="272"/>
      <c r="E56" s="96">
        <v>0.22500000000000001</v>
      </c>
      <c r="F56" s="272"/>
      <c r="G56" s="80">
        <v>28892466</v>
      </c>
      <c r="H56" s="71"/>
      <c r="I56" s="71">
        <v>0</v>
      </c>
      <c r="J56" s="71"/>
      <c r="K56" s="71">
        <f t="shared" si="0"/>
        <v>28892466</v>
      </c>
      <c r="L56" s="71"/>
      <c r="M56" s="368">
        <v>28892466</v>
      </c>
      <c r="N56" s="71"/>
      <c r="O56" s="71">
        <v>0</v>
      </c>
      <c r="P56" s="71"/>
      <c r="Q56" s="71">
        <f t="shared" si="1"/>
        <v>28892466</v>
      </c>
      <c r="T56" s="366"/>
      <c r="V56" s="72"/>
      <c r="W56" s="351"/>
      <c r="X56" s="370"/>
      <c r="Y56" s="367"/>
      <c r="Z56" s="364"/>
      <c r="AA56" s="364"/>
      <c r="AE56" s="366"/>
      <c r="AG56" s="72"/>
      <c r="AH56" s="351"/>
      <c r="AI56" s="370"/>
      <c r="AJ56" s="367"/>
      <c r="AK56" s="364"/>
      <c r="AL56" s="364"/>
    </row>
    <row r="57" spans="1:38" s="272" customFormat="1" ht="30.75" customHeight="1">
      <c r="A57" s="359" t="s">
        <v>287</v>
      </c>
      <c r="B57" s="360"/>
      <c r="C57" s="361" t="s">
        <v>91</v>
      </c>
      <c r="E57" s="96">
        <v>0.22500000000000001</v>
      </c>
      <c r="G57" s="80">
        <v>107383562</v>
      </c>
      <c r="H57" s="71"/>
      <c r="I57" s="71">
        <v>0</v>
      </c>
      <c r="J57" s="71"/>
      <c r="K57" s="71">
        <f t="shared" si="0"/>
        <v>107383562</v>
      </c>
      <c r="L57" s="71"/>
      <c r="M57" s="71">
        <v>107383562</v>
      </c>
      <c r="N57" s="71"/>
      <c r="O57" s="71">
        <v>0</v>
      </c>
      <c r="P57" s="71"/>
      <c r="Q57" s="71">
        <f t="shared" si="1"/>
        <v>107383562</v>
      </c>
      <c r="T57" s="366"/>
      <c r="V57" s="72"/>
      <c r="W57" s="351"/>
      <c r="X57" s="370"/>
      <c r="Y57" s="367"/>
      <c r="Z57" s="364"/>
      <c r="AE57" s="366"/>
      <c r="AG57" s="72"/>
      <c r="AH57" s="351"/>
      <c r="AI57" s="370"/>
      <c r="AJ57" s="367"/>
      <c r="AK57" s="364"/>
    </row>
    <row r="58" spans="1:38" s="272" customFormat="1" ht="30.75" customHeight="1">
      <c r="A58" s="359" t="s">
        <v>192</v>
      </c>
      <c r="B58" s="360"/>
      <c r="C58" s="361" t="s">
        <v>91</v>
      </c>
      <c r="E58" s="91">
        <v>0.05</v>
      </c>
      <c r="G58" s="80">
        <v>19669453</v>
      </c>
      <c r="H58" s="71"/>
      <c r="I58" s="71">
        <v>0</v>
      </c>
      <c r="J58" s="71"/>
      <c r="K58" s="71">
        <f t="shared" si="0"/>
        <v>19669453</v>
      </c>
      <c r="L58" s="71"/>
      <c r="M58" s="71">
        <v>19669453</v>
      </c>
      <c r="N58" s="71"/>
      <c r="O58" s="71">
        <v>0</v>
      </c>
      <c r="P58" s="71"/>
      <c r="Q58" s="71">
        <f t="shared" si="1"/>
        <v>19669453</v>
      </c>
      <c r="T58" s="366"/>
      <c r="V58" s="72"/>
      <c r="W58" s="351"/>
      <c r="X58" s="370"/>
      <c r="Y58" s="367"/>
      <c r="Z58" s="364"/>
      <c r="AE58" s="366"/>
      <c r="AG58" s="72"/>
      <c r="AH58" s="351"/>
      <c r="AI58" s="370"/>
      <c r="AJ58" s="367"/>
      <c r="AK58" s="364"/>
    </row>
    <row r="59" spans="1:38" s="272" customFormat="1" ht="30.75" customHeight="1">
      <c r="A59" s="359" t="s">
        <v>152</v>
      </c>
      <c r="B59" s="360"/>
      <c r="C59" s="361" t="s">
        <v>91</v>
      </c>
      <c r="E59" s="96">
        <v>0.22500000000000001</v>
      </c>
      <c r="G59" s="80">
        <v>0</v>
      </c>
      <c r="H59" s="71"/>
      <c r="I59" s="71">
        <v>0</v>
      </c>
      <c r="J59" s="71"/>
      <c r="K59" s="71">
        <f t="shared" si="0"/>
        <v>0</v>
      </c>
      <c r="L59" s="71"/>
      <c r="M59" s="368">
        <v>80136988.301886797</v>
      </c>
      <c r="N59" s="71"/>
      <c r="O59" s="71">
        <v>0</v>
      </c>
      <c r="P59" s="71"/>
      <c r="Q59" s="71">
        <f t="shared" si="1"/>
        <v>80136988.301886797</v>
      </c>
      <c r="T59" s="366"/>
      <c r="V59" s="72"/>
      <c r="W59" s="351"/>
      <c r="X59" s="370"/>
      <c r="Y59" s="367"/>
      <c r="Z59" s="364"/>
      <c r="AE59" s="366"/>
      <c r="AG59" s="72"/>
      <c r="AH59" s="351"/>
      <c r="AI59" s="370"/>
      <c r="AJ59" s="367"/>
      <c r="AK59" s="364"/>
    </row>
    <row r="60" spans="1:38" s="272" customFormat="1" ht="30.75" customHeight="1">
      <c r="A60" s="359" t="s">
        <v>153</v>
      </c>
      <c r="B60" s="360"/>
      <c r="C60" s="361" t="s">
        <v>91</v>
      </c>
      <c r="E60" s="96">
        <v>0.22500000000000001</v>
      </c>
      <c r="G60" s="80">
        <v>0</v>
      </c>
      <c r="H60" s="71"/>
      <c r="I60" s="71">
        <v>0</v>
      </c>
      <c r="J60" s="71"/>
      <c r="K60" s="71">
        <f t="shared" si="0"/>
        <v>0</v>
      </c>
      <c r="L60" s="71"/>
      <c r="M60" s="71">
        <v>51828902.830188677</v>
      </c>
      <c r="N60" s="71"/>
      <c r="O60" s="71">
        <v>0</v>
      </c>
      <c r="P60" s="71"/>
      <c r="Q60" s="71">
        <f t="shared" si="1"/>
        <v>51828902.830188677</v>
      </c>
      <c r="T60" s="366"/>
      <c r="V60" s="72"/>
      <c r="W60" s="351"/>
      <c r="X60" s="370"/>
      <c r="Y60" s="367"/>
      <c r="Z60" s="364"/>
      <c r="AE60" s="366"/>
      <c r="AG60" s="72"/>
      <c r="AH60" s="351"/>
      <c r="AI60" s="370"/>
      <c r="AJ60" s="367"/>
      <c r="AK60" s="364"/>
    </row>
    <row r="61" spans="1:38" s="272" customFormat="1" ht="30.75" customHeight="1">
      <c r="A61" s="359" t="s">
        <v>169</v>
      </c>
      <c r="B61" s="360"/>
      <c r="C61" s="361" t="s">
        <v>91</v>
      </c>
      <c r="E61" s="96">
        <v>0.22500000000000001</v>
      </c>
      <c r="G61" s="80">
        <v>0</v>
      </c>
      <c r="H61" s="71"/>
      <c r="I61" s="71">
        <v>0</v>
      </c>
      <c r="J61" s="71"/>
      <c r="K61" s="71">
        <f t="shared" si="0"/>
        <v>0</v>
      </c>
      <c r="L61" s="71"/>
      <c r="M61" s="71">
        <v>40068495</v>
      </c>
      <c r="N61" s="71"/>
      <c r="O61" s="71">
        <v>0</v>
      </c>
      <c r="P61" s="71"/>
      <c r="Q61" s="71">
        <f t="shared" si="1"/>
        <v>40068495</v>
      </c>
      <c r="T61" s="366"/>
      <c r="V61" s="72"/>
      <c r="W61" s="351"/>
      <c r="X61" s="370"/>
      <c r="Y61" s="367"/>
      <c r="Z61" s="364"/>
      <c r="AE61" s="366"/>
      <c r="AG61" s="72"/>
      <c r="AH61" s="351"/>
      <c r="AI61" s="370"/>
      <c r="AJ61" s="367"/>
      <c r="AK61" s="364"/>
    </row>
    <row r="62" spans="1:38" s="272" customFormat="1" ht="30.75" customHeight="1">
      <c r="A62" s="359" t="s">
        <v>151</v>
      </c>
      <c r="B62" s="360"/>
      <c r="C62" s="361" t="s">
        <v>91</v>
      </c>
      <c r="E62" s="96">
        <v>0.22500000000000001</v>
      </c>
      <c r="G62" s="80">
        <v>0</v>
      </c>
      <c r="H62" s="71"/>
      <c r="I62" s="71">
        <v>0</v>
      </c>
      <c r="J62" s="71"/>
      <c r="K62" s="71">
        <f t="shared" si="0"/>
        <v>0</v>
      </c>
      <c r="L62" s="71"/>
      <c r="M62" s="71">
        <v>137638449.16666666</v>
      </c>
      <c r="N62" s="71"/>
      <c r="O62" s="71">
        <v>0</v>
      </c>
      <c r="P62" s="71"/>
      <c r="Q62" s="71">
        <f t="shared" si="1"/>
        <v>137638449.16666666</v>
      </c>
      <c r="T62" s="366"/>
      <c r="V62" s="72"/>
      <c r="W62" s="362"/>
      <c r="X62" s="370"/>
      <c r="Y62" s="367"/>
      <c r="Z62" s="364"/>
      <c r="AE62" s="366"/>
      <c r="AG62" s="72"/>
      <c r="AH62" s="362"/>
      <c r="AI62" s="370"/>
      <c r="AJ62" s="367"/>
      <c r="AK62" s="364"/>
    </row>
    <row r="63" spans="1:38" s="272" customFormat="1" ht="30.75" customHeight="1">
      <c r="A63" s="359" t="s">
        <v>150</v>
      </c>
      <c r="B63" s="360"/>
      <c r="C63" s="361" t="s">
        <v>91</v>
      </c>
      <c r="E63" s="96">
        <v>0.22500000000000001</v>
      </c>
      <c r="G63" s="71">
        <v>0</v>
      </c>
      <c r="H63" s="71"/>
      <c r="I63" s="71">
        <v>0</v>
      </c>
      <c r="J63" s="71"/>
      <c r="K63" s="71">
        <f t="shared" si="0"/>
        <v>0</v>
      </c>
      <c r="L63" s="71"/>
      <c r="M63" s="71">
        <v>883561645</v>
      </c>
      <c r="N63" s="71"/>
      <c r="O63" s="71">
        <v>0</v>
      </c>
      <c r="P63" s="71"/>
      <c r="Q63" s="71">
        <f t="shared" si="1"/>
        <v>883561645</v>
      </c>
      <c r="T63" s="366"/>
      <c r="V63" s="72"/>
      <c r="W63" s="362"/>
      <c r="X63" s="371"/>
      <c r="Y63" s="367"/>
      <c r="Z63" s="364"/>
      <c r="AE63" s="366"/>
      <c r="AG63" s="72"/>
      <c r="AH63" s="362"/>
      <c r="AI63" s="370"/>
      <c r="AJ63" s="367"/>
      <c r="AK63" s="364"/>
    </row>
    <row r="64" spans="1:38" s="272" customFormat="1" ht="30.75" customHeight="1">
      <c r="A64" s="359" t="s">
        <v>167</v>
      </c>
      <c r="B64" s="360"/>
      <c r="C64" s="361" t="s">
        <v>91</v>
      </c>
      <c r="E64" s="96">
        <v>0.22500000000000001</v>
      </c>
      <c r="G64" s="80">
        <v>0</v>
      </c>
      <c r="H64" s="71"/>
      <c r="I64" s="71">
        <v>0</v>
      </c>
      <c r="J64" s="71"/>
      <c r="K64" s="71">
        <f t="shared" si="0"/>
        <v>0</v>
      </c>
      <c r="L64" s="71"/>
      <c r="M64" s="71">
        <v>1208835618.3333333</v>
      </c>
      <c r="N64" s="71"/>
      <c r="O64" s="71">
        <v>0</v>
      </c>
      <c r="P64" s="71"/>
      <c r="Q64" s="71">
        <f t="shared" si="1"/>
        <v>1208835618.3333333</v>
      </c>
      <c r="T64" s="366"/>
      <c r="V64" s="72"/>
      <c r="W64" s="362"/>
      <c r="X64" s="370"/>
      <c r="Y64" s="367"/>
      <c r="Z64" s="364"/>
      <c r="AE64" s="366"/>
      <c r="AG64" s="72"/>
      <c r="AH64" s="362"/>
      <c r="AI64" s="370"/>
      <c r="AJ64" s="367"/>
      <c r="AK64" s="364"/>
    </row>
    <row r="65" spans="1:38" s="272" customFormat="1" ht="30.75" customHeight="1">
      <c r="A65" s="359" t="s">
        <v>172</v>
      </c>
      <c r="B65" s="360"/>
      <c r="C65" s="361" t="s">
        <v>91</v>
      </c>
      <c r="E65" s="96">
        <v>0.22500000000000001</v>
      </c>
      <c r="G65" s="71">
        <v>1</v>
      </c>
      <c r="H65" s="71"/>
      <c r="I65" s="71">
        <v>0</v>
      </c>
      <c r="J65" s="71"/>
      <c r="K65" s="71">
        <f t="shared" si="0"/>
        <v>1</v>
      </c>
      <c r="L65" s="71"/>
      <c r="M65" s="71">
        <v>2904567523.3333335</v>
      </c>
      <c r="N65" s="71"/>
      <c r="O65" s="71">
        <v>0</v>
      </c>
      <c r="P65" s="71"/>
      <c r="Q65" s="71">
        <f t="shared" si="1"/>
        <v>2904567523.3333335</v>
      </c>
      <c r="T65" s="366"/>
      <c r="V65" s="72"/>
      <c r="W65" s="362"/>
      <c r="X65" s="370"/>
      <c r="Y65" s="367"/>
      <c r="Z65" s="364"/>
      <c r="AE65" s="366"/>
      <c r="AG65" s="72"/>
      <c r="AH65" s="362"/>
      <c r="AI65" s="370"/>
      <c r="AJ65" s="367"/>
      <c r="AK65" s="364"/>
    </row>
    <row r="66" spans="1:38" s="272" customFormat="1" ht="30.75" customHeight="1">
      <c r="A66" s="359" t="s">
        <v>288</v>
      </c>
      <c r="B66" s="360"/>
      <c r="C66" s="361" t="s">
        <v>91</v>
      </c>
      <c r="E66" s="96">
        <v>0.22500000000000001</v>
      </c>
      <c r="G66" s="80">
        <v>4488904108</v>
      </c>
      <c r="H66" s="71"/>
      <c r="I66" s="71">
        <v>-78807173</v>
      </c>
      <c r="J66" s="71"/>
      <c r="K66" s="71">
        <f t="shared" si="0"/>
        <v>4410096935</v>
      </c>
      <c r="L66" s="71"/>
      <c r="M66" s="71">
        <v>4488904108.4210529</v>
      </c>
      <c r="N66" s="71"/>
      <c r="O66" s="71">
        <v>-78807173</v>
      </c>
      <c r="P66" s="71"/>
      <c r="Q66" s="71">
        <f t="shared" si="1"/>
        <v>4410096935.4210529</v>
      </c>
      <c r="T66" s="366"/>
      <c r="V66" s="72"/>
      <c r="W66" s="366"/>
      <c r="X66" s="370"/>
      <c r="Y66" s="367"/>
      <c r="Z66" s="364"/>
      <c r="AE66" s="366"/>
      <c r="AG66" s="72"/>
      <c r="AH66" s="366"/>
      <c r="AI66" s="370"/>
      <c r="AJ66" s="367"/>
      <c r="AK66" s="364"/>
      <c r="AL66" s="368"/>
    </row>
    <row r="67" spans="1:38" s="272" customFormat="1" ht="30.75" customHeight="1">
      <c r="A67" s="359" t="s">
        <v>164</v>
      </c>
      <c r="B67" s="360"/>
      <c r="C67" s="361" t="s">
        <v>91</v>
      </c>
      <c r="E67" s="96">
        <v>0.22500000000000001</v>
      </c>
      <c r="G67" s="80">
        <f>6110+1197041096</f>
        <v>1197047206</v>
      </c>
      <c r="H67" s="71"/>
      <c r="I67" s="71">
        <v>0</v>
      </c>
      <c r="J67" s="71"/>
      <c r="K67" s="71">
        <f t="shared" si="0"/>
        <v>1197047206</v>
      </c>
      <c r="L67" s="71"/>
      <c r="M67" s="71">
        <f>14424+5711565984</f>
        <v>5711580408</v>
      </c>
      <c r="N67" s="71"/>
      <c r="O67" s="71">
        <v>0</v>
      </c>
      <c r="P67" s="71"/>
      <c r="Q67" s="71">
        <f t="shared" si="1"/>
        <v>5711580408</v>
      </c>
      <c r="T67" s="366"/>
      <c r="V67" s="72"/>
      <c r="W67" s="362"/>
      <c r="X67" s="370"/>
      <c r="Y67" s="367"/>
      <c r="Z67" s="364"/>
      <c r="AE67" s="366"/>
      <c r="AG67" s="72"/>
      <c r="AH67" s="362"/>
      <c r="AI67" s="370"/>
      <c r="AJ67" s="367"/>
      <c r="AK67" s="364"/>
    </row>
    <row r="68" spans="1:38" s="272" customFormat="1" ht="30.75" customHeight="1">
      <c r="A68" s="359" t="s">
        <v>165</v>
      </c>
      <c r="B68" s="360"/>
      <c r="C68" s="361" t="s">
        <v>91</v>
      </c>
      <c r="E68" s="96">
        <v>0.22500000000000001</v>
      </c>
      <c r="G68" s="80">
        <v>0</v>
      </c>
      <c r="H68" s="71"/>
      <c r="I68" s="71">
        <v>0</v>
      </c>
      <c r="J68" s="71"/>
      <c r="K68" s="71">
        <f t="shared" si="0"/>
        <v>0</v>
      </c>
      <c r="L68" s="71"/>
      <c r="M68" s="71">
        <f>232740+6661359794</f>
        <v>6661592534</v>
      </c>
      <c r="N68" s="71"/>
      <c r="O68" s="71">
        <v>0</v>
      </c>
      <c r="P68" s="71"/>
      <c r="Q68" s="71">
        <f t="shared" si="1"/>
        <v>6661592534</v>
      </c>
      <c r="T68" s="366"/>
      <c r="V68" s="72"/>
      <c r="W68" s="362"/>
      <c r="X68" s="370"/>
      <c r="Y68" s="367"/>
      <c r="Z68" s="364"/>
      <c r="AE68" s="366"/>
      <c r="AG68" s="72"/>
      <c r="AH68" s="362"/>
      <c r="AI68" s="370"/>
      <c r="AJ68" s="367"/>
      <c r="AK68" s="364"/>
    </row>
    <row r="69" spans="1:38" s="272" customFormat="1" ht="30.75" customHeight="1">
      <c r="A69" s="359" t="s">
        <v>171</v>
      </c>
      <c r="B69" s="360"/>
      <c r="C69" s="361" t="s">
        <v>91</v>
      </c>
      <c r="E69" s="96">
        <v>0.22500000000000001</v>
      </c>
      <c r="G69" s="80">
        <v>0</v>
      </c>
      <c r="H69" s="71"/>
      <c r="I69" s="71">
        <v>0</v>
      </c>
      <c r="J69" s="71"/>
      <c r="K69" s="71">
        <f t="shared" si="0"/>
        <v>0</v>
      </c>
      <c r="L69" s="71"/>
      <c r="M69" s="368">
        <v>2522267227.6363635</v>
      </c>
      <c r="N69" s="71"/>
      <c r="O69" s="71">
        <v>0</v>
      </c>
      <c r="P69" s="71"/>
      <c r="Q69" s="71">
        <f t="shared" si="1"/>
        <v>2522267227.6363635</v>
      </c>
      <c r="T69" s="366"/>
      <c r="V69" s="72"/>
      <c r="W69" s="366"/>
      <c r="X69" s="370"/>
      <c r="Y69" s="367"/>
      <c r="Z69" s="364"/>
      <c r="AE69" s="366"/>
      <c r="AG69" s="72"/>
      <c r="AH69" s="366"/>
      <c r="AI69" s="370"/>
      <c r="AJ69" s="367"/>
      <c r="AK69" s="364"/>
    </row>
    <row r="70" spans="1:38" s="272" customFormat="1" ht="30.75" customHeight="1">
      <c r="A70" s="359" t="s">
        <v>251</v>
      </c>
      <c r="B70" s="360"/>
      <c r="C70" s="361" t="s">
        <v>91</v>
      </c>
      <c r="E70" s="96">
        <v>0.22500000000000001</v>
      </c>
      <c r="G70" s="80">
        <v>0</v>
      </c>
      <c r="H70" s="71"/>
      <c r="I70" s="71"/>
      <c r="J70" s="71"/>
      <c r="K70" s="71">
        <f t="shared" si="0"/>
        <v>0</v>
      </c>
      <c r="L70" s="71"/>
      <c r="M70" s="71">
        <v>5424657534</v>
      </c>
      <c r="N70" s="71"/>
      <c r="O70" s="71">
        <v>0</v>
      </c>
      <c r="P70" s="71"/>
      <c r="Q70" s="71">
        <f t="shared" si="1"/>
        <v>5424657534</v>
      </c>
      <c r="T70" s="366"/>
      <c r="V70" s="72"/>
      <c r="W70" s="366"/>
      <c r="X70" s="370"/>
      <c r="Y70" s="367"/>
      <c r="Z70" s="364"/>
      <c r="AA70" s="368"/>
      <c r="AE70" s="366"/>
      <c r="AG70" s="72"/>
      <c r="AH70" s="366"/>
      <c r="AI70" s="370"/>
      <c r="AJ70" s="367"/>
      <c r="AK70" s="364"/>
    </row>
    <row r="71" spans="1:38" s="272" customFormat="1" ht="30.75" customHeight="1" thickBot="1">
      <c r="A71" s="359" t="s">
        <v>282</v>
      </c>
      <c r="B71" s="360"/>
      <c r="C71" s="361" t="s">
        <v>91</v>
      </c>
      <c r="E71" s="96">
        <v>0.22500000000000001</v>
      </c>
      <c r="G71" s="80">
        <v>7910958898</v>
      </c>
      <c r="H71" s="71"/>
      <c r="I71" s="71">
        <v>-850832</v>
      </c>
      <c r="J71" s="71"/>
      <c r="K71" s="71">
        <f t="shared" si="0"/>
        <v>7910108066</v>
      </c>
      <c r="L71" s="71"/>
      <c r="M71" s="71">
        <v>6472602734.727272</v>
      </c>
      <c r="N71" s="71"/>
      <c r="O71" s="71">
        <v>-850832</v>
      </c>
      <c r="P71" s="71"/>
      <c r="Q71" s="71">
        <f t="shared" si="1"/>
        <v>6471751902.727272</v>
      </c>
      <c r="T71" s="366"/>
      <c r="V71" s="72"/>
      <c r="W71" s="366"/>
      <c r="X71" s="370"/>
      <c r="Y71" s="367"/>
      <c r="Z71" s="364"/>
      <c r="AA71" s="368"/>
      <c r="AE71" s="366"/>
      <c r="AG71" s="72"/>
      <c r="AH71" s="366"/>
      <c r="AI71" s="370"/>
      <c r="AJ71" s="367"/>
      <c r="AK71" s="364"/>
      <c r="AL71" s="368"/>
    </row>
    <row r="72" spans="1:38" s="272" customFormat="1" ht="30.75" customHeight="1" thickBot="1">
      <c r="A72" s="359" t="s">
        <v>126</v>
      </c>
      <c r="B72" s="360"/>
      <c r="C72" s="361"/>
      <c r="E72" s="96">
        <v>0.22500000000000001</v>
      </c>
      <c r="G72" s="194">
        <v>3515</v>
      </c>
      <c r="H72" s="71"/>
      <c r="I72" s="71">
        <v>0</v>
      </c>
      <c r="J72" s="71"/>
      <c r="K72" s="71">
        <f t="shared" ref="K72:K83" si="2">G72+I72</f>
        <v>3515</v>
      </c>
      <c r="L72" s="71"/>
      <c r="M72" s="71">
        <v>12571</v>
      </c>
      <c r="N72" s="71"/>
      <c r="O72" s="71">
        <v>0</v>
      </c>
      <c r="P72" s="71"/>
      <c r="Q72" s="71">
        <f t="shared" ref="Q72:Q83" si="3">M72+O72</f>
        <v>12571</v>
      </c>
      <c r="T72" s="366"/>
      <c r="V72" s="72"/>
      <c r="W72" s="366"/>
      <c r="X72" s="370"/>
      <c r="Y72" s="367"/>
      <c r="Z72" s="364"/>
      <c r="AA72" s="368"/>
      <c r="AE72" s="366"/>
      <c r="AG72" s="72"/>
      <c r="AH72" s="366"/>
      <c r="AI72" s="370"/>
      <c r="AJ72" s="367"/>
      <c r="AK72" s="364"/>
      <c r="AL72" s="368"/>
    </row>
    <row r="73" spans="1:38" s="272" customFormat="1" ht="30.75" customHeight="1" thickBot="1">
      <c r="A73" s="359" t="s">
        <v>116</v>
      </c>
      <c r="B73" s="360"/>
      <c r="C73" s="361"/>
      <c r="E73" s="96">
        <v>0.22500000000000001</v>
      </c>
      <c r="G73" s="194">
        <v>9845</v>
      </c>
      <c r="H73" s="71"/>
      <c r="I73" s="71">
        <v>0</v>
      </c>
      <c r="J73" s="71"/>
      <c r="K73" s="71">
        <f t="shared" si="2"/>
        <v>9845</v>
      </c>
      <c r="L73" s="71"/>
      <c r="M73" s="71">
        <v>29415</v>
      </c>
      <c r="N73" s="71"/>
      <c r="O73" s="71">
        <v>0</v>
      </c>
      <c r="P73" s="71"/>
      <c r="Q73" s="71">
        <f t="shared" si="3"/>
        <v>29415</v>
      </c>
      <c r="T73" s="366"/>
      <c r="V73" s="72"/>
      <c r="W73" s="366"/>
      <c r="X73" s="370"/>
      <c r="Y73" s="367"/>
      <c r="Z73" s="364"/>
      <c r="AA73" s="368"/>
      <c r="AE73" s="366"/>
      <c r="AG73" s="72"/>
      <c r="AH73" s="366"/>
      <c r="AI73" s="370"/>
      <c r="AJ73" s="367"/>
      <c r="AK73" s="364"/>
      <c r="AL73" s="368"/>
    </row>
    <row r="74" spans="1:38" s="272" customFormat="1" ht="30.75" customHeight="1" thickBot="1">
      <c r="A74" s="359" t="s">
        <v>118</v>
      </c>
      <c r="B74" s="360"/>
      <c r="C74" s="361"/>
      <c r="E74" s="96">
        <v>0.22500000000000001</v>
      </c>
      <c r="G74" s="194">
        <v>7266</v>
      </c>
      <c r="H74" s="71"/>
      <c r="I74" s="71">
        <v>0</v>
      </c>
      <c r="J74" s="71"/>
      <c r="K74" s="71">
        <f t="shared" si="2"/>
        <v>7266</v>
      </c>
      <c r="L74" s="71"/>
      <c r="M74" s="71">
        <f>27054+163699460</f>
        <v>163726514</v>
      </c>
      <c r="N74" s="71"/>
      <c r="O74" s="71">
        <v>0</v>
      </c>
      <c r="P74" s="71"/>
      <c r="Q74" s="71">
        <f t="shared" si="3"/>
        <v>163726514</v>
      </c>
      <c r="T74" s="366"/>
      <c r="V74" s="72"/>
      <c r="W74" s="366"/>
      <c r="X74" s="370"/>
      <c r="Y74" s="367"/>
      <c r="Z74" s="364"/>
      <c r="AA74" s="368"/>
      <c r="AE74" s="366"/>
      <c r="AG74" s="72"/>
      <c r="AH74" s="366"/>
      <c r="AI74" s="370"/>
      <c r="AJ74" s="367"/>
      <c r="AK74" s="364"/>
      <c r="AL74" s="368"/>
    </row>
    <row r="75" spans="1:38" s="272" customFormat="1" ht="30.75" customHeight="1" thickBot="1">
      <c r="A75" s="359" t="s">
        <v>170</v>
      </c>
      <c r="B75" s="360"/>
      <c r="C75" s="361"/>
      <c r="E75" s="96">
        <v>0.22500000000000001</v>
      </c>
      <c r="G75" s="194">
        <v>0</v>
      </c>
      <c r="H75" s="71"/>
      <c r="I75" s="71">
        <v>0</v>
      </c>
      <c r="J75" s="71"/>
      <c r="K75" s="71">
        <f t="shared" si="2"/>
        <v>0</v>
      </c>
      <c r="L75" s="71"/>
      <c r="M75" s="71">
        <v>920809462.92452824</v>
      </c>
      <c r="N75" s="71"/>
      <c r="O75" s="71">
        <v>0</v>
      </c>
      <c r="P75" s="71"/>
      <c r="Q75" s="71">
        <f t="shared" si="3"/>
        <v>920809462.92452824</v>
      </c>
      <c r="T75" s="366"/>
      <c r="V75" s="72"/>
      <c r="W75" s="366"/>
      <c r="X75" s="370"/>
      <c r="Y75" s="367"/>
      <c r="Z75" s="364"/>
      <c r="AA75" s="368"/>
      <c r="AE75" s="366"/>
      <c r="AG75" s="72"/>
      <c r="AH75" s="366"/>
      <c r="AI75" s="77"/>
      <c r="AJ75" s="367"/>
      <c r="AK75" s="364"/>
      <c r="AL75" s="368"/>
    </row>
    <row r="76" spans="1:38" s="272" customFormat="1" ht="30.75" customHeight="1" thickBot="1">
      <c r="A76" s="359" t="s">
        <v>137</v>
      </c>
      <c r="B76" s="360"/>
      <c r="C76" s="361"/>
      <c r="E76" s="96">
        <v>0.22500000000000001</v>
      </c>
      <c r="G76" s="194">
        <v>0</v>
      </c>
      <c r="H76" s="71"/>
      <c r="I76" s="71"/>
      <c r="J76" s="71"/>
      <c r="K76" s="71">
        <f t="shared" si="2"/>
        <v>0</v>
      </c>
      <c r="L76" s="71"/>
      <c r="M76" s="71">
        <v>2648598906.8965516</v>
      </c>
      <c r="N76" s="71"/>
      <c r="O76" s="71">
        <v>0</v>
      </c>
      <c r="P76" s="71"/>
      <c r="Q76" s="71">
        <f t="shared" si="3"/>
        <v>2648598906.8965516</v>
      </c>
      <c r="T76" s="366"/>
      <c r="V76" s="72"/>
      <c r="W76" s="366"/>
      <c r="X76" s="370"/>
      <c r="Y76" s="367"/>
      <c r="Z76" s="364"/>
      <c r="AA76" s="368"/>
      <c r="AE76" s="366"/>
      <c r="AG76" s="72"/>
      <c r="AH76" s="366"/>
      <c r="AI76" s="77"/>
      <c r="AJ76" s="367"/>
      <c r="AK76" s="364"/>
      <c r="AL76" s="368"/>
    </row>
    <row r="77" spans="1:38" s="272" customFormat="1" ht="30.75" customHeight="1" thickBot="1">
      <c r="A77" s="359" t="s">
        <v>139</v>
      </c>
      <c r="B77" s="360"/>
      <c r="C77" s="361"/>
      <c r="E77" s="96">
        <v>0.22500000000000001</v>
      </c>
      <c r="G77" s="194">
        <v>672155759.48275852</v>
      </c>
      <c r="H77" s="71"/>
      <c r="I77" s="71">
        <v>-2704947</v>
      </c>
      <c r="J77" s="71"/>
      <c r="K77" s="71">
        <f>G77+I77</f>
        <v>669450812.48275852</v>
      </c>
      <c r="L77" s="71"/>
      <c r="M77" s="71">
        <v>3017000975</v>
      </c>
      <c r="N77" s="71"/>
      <c r="O77" s="71">
        <v>0</v>
      </c>
      <c r="P77" s="71"/>
      <c r="Q77" s="71">
        <f t="shared" si="3"/>
        <v>3017000975</v>
      </c>
      <c r="T77" s="366"/>
      <c r="V77" s="72"/>
      <c r="W77" s="366"/>
      <c r="X77" s="370"/>
      <c r="Y77" s="367"/>
      <c r="Z77" s="364"/>
      <c r="AA77" s="368"/>
      <c r="AE77" s="366"/>
      <c r="AG77" s="72"/>
      <c r="AH77" s="366"/>
      <c r="AI77" s="77"/>
      <c r="AJ77" s="367"/>
      <c r="AK77" s="364"/>
      <c r="AL77" s="368"/>
    </row>
    <row r="78" spans="1:38" s="272" customFormat="1" ht="30.75" customHeight="1" thickBot="1">
      <c r="A78" s="359" t="s">
        <v>200</v>
      </c>
      <c r="B78" s="360"/>
      <c r="C78" s="361"/>
      <c r="E78" s="96">
        <v>0.22500000000000001</v>
      </c>
      <c r="G78" s="194">
        <v>3081698629.9065418</v>
      </c>
      <c r="H78" s="71"/>
      <c r="I78" s="71">
        <v>-4676937</v>
      </c>
      <c r="J78" s="71"/>
      <c r="K78" s="71">
        <f>G78+I78</f>
        <v>3077021692.9065418</v>
      </c>
      <c r="L78" s="71"/>
      <c r="M78" s="71">
        <v>11249506845.420561</v>
      </c>
      <c r="N78" s="71"/>
      <c r="O78" s="71">
        <v>-19662622</v>
      </c>
      <c r="P78" s="71"/>
      <c r="Q78" s="71">
        <f t="shared" si="3"/>
        <v>11229844223.420561</v>
      </c>
      <c r="T78" s="366"/>
      <c r="V78" s="72"/>
      <c r="W78" s="366"/>
      <c r="X78" s="370"/>
      <c r="Y78" s="367"/>
      <c r="Z78" s="364"/>
      <c r="AA78" s="368"/>
      <c r="AE78" s="366"/>
      <c r="AG78" s="72"/>
      <c r="AH78" s="372"/>
      <c r="AI78" s="77"/>
      <c r="AJ78" s="367"/>
      <c r="AK78" s="364"/>
      <c r="AL78" s="368"/>
    </row>
    <row r="79" spans="1:38" s="272" customFormat="1" ht="30.75" customHeight="1" thickBot="1">
      <c r="A79" s="359" t="s">
        <v>127</v>
      </c>
      <c r="B79" s="360"/>
      <c r="C79" s="361"/>
      <c r="E79" s="96">
        <v>0.22500000000000001</v>
      </c>
      <c r="G79" s="194">
        <v>0</v>
      </c>
      <c r="H79" s="71"/>
      <c r="I79" s="71">
        <v>0</v>
      </c>
      <c r="J79" s="71"/>
      <c r="K79" s="71">
        <f t="shared" si="2"/>
        <v>0</v>
      </c>
      <c r="L79" s="71"/>
      <c r="M79" s="71">
        <v>13592275.961538462</v>
      </c>
      <c r="N79" s="71"/>
      <c r="O79" s="71">
        <v>0</v>
      </c>
      <c r="P79" s="71"/>
      <c r="Q79" s="71">
        <f t="shared" si="3"/>
        <v>13592275.961538462</v>
      </c>
      <c r="T79" s="366"/>
      <c r="V79" s="72"/>
      <c r="W79" s="366"/>
      <c r="X79" s="370"/>
      <c r="Y79" s="367"/>
      <c r="Z79" s="364"/>
      <c r="AA79" s="368"/>
      <c r="AE79" s="366"/>
      <c r="AG79" s="72"/>
      <c r="AH79" s="366"/>
      <c r="AI79" s="77"/>
      <c r="AJ79" s="367"/>
      <c r="AK79" s="364"/>
      <c r="AL79" s="368"/>
    </row>
    <row r="80" spans="1:38" s="272" customFormat="1" ht="30.75" customHeight="1" thickBot="1">
      <c r="A80" s="359" t="s">
        <v>125</v>
      </c>
      <c r="B80" s="360"/>
      <c r="C80" s="361" t="s">
        <v>91</v>
      </c>
      <c r="E80" s="96">
        <v>0.22500000000000001</v>
      </c>
      <c r="G80" s="373">
        <v>0</v>
      </c>
      <c r="H80" s="71"/>
      <c r="I80" s="71">
        <v>0</v>
      </c>
      <c r="J80" s="71"/>
      <c r="K80" s="71">
        <f t="shared" si="2"/>
        <v>0</v>
      </c>
      <c r="L80" s="71"/>
      <c r="M80" s="71">
        <v>10554357.980769232</v>
      </c>
      <c r="N80" s="71"/>
      <c r="O80" s="71">
        <v>0</v>
      </c>
      <c r="P80" s="71"/>
      <c r="Q80" s="71">
        <f t="shared" si="3"/>
        <v>10554357.980769232</v>
      </c>
      <c r="T80" s="366"/>
      <c r="V80" s="72"/>
      <c r="W80" s="366"/>
      <c r="X80" s="370"/>
      <c r="Y80" s="367"/>
      <c r="Z80" s="364"/>
      <c r="AE80" s="366"/>
      <c r="AG80" s="72"/>
      <c r="AH80" s="366"/>
      <c r="AI80" s="77"/>
      <c r="AJ80" s="367"/>
      <c r="AK80" s="364"/>
    </row>
    <row r="81" spans="1:38" s="272" customFormat="1" ht="30.75" customHeight="1">
      <c r="A81" s="359" t="s">
        <v>197</v>
      </c>
      <c r="B81" s="360"/>
      <c r="C81" s="361" t="s">
        <v>123</v>
      </c>
      <c r="E81" s="96">
        <v>0.22500000000000001</v>
      </c>
      <c r="G81" s="80">
        <v>0</v>
      </c>
      <c r="H81" s="71"/>
      <c r="I81" s="71">
        <v>0</v>
      </c>
      <c r="J81" s="71"/>
      <c r="K81" s="71">
        <f t="shared" si="2"/>
        <v>0</v>
      </c>
      <c r="L81" s="71"/>
      <c r="M81" s="368">
        <v>1134246556.2616823</v>
      </c>
      <c r="N81" s="71"/>
      <c r="O81" s="71">
        <v>-3807193</v>
      </c>
      <c r="P81" s="71"/>
      <c r="Q81" s="71">
        <f t="shared" si="3"/>
        <v>1130439363.2616823</v>
      </c>
      <c r="T81" s="366"/>
      <c r="V81" s="72"/>
      <c r="W81" s="366"/>
      <c r="X81" s="370"/>
      <c r="Y81" s="367"/>
      <c r="Z81" s="364"/>
      <c r="AE81" s="366"/>
      <c r="AG81" s="72"/>
      <c r="AH81" s="372"/>
      <c r="AI81" s="77"/>
      <c r="AJ81" s="367"/>
      <c r="AK81" s="364"/>
    </row>
    <row r="82" spans="1:38" s="272" customFormat="1" ht="30.75" customHeight="1">
      <c r="A82" s="359" t="s">
        <v>111</v>
      </c>
      <c r="B82" s="360"/>
      <c r="C82" s="361"/>
      <c r="E82" s="96">
        <v>0.05</v>
      </c>
      <c r="G82" s="80">
        <f>11004+689643552</f>
        <v>689654556</v>
      </c>
      <c r="H82" s="71"/>
      <c r="I82" s="71">
        <v>0</v>
      </c>
      <c r="J82" s="71"/>
      <c r="K82" s="71">
        <f t="shared" si="2"/>
        <v>689654556</v>
      </c>
      <c r="L82" s="71"/>
      <c r="M82" s="368">
        <f>12356+3249405544</f>
        <v>3249417900</v>
      </c>
      <c r="N82" s="71"/>
      <c r="O82" s="71">
        <v>0</v>
      </c>
      <c r="P82" s="71"/>
      <c r="Q82" s="71">
        <f t="shared" si="3"/>
        <v>3249417900</v>
      </c>
      <c r="T82" s="366"/>
      <c r="V82" s="72"/>
      <c r="W82" s="366"/>
      <c r="X82" s="370"/>
      <c r="Y82" s="367"/>
      <c r="Z82" s="364"/>
      <c r="AA82" s="368"/>
      <c r="AE82" s="366"/>
      <c r="AG82" s="72"/>
      <c r="AH82" s="366"/>
      <c r="AI82" s="370"/>
      <c r="AJ82" s="367"/>
      <c r="AK82" s="364"/>
      <c r="AL82" s="368"/>
    </row>
    <row r="83" spans="1:38" s="272" customFormat="1" ht="30.75" customHeight="1">
      <c r="A83" s="359" t="s">
        <v>119</v>
      </c>
      <c r="B83" s="360"/>
      <c r="C83" s="361" t="s">
        <v>91</v>
      </c>
      <c r="E83" s="96">
        <v>0.22500000000000001</v>
      </c>
      <c r="G83" s="80">
        <v>2359</v>
      </c>
      <c r="H83" s="71"/>
      <c r="I83" s="71">
        <v>0</v>
      </c>
      <c r="J83" s="71"/>
      <c r="K83" s="71">
        <f t="shared" si="2"/>
        <v>2359</v>
      </c>
      <c r="L83" s="71"/>
      <c r="M83" s="368">
        <v>7048</v>
      </c>
      <c r="N83" s="71"/>
      <c r="O83" s="71">
        <v>0</v>
      </c>
      <c r="P83" s="71"/>
      <c r="Q83" s="71">
        <f t="shared" si="3"/>
        <v>7048</v>
      </c>
      <c r="T83" s="366"/>
      <c r="V83" s="72"/>
      <c r="W83" s="352"/>
      <c r="X83" s="374"/>
      <c r="Y83" s="375"/>
      <c r="Z83" s="364"/>
      <c r="AA83" s="376"/>
      <c r="AE83" s="366"/>
      <c r="AG83" s="72"/>
      <c r="AH83" s="352"/>
      <c r="AI83" s="374"/>
      <c r="AJ83" s="375"/>
      <c r="AK83" s="364"/>
    </row>
    <row r="84" spans="1:38" s="272" customFormat="1" ht="30.75" customHeight="1" thickBot="1">
      <c r="A84" s="359" t="s">
        <v>2</v>
      </c>
      <c r="B84" s="360"/>
      <c r="C84" s="361"/>
      <c r="E84" s="91"/>
      <c r="F84" s="105">
        <f t="shared" ref="F84:P84" si="4">SUM(F7:F83)</f>
        <v>0</v>
      </c>
      <c r="G84" s="105">
        <f>SUM(G7:G83)</f>
        <v>47972110394.389297</v>
      </c>
      <c r="H84" s="105">
        <f t="shared" si="4"/>
        <v>0</v>
      </c>
      <c r="I84" s="105">
        <f>SUM(I7:I83)</f>
        <v>-87039889</v>
      </c>
      <c r="J84" s="105">
        <f t="shared" si="4"/>
        <v>0</v>
      </c>
      <c r="K84" s="105">
        <f>SUM(K7:K83)</f>
        <v>47885070505.389297</v>
      </c>
      <c r="L84" s="105">
        <f t="shared" si="4"/>
        <v>0</v>
      </c>
      <c r="M84" s="105">
        <f>SUM(M7:M83)</f>
        <v>190228314941.80264</v>
      </c>
      <c r="N84" s="105">
        <f t="shared" si="4"/>
        <v>0</v>
      </c>
      <c r="O84" s="105">
        <f>SUM(O7:O83)</f>
        <v>-103127820</v>
      </c>
      <c r="P84" s="105">
        <f t="shared" si="4"/>
        <v>0</v>
      </c>
      <c r="Q84" s="105">
        <f>SUM(Q7:Q83)</f>
        <v>190125187121.80264</v>
      </c>
      <c r="T84" s="366"/>
      <c r="V84" s="72"/>
      <c r="W84" s="362"/>
      <c r="X84" s="368"/>
      <c r="Z84" s="368"/>
      <c r="AE84" s="366"/>
      <c r="AG84" s="72"/>
      <c r="AH84" s="362"/>
    </row>
    <row r="85" spans="1:38" ht="30.75" customHeight="1" thickTop="1">
      <c r="X85" s="364"/>
    </row>
    <row r="86" spans="1:38" ht="30.75" customHeight="1">
      <c r="X86" s="364"/>
    </row>
  </sheetData>
  <autoFilter ref="A6:Q83" xr:uid="{00000000-0009-0000-0000-000006000000}">
    <sortState xmlns:xlrd2="http://schemas.microsoft.com/office/spreadsheetml/2017/richdata2" ref="A7:Q83">
      <sortCondition descending="1" ref="A6:A83"/>
    </sortState>
  </autoFilter>
  <mergeCells count="7">
    <mergeCell ref="A4:G4"/>
    <mergeCell ref="B5:E5"/>
    <mergeCell ref="M5:Q5"/>
    <mergeCell ref="A1:Q1"/>
    <mergeCell ref="A2:Q2"/>
    <mergeCell ref="A3:Q3"/>
    <mergeCell ref="G5:K5"/>
  </mergeCells>
  <phoneticPr fontId="55" type="noConversion"/>
  <conditionalFormatting sqref="A13">
    <cfRule type="duplicateValues" dxfId="5" priority="1"/>
  </conditionalFormatting>
  <printOptions horizontalCentered="1"/>
  <pageMargins left="0.25" right="0.25" top="0.75" bottom="0.75" header="0.3" footer="0.3"/>
  <pageSetup paperSize="9" scale="44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92D050"/>
    <pageSetUpPr fitToPage="1"/>
  </sheetPr>
  <dimension ref="A1:U19"/>
  <sheetViews>
    <sheetView rightToLeft="1" view="pageBreakPreview" zoomScaleNormal="100" zoomScaleSheetLayoutView="100" workbookViewId="0">
      <selection activeCell="M11" sqref="M11"/>
    </sheetView>
  </sheetViews>
  <sheetFormatPr defaultColWidth="9.140625" defaultRowHeight="17.25"/>
  <cols>
    <col min="1" max="1" width="39" style="378" customWidth="1"/>
    <col min="2" max="2" width="1.28515625" style="378" customWidth="1"/>
    <col min="3" max="3" width="12.28515625" style="378" customWidth="1"/>
    <col min="4" max="4" width="0.85546875" style="378" customWidth="1"/>
    <col min="5" max="5" width="25.5703125" style="81" customWidth="1"/>
    <col min="6" max="6" width="0.5703125" style="81" customWidth="1"/>
    <col min="7" max="7" width="26.7109375" style="81" customWidth="1"/>
    <col min="8" max="8" width="0.85546875" style="81" customWidth="1"/>
    <col min="9" max="9" width="21" style="82" customWidth="1"/>
    <col min="10" max="10" width="0.5703125" style="82" customWidth="1"/>
    <col min="11" max="11" width="13.28515625" style="82" customWidth="1"/>
    <col min="12" max="12" width="0.42578125" style="82" customWidth="1"/>
    <col min="13" max="13" width="24.140625" style="82" customWidth="1"/>
    <col min="14" max="14" width="0.42578125" style="82" customWidth="1"/>
    <col min="15" max="15" width="25.28515625" style="82" bestFit="1" customWidth="1"/>
    <col min="16" max="16" width="0.5703125" style="82" customWidth="1"/>
    <col min="17" max="17" width="26" style="82" customWidth="1"/>
    <col min="18" max="18" width="14" style="378" bestFit="1" customWidth="1"/>
    <col min="19" max="19" width="13.28515625" style="378" customWidth="1"/>
    <col min="20" max="20" width="9.140625" style="378"/>
    <col min="21" max="21" width="13.5703125" style="378" bestFit="1" customWidth="1"/>
    <col min="22" max="16384" width="9.140625" style="378"/>
  </cols>
  <sheetData>
    <row r="1" spans="1:21" ht="22.5">
      <c r="A1" s="377" t="s">
        <v>89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</row>
    <row r="2" spans="1:21" ht="22.5">
      <c r="A2" s="377" t="s">
        <v>56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</row>
    <row r="3" spans="1:21" ht="22.5">
      <c r="A3" s="377" t="str">
        <f>' سهام'!A3:W3</f>
        <v>برای ماه منتهی به 1402/12/29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</row>
    <row r="4" spans="1:21" ht="22.5">
      <c r="A4" s="379" t="s">
        <v>63</v>
      </c>
      <c r="B4" s="379"/>
      <c r="C4" s="379"/>
      <c r="D4" s="379"/>
      <c r="E4" s="379"/>
      <c r="F4" s="379"/>
      <c r="G4" s="379"/>
      <c r="H4" s="379"/>
      <c r="I4" s="379"/>
      <c r="J4" s="245"/>
      <c r="K4" s="245"/>
      <c r="L4" s="245"/>
      <c r="M4" s="245"/>
      <c r="N4" s="245"/>
      <c r="O4" s="245"/>
      <c r="P4" s="245"/>
      <c r="Q4" s="245"/>
    </row>
    <row r="5" spans="1:21" ht="15.75" customHeight="1" thickBot="1">
      <c r="A5" s="272"/>
      <c r="B5" s="272"/>
      <c r="C5" s="380" t="s">
        <v>276</v>
      </c>
      <c r="D5" s="380"/>
      <c r="E5" s="380"/>
      <c r="F5" s="380"/>
      <c r="G5" s="380"/>
      <c r="H5" s="380"/>
      <c r="I5" s="380"/>
      <c r="J5" s="12"/>
      <c r="K5" s="244" t="s">
        <v>277</v>
      </c>
      <c r="L5" s="244"/>
      <c r="M5" s="244"/>
      <c r="N5" s="244"/>
      <c r="O5" s="244"/>
      <c r="P5" s="244"/>
      <c r="Q5" s="244"/>
    </row>
    <row r="6" spans="1:21" ht="22.5" thickBot="1">
      <c r="A6" s="381" t="s">
        <v>38</v>
      </c>
      <c r="B6" s="381"/>
      <c r="C6" s="382" t="s">
        <v>3</v>
      </c>
      <c r="D6" s="381"/>
      <c r="E6" s="188" t="s">
        <v>45</v>
      </c>
      <c r="F6" s="78"/>
      <c r="G6" s="189" t="s">
        <v>42</v>
      </c>
      <c r="H6" s="78"/>
      <c r="I6" s="90" t="s">
        <v>46</v>
      </c>
      <c r="J6" s="12"/>
      <c r="K6" s="89" t="s">
        <v>3</v>
      </c>
      <c r="L6" s="79"/>
      <c r="M6" s="90" t="s">
        <v>21</v>
      </c>
      <c r="N6" s="79"/>
      <c r="O6" s="89" t="s">
        <v>42</v>
      </c>
      <c r="P6" s="79"/>
      <c r="Q6" s="190" t="s">
        <v>46</v>
      </c>
    </row>
    <row r="7" spans="1:21" ht="21.75">
      <c r="A7" s="381" t="s">
        <v>143</v>
      </c>
      <c r="B7" s="381"/>
      <c r="C7" s="187">
        <v>0</v>
      </c>
      <c r="D7" s="381"/>
      <c r="E7" s="201">
        <v>0</v>
      </c>
      <c r="F7" s="78"/>
      <c r="G7" s="202">
        <v>0</v>
      </c>
      <c r="H7" s="78"/>
      <c r="I7" s="71"/>
      <c r="J7" s="12"/>
      <c r="K7" s="92">
        <v>198700</v>
      </c>
      <c r="L7" s="79"/>
      <c r="M7" s="80">
        <v>192395802792</v>
      </c>
      <c r="N7" s="80"/>
      <c r="O7" s="80">
        <v>-192519188132</v>
      </c>
      <c r="P7" s="203"/>
      <c r="Q7" s="71">
        <f>M7+O7</f>
        <v>-123385340</v>
      </c>
      <c r="S7" s="383"/>
      <c r="U7" s="384"/>
    </row>
    <row r="8" spans="1:21" ht="21.75">
      <c r="A8" s="381" t="s">
        <v>159</v>
      </c>
      <c r="B8" s="381"/>
      <c r="C8" s="187">
        <v>0</v>
      </c>
      <c r="D8" s="381"/>
      <c r="E8" s="201">
        <v>0</v>
      </c>
      <c r="F8" s="78"/>
      <c r="G8" s="202">
        <v>0</v>
      </c>
      <c r="H8" s="78"/>
      <c r="I8" s="71">
        <f>E8+G8</f>
        <v>0</v>
      </c>
      <c r="J8" s="12"/>
      <c r="K8" s="92">
        <v>150000</v>
      </c>
      <c r="L8" s="79"/>
      <c r="M8" s="80">
        <v>152303492193</v>
      </c>
      <c r="N8" s="80"/>
      <c r="O8" s="80">
        <v>-153313937318</v>
      </c>
      <c r="P8" s="203"/>
      <c r="Q8" s="71">
        <f t="shared" ref="Q8:Q10" si="0">M8+O8</f>
        <v>-1010445125</v>
      </c>
      <c r="S8" s="383"/>
      <c r="U8" s="384"/>
    </row>
    <row r="9" spans="1:21" ht="21.75">
      <c r="A9" s="381" t="s">
        <v>187</v>
      </c>
      <c r="B9" s="381"/>
      <c r="C9" s="187">
        <v>0</v>
      </c>
      <c r="D9" s="381"/>
      <c r="E9" s="201">
        <v>0</v>
      </c>
      <c r="F9" s="78"/>
      <c r="G9" s="202">
        <v>0</v>
      </c>
      <c r="H9" s="78"/>
      <c r="I9" s="71">
        <f t="shared" ref="I9:I10" si="1">E9+G9</f>
        <v>0</v>
      </c>
      <c r="J9" s="12"/>
      <c r="K9" s="92">
        <v>380000</v>
      </c>
      <c r="L9" s="79"/>
      <c r="M9" s="80">
        <v>409299670616</v>
      </c>
      <c r="N9" s="80"/>
      <c r="O9" s="80">
        <v>-409377670616</v>
      </c>
      <c r="P9" s="203"/>
      <c r="Q9" s="71">
        <f t="shared" si="0"/>
        <v>-78000000</v>
      </c>
      <c r="S9" s="383"/>
      <c r="U9" s="384"/>
    </row>
    <row r="10" spans="1:21" ht="21.75">
      <c r="A10" s="385" t="s">
        <v>120</v>
      </c>
      <c r="B10" s="386"/>
      <c r="C10" s="187">
        <v>155000</v>
      </c>
      <c r="D10" s="386"/>
      <c r="E10" s="187">
        <f>اوراق!W9</f>
        <v>150667537709</v>
      </c>
      <c r="F10" s="71"/>
      <c r="G10" s="80">
        <v>-146791460053</v>
      </c>
      <c r="H10" s="71"/>
      <c r="I10" s="71">
        <f t="shared" si="1"/>
        <v>3876077656</v>
      </c>
      <c r="J10" s="191"/>
      <c r="K10" s="92">
        <v>155000</v>
      </c>
      <c r="L10" s="386"/>
      <c r="M10" s="187">
        <v>150667537709</v>
      </c>
      <c r="N10" s="71"/>
      <c r="O10" s="80">
        <v>-146791460053</v>
      </c>
      <c r="P10" s="203"/>
      <c r="Q10" s="71">
        <f t="shared" si="0"/>
        <v>3876077656</v>
      </c>
      <c r="R10" s="384"/>
      <c r="S10" s="383"/>
      <c r="U10" s="384"/>
    </row>
    <row r="11" spans="1:21" ht="23.25" thickBot="1">
      <c r="C11" s="384"/>
      <c r="E11" s="195">
        <f>SUM(E7:E10)</f>
        <v>150667537709</v>
      </c>
      <c r="F11" s="378"/>
      <c r="G11" s="195">
        <f>SUM(G7:G10)</f>
        <v>-146791460053</v>
      </c>
      <c r="H11" s="378"/>
      <c r="I11" s="195">
        <f>SUM(I7:I10)</f>
        <v>3876077656</v>
      </c>
      <c r="J11" s="378"/>
      <c r="K11" s="387"/>
      <c r="L11" s="378"/>
      <c r="M11" s="195">
        <f>SUM(M7:M10)</f>
        <v>904666503310</v>
      </c>
      <c r="N11" s="378"/>
      <c r="O11" s="204">
        <f>SUM(O7:O10)</f>
        <v>-902002256119</v>
      </c>
      <c r="P11" s="378"/>
      <c r="Q11" s="195">
        <f>SUM(Q7:Q10)</f>
        <v>2664247191</v>
      </c>
    </row>
    <row r="12" spans="1:21" ht="10.5" customHeight="1" thickTop="1">
      <c r="A12" s="272"/>
      <c r="B12" s="272"/>
      <c r="C12" s="272"/>
      <c r="D12" s="272"/>
      <c r="E12" s="72"/>
      <c r="F12" s="72"/>
      <c r="G12" s="72"/>
      <c r="H12" s="72"/>
      <c r="I12" s="12"/>
      <c r="J12" s="12"/>
      <c r="K12" s="12"/>
      <c r="L12" s="12"/>
      <c r="M12" s="12"/>
      <c r="N12" s="12"/>
      <c r="O12" s="12"/>
      <c r="P12" s="12"/>
      <c r="Q12" s="12"/>
    </row>
    <row r="13" spans="1:21" ht="21.75">
      <c r="A13" s="388" t="s">
        <v>44</v>
      </c>
      <c r="B13" s="389"/>
      <c r="C13" s="389"/>
      <c r="D13" s="389"/>
      <c r="E13" s="389"/>
      <c r="F13" s="389"/>
      <c r="G13" s="389"/>
      <c r="H13" s="389"/>
      <c r="I13" s="389"/>
      <c r="J13" s="389"/>
      <c r="K13" s="389"/>
      <c r="L13" s="389"/>
      <c r="M13" s="389"/>
      <c r="N13" s="389"/>
      <c r="O13" s="389"/>
      <c r="P13" s="389"/>
      <c r="Q13" s="390"/>
    </row>
    <row r="14" spans="1:21" ht="6" customHeight="1">
      <c r="A14" s="391"/>
      <c r="B14" s="391"/>
      <c r="C14" s="391"/>
      <c r="D14" s="391"/>
      <c r="E14" s="391"/>
      <c r="F14" s="391"/>
      <c r="G14" s="391"/>
      <c r="H14" s="391"/>
      <c r="I14" s="391"/>
      <c r="J14" s="391"/>
      <c r="K14" s="391"/>
      <c r="L14" s="391"/>
      <c r="M14" s="391"/>
      <c r="N14" s="391"/>
      <c r="O14" s="391"/>
      <c r="P14" s="391"/>
      <c r="Q14" s="391"/>
    </row>
    <row r="15" spans="1:21" s="83" customFormat="1" ht="24">
      <c r="C15" s="83">
        <f>C10-اوراق!V9</f>
        <v>0</v>
      </c>
    </row>
    <row r="16" spans="1:21" s="83" customFormat="1" ht="24"/>
    <row r="17" s="83" customFormat="1" ht="24"/>
    <row r="18" s="83" customFormat="1" ht="24"/>
    <row r="19" s="83" customFormat="1" ht="24"/>
  </sheetData>
  <autoFilter ref="A6:Q6" xr:uid="{00000000-0009-0000-0000-000008000000}">
    <sortState xmlns:xlrd2="http://schemas.microsoft.com/office/spreadsheetml/2017/richdata2" ref="A7:Q39">
      <sortCondition descending="1" ref="Q6"/>
    </sortState>
  </autoFilter>
  <mergeCells count="8">
    <mergeCell ref="A1:Q1"/>
    <mergeCell ref="A2:Q2"/>
    <mergeCell ref="A3:Q3"/>
    <mergeCell ref="A13:Q13"/>
    <mergeCell ref="C5:I5"/>
    <mergeCell ref="K5:Q5"/>
    <mergeCell ref="A4:I4"/>
    <mergeCell ref="J4:Q4"/>
  </mergeCells>
  <printOptions horizontalCentered="1"/>
  <pageMargins left="0.25" right="0.25" top="0.75" bottom="0.75" header="0.3" footer="0.3"/>
  <pageSetup paperSize="9" scale="65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19</vt:i4>
      </vt:variant>
    </vt:vector>
  </HeadingPairs>
  <TitlesOfParts>
    <vt:vector size="33" baseType="lpstr">
      <vt:lpstr>روکش</vt:lpstr>
      <vt:lpstr> سهام</vt:lpstr>
      <vt:lpstr>اوراق</vt:lpstr>
      <vt:lpstr>تعدیل اوراق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A</vt:lpstr>
      <vt:lpstr>' سهام'!Print_Area</vt:lpstr>
      <vt:lpstr>اوراق!Print_Area</vt:lpstr>
      <vt:lpstr>'تعدیل اوراق'!Print_Area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روکش!Print_Area</vt:lpstr>
      <vt:lpstr>'سایر درآمدها'!Print_Area</vt:lpstr>
      <vt:lpstr>سپرده!Print_Area</vt:lpstr>
      <vt:lpstr>'سود اوراق بهادار و سپرده بانکی'!Print_Area</vt:lpstr>
      <vt:lpstr>' سهام'!Print_Titles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Sadaf Najiun</cp:lastModifiedBy>
  <cp:lastPrinted>2019-05-29T09:35:10Z</cp:lastPrinted>
  <dcterms:created xsi:type="dcterms:W3CDTF">2017-11-22T14:26:20Z</dcterms:created>
  <dcterms:modified xsi:type="dcterms:W3CDTF">2024-03-27T14:40:13Z</dcterms:modified>
</cp:coreProperties>
</file>